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3-05-05-PMPA-REFORMA CAMPO DE FUTEBOL SÃO JOÃO - CÓI\01 - PROJETO\03-ORÇAMENTO\"/>
    </mc:Choice>
  </mc:AlternateContent>
  <xr:revisionPtr revIDLastSave="0" documentId="13_ncr:1_{D8DE1C5F-A85D-4315-8099-B51D5EB62EC8}" xr6:coauthVersionLast="36" xr6:coauthVersionMax="36" xr10:uidLastSave="{00000000-0000-0000-0000-000000000000}"/>
  <bookViews>
    <workbookView xWindow="0" yWindow="0" windowWidth="5610" windowHeight="9000" tabRatio="776" activeTab="1" xr2:uid="{00000000-000D-0000-FFFF-FFFF00000000}"/>
  </bookViews>
  <sheets>
    <sheet name="DADOS" sheetId="4" r:id="rId1"/>
    <sheet name="MEMORIA DE CALCULO" sheetId="9" r:id="rId2"/>
    <sheet name="memorial para composição da cas" sheetId="20" r:id="rId3"/>
    <sheet name="ORÇAMENTO FINAL" sheetId="2" r:id="rId4"/>
    <sheet name="COTAÇÕES" sheetId="3" r:id="rId5"/>
    <sheet name="COMPOSIÇÃO" sheetId="8" r:id="rId6"/>
    <sheet name="CURVA ABC" sheetId="7" r:id="rId7"/>
    <sheet name="CRONOGRAMA PARA 6 MESES" sheetId="19" r:id="rId8"/>
  </sheets>
  <externalReferences>
    <externalReference r:id="rId9"/>
  </externalReferences>
  <definedNames>
    <definedName name="_xlnm.Print_Area" localSheetId="5">COMPOSIÇÃO!$A$1:$J$145</definedName>
    <definedName name="_xlnm.Print_Area" localSheetId="4">COTAÇÕES!$A$1:$I$121</definedName>
    <definedName name="_xlnm.Print_Area" localSheetId="7">'CRONOGRAMA PARA 6 MESES'!$A$1:$G$27</definedName>
    <definedName name="_xlnm.Print_Area" localSheetId="6">'CURVA ABC'!$A$1:$J$91</definedName>
    <definedName name="_xlnm.Print_Area" localSheetId="0">DADOS!$A$1:$D$17</definedName>
    <definedName name="_xlnm.Print_Area" localSheetId="1">'MEMORIA DE CALCULO'!$A$1:$H$369</definedName>
    <definedName name="_xlnm.Print_Area" localSheetId="2">'memorial para composição da cas'!$A$1:$H$53</definedName>
    <definedName name="_xlnm.Print_Area" localSheetId="3">'ORÇAMENTO FINAL'!$A$1:$I$131</definedName>
    <definedName name="CONCATENAR" localSheetId="5">CONCATENATE(COMPOSIÇÃO!$A1," ",COMPOSIÇÃO!$B1)</definedName>
    <definedName name="CONCATENAR" localSheetId="4">CONCATENATE(COTAÇÕES!$B1," ",COTAÇÕES!$C1)</definedName>
    <definedName name="EMPRESAS">OFFSET(COTAÇÕES!#REF!,1,0):OFFSET(COTAÇÕES!#REF!,-1,0)</definedName>
    <definedName name="INDICES">OFFSET(COTAÇÕES!#REF!,1,0):OFFSET(COTAÇÕES!#REF!,-1,0)</definedName>
    <definedName name="NCOTACOES">8</definedName>
    <definedName name="NEMPRESAS">6</definedName>
    <definedName name="ORÇAMENTO.BancoRef" hidden="1">'ORÇAMENTO FINAL'!$F$7</definedName>
    <definedName name="ORÇAMENTO.CustoUnitario" hidden="1">ROUND('ORÇAMENTO FINAL'!$V1,15-13*'ORÇAMENTO FINAL'!$AG$7)</definedName>
    <definedName name="ORÇAMENTO.PrecoUnitarioLicitado" hidden="1">'ORÇAMENTO FINAL'!$AM1</definedName>
    <definedName name="REFERENCIA.Descricao" hidden="1">IF(ISNUMBER('ORÇAMENTO FINAL'!$AG1),OFFSET(INDIRECT(ORÇAMENTO.BancoRef),'ORÇAMENTO FINAL'!$AG1-1,3,1),'ORÇAMENTO FINAL'!$AG1)</definedName>
    <definedName name="REFERENCIA.Unidade" hidden="1">IF(ISNUMBER('ORÇAMENTO FINAL'!$AG1),OFFSET(INDIRECT(ORÇAMENTO.BancoRef),'ORÇAMENTO FINAL'!$AG1-1,4,1),"-")</definedName>
    <definedName name="SomaAgrup" hidden="1">SUMIF(OFFSET('ORÇAMENTO FINAL'!$C1,1,0,'ORÇAMENTO FINAL'!$D1),"S",OFFSET('ORÇAMENTO FINAL'!A1,1,0,'ORÇAMENTO FINAL'!$D1))</definedName>
    <definedName name="TIPOORCAMENTO" hidden="1">IF(VALUE(#REF!)=2,"Licitado","Proposto")</definedName>
    <definedName name="_xlnm.Print_Titles" localSheetId="5">COMPOSIÇÃO!$7:$9</definedName>
    <definedName name="_xlnm.Print_Titles" localSheetId="4">COTAÇÕES!$5:$7</definedName>
    <definedName name="_xlnm.Print_Titles" localSheetId="6">'CURVA ABC'!$6:$9</definedName>
    <definedName name="_xlnm.Print_Titles" localSheetId="0">DADOS!#REF!</definedName>
    <definedName name="_xlnm.Print_Titles" localSheetId="1">'MEMORIA DE CALCULO'!$5:$7</definedName>
    <definedName name="_xlnm.Print_Titles" localSheetId="3">'ORÇAMENTO FINAL'!$6:$9</definedName>
    <definedName name="VTOTAL1" hidden="1">ROUND('ORÇAMENTO FINAL'!$U1*'ORÇAMENTO FINAL'!$X1,15-13*'ORÇAMENTO FINAL'!#REF!)</definedName>
  </definedNames>
  <calcPr calcId="191029"/>
</workbook>
</file>

<file path=xl/calcChain.xml><?xml version="1.0" encoding="utf-8"?>
<calcChain xmlns="http://schemas.openxmlformats.org/spreadsheetml/2006/main">
  <c r="E180" i="9" l="1"/>
  <c r="E175" i="9"/>
  <c r="E203" i="9"/>
  <c r="C150" i="9" l="1"/>
  <c r="C31" i="20" l="1"/>
  <c r="C25" i="20"/>
  <c r="C22" i="20"/>
  <c r="C40" i="20"/>
  <c r="C43" i="20"/>
  <c r="C37" i="20"/>
  <c r="C28" i="20"/>
  <c r="C14" i="20"/>
  <c r="C11" i="20"/>
  <c r="C17" i="20" s="1"/>
  <c r="C52" i="20"/>
  <c r="C51" i="20"/>
  <c r="C4" i="20"/>
  <c r="A6" i="20" s="1"/>
  <c r="G1" i="20"/>
  <c r="C34" i="20" l="1"/>
  <c r="C19" i="20"/>
  <c r="I107" i="3"/>
  <c r="I104" i="3" s="1"/>
  <c r="I106" i="3"/>
  <c r="I102" i="3"/>
  <c r="I98" i="3" s="1"/>
  <c r="I101" i="3"/>
  <c r="I100" i="3"/>
  <c r="I96" i="3"/>
  <c r="I94" i="3" s="1"/>
  <c r="I92" i="3"/>
  <c r="I90" i="3"/>
  <c r="C305" i="9"/>
  <c r="C285" i="9" l="1"/>
  <c r="C288" i="9" s="1"/>
  <c r="I86" i="3"/>
  <c r="I88" i="3"/>
  <c r="C291" i="9" l="1"/>
  <c r="C294" i="9" s="1"/>
  <c r="I84" i="3"/>
  <c r="I82" i="3" s="1"/>
  <c r="G80" i="3" l="1"/>
  <c r="I80" i="3"/>
  <c r="I78" i="3" s="1"/>
  <c r="I72" i="3"/>
  <c r="I70" i="3" s="1"/>
  <c r="I76" i="3"/>
  <c r="I74" i="3" s="1"/>
  <c r="I68" i="3" l="1"/>
  <c r="I67" i="3"/>
  <c r="I66" i="3"/>
  <c r="I64" i="3" s="1"/>
  <c r="I62" i="3" l="1"/>
  <c r="I61" i="3"/>
  <c r="I60" i="3"/>
  <c r="I58" i="3" s="1"/>
  <c r="I56" i="3"/>
  <c r="I54" i="3" s="1"/>
  <c r="I52" i="3" l="1"/>
  <c r="I51" i="3"/>
  <c r="I50" i="3"/>
  <c r="I46" i="3"/>
  <c r="I44" i="3" s="1"/>
  <c r="I41" i="3"/>
  <c r="I42" i="3"/>
  <c r="I40" i="3"/>
  <c r="I36" i="3"/>
  <c r="I35" i="3"/>
  <c r="I34" i="3"/>
  <c r="I32" i="3" s="1"/>
  <c r="I30" i="3"/>
  <c r="I29" i="3"/>
  <c r="I38" i="3" l="1"/>
  <c r="I48" i="3"/>
  <c r="I27" i="3"/>
  <c r="C153" i="9"/>
  <c r="C143" i="9"/>
  <c r="C165" i="9"/>
  <c r="C167" i="9" s="1"/>
  <c r="C203" i="9" l="1"/>
  <c r="C201" i="9"/>
  <c r="H203" i="9"/>
  <c r="G203" i="9"/>
  <c r="F203" i="9"/>
  <c r="C192" i="9"/>
  <c r="E156" i="9" l="1"/>
  <c r="E161" i="9"/>
  <c r="H25" i="3"/>
  <c r="C161" i="9" l="1"/>
  <c r="C156" i="9"/>
  <c r="C158" i="9" s="1"/>
  <c r="I25" i="3"/>
  <c r="I23" i="3" s="1"/>
  <c r="H21" i="3"/>
  <c r="I21" i="3" s="1"/>
  <c r="I19" i="3" s="1"/>
  <c r="I17" i="3" l="1"/>
  <c r="C99" i="9"/>
  <c r="G11" i="3"/>
  <c r="G2" i="20" l="1"/>
  <c r="H361" i="9"/>
  <c r="F361" i="9"/>
  <c r="E361" i="9"/>
  <c r="H356" i="9"/>
  <c r="G356" i="9"/>
  <c r="F356" i="9"/>
  <c r="E356" i="9"/>
  <c r="H349" i="9"/>
  <c r="G349" i="9"/>
  <c r="F349" i="9"/>
  <c r="E349" i="9"/>
  <c r="G361" i="9"/>
  <c r="H209" i="9"/>
  <c r="G209" i="9"/>
  <c r="F209" i="9"/>
  <c r="E209" i="9"/>
  <c r="C206" i="9"/>
  <c r="H201" i="9"/>
  <c r="G201" i="9"/>
  <c r="F201" i="9"/>
  <c r="E201" i="9"/>
  <c r="C170" i="9"/>
  <c r="C172" i="9" s="1"/>
  <c r="H88" i="9"/>
  <c r="G88" i="9"/>
  <c r="F88" i="9"/>
  <c r="E88" i="9"/>
  <c r="H83" i="9"/>
  <c r="F83" i="9"/>
  <c r="E83" i="9"/>
  <c r="C78" i="9"/>
  <c r="C80" i="9" s="1"/>
  <c r="C83" i="9" s="1"/>
  <c r="C85" i="9" s="1"/>
  <c r="C88" i="9" s="1"/>
  <c r="C90" i="9" s="1"/>
  <c r="C72" i="9"/>
  <c r="C75" i="9" s="1"/>
  <c r="H64" i="9"/>
  <c r="G64" i="9"/>
  <c r="F64" i="9"/>
  <c r="E64" i="9"/>
  <c r="H58" i="9"/>
  <c r="G58" i="9"/>
  <c r="F58" i="9"/>
  <c r="E58" i="9"/>
  <c r="H57" i="9"/>
  <c r="G57" i="9"/>
  <c r="F57" i="9"/>
  <c r="E57" i="9"/>
  <c r="C52" i="9"/>
  <c r="C54" i="9" s="1"/>
  <c r="C58" i="9" s="1"/>
  <c r="C49" i="9"/>
  <c r="C57" i="9" s="1"/>
  <c r="E40" i="9"/>
  <c r="E35" i="9"/>
  <c r="E28" i="9"/>
  <c r="C28" i="9"/>
  <c r="G83" i="9" s="1"/>
  <c r="C209" i="9" l="1"/>
  <c r="C211" i="9" s="1"/>
  <c r="C59" i="9"/>
  <c r="C61" i="9" s="1"/>
  <c r="C64" i="9" s="1"/>
  <c r="C66" i="9" s="1"/>
  <c r="C180" i="9"/>
  <c r="C175" i="9"/>
  <c r="C177" i="9" s="1"/>
  <c r="C30" i="9"/>
  <c r="C32" i="9" s="1"/>
  <c r="C353" i="9"/>
  <c r="C40" i="9" l="1"/>
  <c r="C35" i="9"/>
  <c r="C37" i="9" s="1"/>
  <c r="C356" i="9"/>
  <c r="C358" i="9" s="1"/>
  <c r="C361" i="9"/>
  <c r="I16" i="3" l="1"/>
  <c r="I15" i="3"/>
  <c r="I13" i="3" s="1"/>
  <c r="I11" i="3" l="1"/>
  <c r="I10" i="3"/>
  <c r="I8" i="3" s="1"/>
  <c r="G1" i="9" l="1"/>
  <c r="G5" i="19" l="1"/>
  <c r="F4" i="19"/>
  <c r="G1" i="19"/>
  <c r="B4" i="19" l="1"/>
  <c r="A7" i="19" s="1"/>
  <c r="C26" i="19"/>
  <c r="C25" i="19"/>
  <c r="J5" i="8" l="1"/>
  <c r="I4" i="8" l="1"/>
  <c r="D131" i="2" l="1"/>
  <c r="D130" i="2"/>
  <c r="I5" i="2"/>
  <c r="H4" i="2"/>
  <c r="D4" i="2"/>
  <c r="A7" i="2" s="1"/>
  <c r="I1" i="2"/>
  <c r="C369" i="9" l="1"/>
  <c r="C368" i="9"/>
  <c r="E145" i="8" l="1"/>
  <c r="C121" i="3"/>
  <c r="D91" i="7"/>
  <c r="C4" i="9" l="1"/>
  <c r="A6" i="9" s="1"/>
  <c r="G2" i="19" l="1"/>
  <c r="I2" i="2"/>
  <c r="G2" i="9"/>
  <c r="I2" i="3"/>
  <c r="E144" i="8" l="1"/>
  <c r="C4" i="8"/>
  <c r="A8" i="8" s="1"/>
  <c r="J1" i="8"/>
  <c r="D90" i="7"/>
  <c r="C120" i="3"/>
  <c r="J1" i="7"/>
  <c r="J5" i="7"/>
  <c r="I4" i="7"/>
  <c r="C4" i="7"/>
  <c r="A7" i="7" s="1"/>
  <c r="I1" i="3"/>
  <c r="C4" i="3"/>
  <c r="A6" i="3" s="1"/>
  <c r="J2" i="7" l="1"/>
  <c r="J2" i="8"/>
</calcChain>
</file>

<file path=xl/sharedStrings.xml><?xml version="1.0" encoding="utf-8"?>
<sst xmlns="http://schemas.openxmlformats.org/spreadsheetml/2006/main" count="2585" uniqueCount="792">
  <si>
    <t>Total</t>
  </si>
  <si>
    <t>m²</t>
  </si>
  <si>
    <t>m³</t>
  </si>
  <si>
    <t>Revisão:</t>
  </si>
  <si>
    <t>Projeto:</t>
  </si>
  <si>
    <t>RESPONSÁVEL TÉCNICO:</t>
  </si>
  <si>
    <t>m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</si>
  <si>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</si>
  <si>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</si>
  <si>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</si>
  <si>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</si>
  <si>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</si>
  <si>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</si>
  <si>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</si>
  <si>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</si>
  <si>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</si>
  <si>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MG- 187.842/D</t>
  </si>
  <si>
    <t>Eng.ª Civil Flávia Cristina Barbosa</t>
  </si>
  <si>
    <t>Item</t>
  </si>
  <si>
    <t>Código</t>
  </si>
  <si>
    <t>Banco</t>
  </si>
  <si>
    <t>Descrição</t>
  </si>
  <si>
    <t>Valor Unit com BDI</t>
  </si>
  <si>
    <t>Total Por Etapa</t>
  </si>
  <si>
    <t>30 DIAS</t>
  </si>
  <si>
    <t>60 DIAS</t>
  </si>
  <si>
    <t>90 DIAS</t>
  </si>
  <si>
    <t>DADOS PARA O ORÇAMENTO</t>
  </si>
  <si>
    <t>Engenheiro(a) responsável:</t>
  </si>
  <si>
    <t>Logo de Pouso Alegre</t>
  </si>
  <si>
    <t>Logo de Santa Rita do Sapucaí</t>
  </si>
  <si>
    <t>MEMORIAL DE CÁLCULO</t>
  </si>
  <si>
    <t>PLANILHA ORÇAMENTÁRIA</t>
  </si>
  <si>
    <t>Valor Unit.</t>
  </si>
  <si>
    <t>Quantidade</t>
  </si>
  <si>
    <t>Unidade</t>
  </si>
  <si>
    <t>CURVA ABC DE SERVIÇOS</t>
  </si>
  <si>
    <t>PLANILHA DE COTAÇÕES</t>
  </si>
  <si>
    <t xml:space="preserve"> 1 </t>
  </si>
  <si>
    <t>Porcentagem</t>
  </si>
  <si>
    <t>Custo</t>
  </si>
  <si>
    <t>Porcentagem Acumulado</t>
  </si>
  <si>
    <t>Peso</t>
  </si>
  <si>
    <t>PLANILHA DE COMPOSIÇÕES COM PREÇO UNITÁRIO</t>
  </si>
  <si>
    <t>TOTAL SEM BDI</t>
  </si>
  <si>
    <t>Valor  Unit. Com BDI</t>
  </si>
  <si>
    <t xml:space="preserve">Peso Acumulado </t>
  </si>
  <si>
    <t>un</t>
  </si>
  <si>
    <t>CANTEIRO DE OBRAS</t>
  </si>
  <si>
    <t>SERVIÇOS PRELIMINARES</t>
  </si>
  <si>
    <t>Tipo</t>
  </si>
  <si>
    <t/>
  </si>
  <si>
    <t>LIMPEZA DA OBRA</t>
  </si>
  <si>
    <t>LIMPEZA E DEMOLIÇÃO</t>
  </si>
  <si>
    <t>Custo Acumulado</t>
  </si>
  <si>
    <t>CRONOGRAMA FÍSICO-FINANCEIRO</t>
  </si>
  <si>
    <t>R00</t>
  </si>
  <si>
    <t>DISPOSITIVOS COMPLEMENTARES</t>
  </si>
  <si>
    <t xml:space="preserve">UN </t>
  </si>
  <si>
    <t>EMPRESA</t>
  </si>
  <si>
    <t>CIDADE</t>
  </si>
  <si>
    <t>LOCAL / LINK</t>
  </si>
  <si>
    <t>CNPJ</t>
  </si>
  <si>
    <t xml:space="preserve">CONTATO </t>
  </si>
  <si>
    <t>VALOR</t>
  </si>
  <si>
    <t>FRETE</t>
  </si>
  <si>
    <t>TOTAL</t>
  </si>
  <si>
    <t>PASSEIO</t>
  </si>
  <si>
    <t>1.1</t>
  </si>
  <si>
    <t>meses</t>
  </si>
  <si>
    <t>1.2</t>
  </si>
  <si>
    <t>Dias</t>
  </si>
  <si>
    <t>2.1</t>
  </si>
  <si>
    <t>LOCAÇÃO DE CONTAINER TIPO 3, PARA DEPÓSITO/FERRAMENTARIA DE OBRA</t>
  </si>
  <si>
    <t>MOBILIZAÇÃO E DESMOBILIZAÇÃO DE CONTAINER</t>
  </si>
  <si>
    <t>LIGAÇÕES PROVISÓRIAS PARA CONTAINER TIPO 3</t>
  </si>
  <si>
    <t xml:space="preserve">un </t>
  </si>
  <si>
    <t>3.1</t>
  </si>
  <si>
    <t>FORNECIMENTO E COLOCAÇÃO DE PLACAS DE OBRAS (4,00 X 3,00 m )</t>
  </si>
  <si>
    <t>4.1</t>
  </si>
  <si>
    <t>LIMPEZA MECANIZADA DE CAMADA VEGETAL</t>
  </si>
  <si>
    <t>4.2</t>
  </si>
  <si>
    <t>CARGA</t>
  </si>
  <si>
    <t>Área de limpeza</t>
  </si>
  <si>
    <t>Espessura</t>
  </si>
  <si>
    <t>Subtotal</t>
  </si>
  <si>
    <t>Empolamento</t>
  </si>
  <si>
    <t>%</t>
  </si>
  <si>
    <t>4.3</t>
  </si>
  <si>
    <t>TRANSPORTE</t>
  </si>
  <si>
    <t>Volume de carga</t>
  </si>
  <si>
    <t>Distância - Bota-fora de resíduos</t>
  </si>
  <si>
    <t>km</t>
  </si>
  <si>
    <t>PROJETO DE DMT</t>
  </si>
  <si>
    <t>m³ x km</t>
  </si>
  <si>
    <t>4.4</t>
  </si>
  <si>
    <t>ESPALHAMENTO DO MATERIAL</t>
  </si>
  <si>
    <t>EXECUÇÃO DO PISO</t>
  </si>
  <si>
    <t>5.1</t>
  </si>
  <si>
    <t>LASTRO DE BRITA Nº01</t>
  </si>
  <si>
    <t>Área de aplicação</t>
  </si>
  <si>
    <t>5.2</t>
  </si>
  <si>
    <t>LASTRO DE PÓ DE PEDRA</t>
  </si>
  <si>
    <t>5.3</t>
  </si>
  <si>
    <t>CARGA DE MATERIAIS GRANULARES</t>
  </si>
  <si>
    <t>Volume de brita</t>
  </si>
  <si>
    <t>Volume de pó de pedra</t>
  </si>
  <si>
    <t>5.4</t>
  </si>
  <si>
    <t>Distância - Britasul</t>
  </si>
  <si>
    <t>EMULSÃO ASFÁLTICA RR2C</t>
  </si>
  <si>
    <t>TRANSPORTE DE CONCRETO BETUMINOSO</t>
  </si>
  <si>
    <t>Coeficiente na composição</t>
  </si>
  <si>
    <t>T/m²</t>
  </si>
  <si>
    <t>Distâcia</t>
  </si>
  <si>
    <t>txkm</t>
  </si>
  <si>
    <t>LASTRO DE AREIA</t>
  </si>
  <si>
    <t>Volume de areia</t>
  </si>
  <si>
    <t>DMT</t>
  </si>
  <si>
    <t>6.1</t>
  </si>
  <si>
    <t>CABO DE AÇO</t>
  </si>
  <si>
    <t>6.2</t>
  </si>
  <si>
    <t>6.3</t>
  </si>
  <si>
    <t>TRAVES DE GOL COM REDE</t>
  </si>
  <si>
    <t>u</t>
  </si>
  <si>
    <t>DRENAGEM</t>
  </si>
  <si>
    <t>7.1</t>
  </si>
  <si>
    <t>7.1.1</t>
  </si>
  <si>
    <t>7.1.2</t>
  </si>
  <si>
    <t>7.2</t>
  </si>
  <si>
    <t>7.2.1</t>
  </si>
  <si>
    <t>7.3</t>
  </si>
  <si>
    <t>CANALETA DE CONCRETO</t>
  </si>
  <si>
    <t>7.3.1</t>
  </si>
  <si>
    <t>Coeficiente de consumo</t>
  </si>
  <si>
    <t>MANTA GEOTÊXTIL</t>
  </si>
  <si>
    <t>CONFORME ANEXO I</t>
  </si>
  <si>
    <t>Volume total de escavação</t>
  </si>
  <si>
    <t>Total  de carga</t>
  </si>
  <si>
    <t>Carga</t>
  </si>
  <si>
    <t>Distância - Bota-fora de solo</t>
  </si>
  <si>
    <t>ESPALHAMENTO DE MATERIAL</t>
  </si>
  <si>
    <t>APILOAMENTO</t>
  </si>
  <si>
    <t>LASTRO COM BRITA Nº 02</t>
  </si>
  <si>
    <t>Coeficiente na composição do lastro</t>
  </si>
  <si>
    <t>m³/m³</t>
  </si>
  <si>
    <t>Meses</t>
  </si>
  <si>
    <t xml:space="preserve">LIMPEZA DA OBRA  </t>
  </si>
  <si>
    <t>8.1</t>
  </si>
  <si>
    <t>LIMPEZA PERMANENTE DA OBRA</t>
  </si>
  <si>
    <t>Período de obra</t>
  </si>
  <si>
    <t>8.2</t>
  </si>
  <si>
    <t>Volume estimado</t>
  </si>
  <si>
    <t>m³/dia</t>
  </si>
  <si>
    <t>Distância - Bota fora de resíduos de contrução</t>
  </si>
  <si>
    <t>REFORMA CAMPO DE FUTEBOL SÃO JOÃO - CÓI</t>
  </si>
  <si>
    <t>120 DIAS</t>
  </si>
  <si>
    <t>COT-536-001</t>
  </si>
  <si>
    <t>EXECUÇÃO DO GRAMADO SINTÉTICO EM POLIETILENO. E=50 MM. COR VERDE E BRANCA. ÁREA 3971,50 M²</t>
  </si>
  <si>
    <t>JV ESPORTES</t>
  </si>
  <si>
    <t>12.141.212/0001-78</t>
  </si>
  <si>
    <t>SÃO  PAULO- SP</t>
  </si>
  <si>
    <t>PROPOSTA COMERCIAL</t>
  </si>
  <si>
    <t>11 7139-0620</t>
  </si>
  <si>
    <t>SCOCCER GRASS</t>
  </si>
  <si>
    <t>11 98753-9277</t>
  </si>
  <si>
    <t>07.875.405/0001-12</t>
  </si>
  <si>
    <t>INSTALAÇÃO DO SUPORTE PARA REDE, INCLUSIVE TUBO DE AÇO GALVANIZADO</t>
  </si>
  <si>
    <t>kg/m</t>
  </si>
  <si>
    <t>kg</t>
  </si>
  <si>
    <t>https://www.srredes.com.br/carrinho/index</t>
  </si>
  <si>
    <t>18.418.273/0001-16</t>
  </si>
  <si>
    <t>SR REDES ESPORTIVAS</t>
  </si>
  <si>
    <t xml:space="preserve">GISMAR </t>
  </si>
  <si>
    <t>https://www.gismar.com.br/rede-protecao-esportiva-sob-medida-futebol-society-campo?sort=mais_vendidos</t>
  </si>
  <si>
    <t>56.757.156/0001-76</t>
  </si>
  <si>
    <t>REMAX</t>
  </si>
  <si>
    <t>https://www.remaxredes.com.br/carrinho/index</t>
  </si>
  <si>
    <t>19.181.402/0001-68</t>
  </si>
  <si>
    <t>REDE DE PROTEÇÃO ESPORTIVA. FIO DE NYLON 4 MM E MALHA 10 CM.</t>
  </si>
  <si>
    <t>COT-536-002</t>
  </si>
  <si>
    <t>TUBULAÇÕES E CONEXÕES</t>
  </si>
  <si>
    <t>Comprimento do cabo de aço</t>
  </si>
  <si>
    <t>7.1.4</t>
  </si>
  <si>
    <t>7.1.5</t>
  </si>
  <si>
    <t>7.1.6</t>
  </si>
  <si>
    <t>REDUÇÃO PVC - 250 X 100 MM</t>
  </si>
  <si>
    <t>https://www.lojamerc.com.br/reducao-excentrica-pvc-esgoto-leve---plastfran---pf-001425/p?skuId=2080602354</t>
  </si>
  <si>
    <t>LOJA MERC</t>
  </si>
  <si>
    <t>08.760.239/0001-71</t>
  </si>
  <si>
    <t>COT-536-003</t>
  </si>
  <si>
    <t>COT-536-004</t>
  </si>
  <si>
    <t>JUNÇÃO SIMPLES PVC 250 X 250 MM</t>
  </si>
  <si>
    <t>https://www.magazineluiza.com.br/juncao-simples-de-pvc-para-esgoto-250x250mm-outros-shiva/p/ajdk7bb4cd/cj/jues/?&amp;seller_id=lojagomes</t>
  </si>
  <si>
    <t>MAGAZINE LUIZA</t>
  </si>
  <si>
    <t>47.960.950/1088-36</t>
  </si>
  <si>
    <t>7.1.3</t>
  </si>
  <si>
    <t>7.1.7</t>
  </si>
  <si>
    <t>7.1.8</t>
  </si>
  <si>
    <t>7.1.9</t>
  </si>
  <si>
    <t>MOVIMENTAÇÃO DE TERRA E EXECUÇÃO DO DRENO</t>
  </si>
  <si>
    <t>7.2.2</t>
  </si>
  <si>
    <t>7.2.3</t>
  </si>
  <si>
    <t>7.2.5</t>
  </si>
  <si>
    <t>Volume total de brita</t>
  </si>
  <si>
    <t>Comprimento de tubo DN 300 mm</t>
  </si>
  <si>
    <t>Comprimento de tubo DN 100 mm</t>
  </si>
  <si>
    <t>Comprimento de tubo DN 250 mm</t>
  </si>
  <si>
    <t>Largura da vala</t>
  </si>
  <si>
    <t>LASTRO COM BRITA Nº 01</t>
  </si>
  <si>
    <t>Volume de lastro de brita  nº 01</t>
  </si>
  <si>
    <t>Volume de lastro de brita  nº 02</t>
  </si>
  <si>
    <t>Volume de escavação tubo DN 300 mm</t>
  </si>
  <si>
    <t>Caixa coletora canaleta</t>
  </si>
  <si>
    <t xml:space="preserve">Caixa coletora rede </t>
  </si>
  <si>
    <t>Quantidade de caixa coletora</t>
  </si>
  <si>
    <t>Comprimento de canaleta</t>
  </si>
  <si>
    <t>m³/u</t>
  </si>
  <si>
    <t>m³/m</t>
  </si>
  <si>
    <t>IRRIGAÇÃO</t>
  </si>
  <si>
    <t>INSTALAÇÕES HIDRÁULICAS</t>
  </si>
  <si>
    <t>ESCAVAÇÃO MANUAL</t>
  </si>
  <si>
    <t>BOMBA D'ÁGUA</t>
  </si>
  <si>
    <t>TÊ DE REDUÇÃO PVC ROSCA 50MM X 3/4"</t>
  </si>
  <si>
    <t>BUCHA DE REDUÇÃO PVC 3/4" X 1/2"</t>
  </si>
  <si>
    <t>CONEXÃO INOX COM BUCHA DE REDUÇÃO 1/2 MACHO X 1/4 FÊMEA</t>
  </si>
  <si>
    <t>MANÔMETRO DN 53</t>
  </si>
  <si>
    <t>VÁLVULA DE RETENÇÃO HORIZONTAL 2 1/2"</t>
  </si>
  <si>
    <t>VÁLVULA ELÉTRICA DE 1 1/2"</t>
  </si>
  <si>
    <t>CAIXA DE VÁLVULA CIRCULAR 10"</t>
  </si>
  <si>
    <t>CONECTOR DE 3/4"</t>
  </si>
  <si>
    <t>TUBO FLEXIVEL 1/2"</t>
  </si>
  <si>
    <t>INSTALAÇÕES ELÉTRICAS</t>
  </si>
  <si>
    <t>COT-536-005</t>
  </si>
  <si>
    <t>RESERVATÓRIO DE POLIETILENO 1.950 LITROS BAKOF TEC</t>
  </si>
  <si>
    <t>https://www.magazineluiza.com.br/caixa-d-agua-de-polietileno-1-950-litros-bakof-tec/p/ejg7c5d2e3/cj/cxda/?&amp;seller_id=lojadaconstrucao</t>
  </si>
  <si>
    <t>LEROY MERLIN</t>
  </si>
  <si>
    <t>https://www.leroymerlin.com.br/caixa-dagua-de-polietileno-1-950-litros-bakof-tec_1571389437?region=outros</t>
  </si>
  <si>
    <t>01.438.784/0048-60</t>
  </si>
  <si>
    <t>UNIÃO SOLDÁVEL 50 X 1 1/2" ROSCA IRRIGAÇÃO PVC</t>
  </si>
  <si>
    <t>COT-536-006</t>
  </si>
  <si>
    <t>02.271.201/0001-59</t>
  </si>
  <si>
    <t>https://www.asperbrastuboseconexoes.com.br/produto/tee-reducao-pvc-irriga-soldavel-dn50-x-3-4-ri-505</t>
  </si>
  <si>
    <t>ASPERBRAS TUBOS E CONEXÕES</t>
  </si>
  <si>
    <t>https://www.magazineluiza.com.br/1-te-soldavel-50mm-x-3-4-derivacao-roscavel-irrigacao-amanco/p/bhb06d72e5/cj/coht/?seller_id=carmonamultimarcas&amp;utm_source=google&amp;utm_medium=pla&amp;utm_campaign=&amp;partner_id=68055&amp;gclid=CjwKCAjwzo2mBhAUEiwAf7wjko9QBsjsaO6LxQggVnQ4j4Njj1OKazmsyaaJZBDqpij6xyafR_BlKhoCorMQAvD_BwE&amp;gclsrc=aw.ds</t>
  </si>
  <si>
    <t>https://www.carmonamultimarcas.com.br/produto/conexao-te-com-derivacao-soldavel-e-roscavel-dn50x3-4-amanco.html?gclid=CjwKCAjwzo2mBhAUEiwAf7wjkiJcg49nR3JkRII9yFwWEvkQCWDJIedTcdMoq71bmDzgMBHVmRTz3RoCdYkQAvD_BwE</t>
  </si>
  <si>
    <t>35.580.391/0001-45</t>
  </si>
  <si>
    <t>CARMONA MULTIMARCAS</t>
  </si>
  <si>
    <t>https://www.padovani.com.br/bucha-de-reducao-roscavel-3-4-x1-2----tigre/p</t>
  </si>
  <si>
    <t>PADOVANI MATERIAIS PARA CONSTRUÇÃO</t>
  </si>
  <si>
    <t xml:space="preserve">50.223.692/0004-58 </t>
  </si>
  <si>
    <t>https://www.magazineluiza.com.br/bucha-pvc-reducao-roscavel-3-4-x-1-2-azul-irrigacao-dur-duro-pvc/p/aaa90644f6/cj/buhi/?&amp;seller_id=sostensistemas&amp;utm_source=google&amp;utm_medium=pla&amp;utm_campaign=&amp;partner_id=68055&amp;gclid=CjwKCAjwzo2mBhAUEiwAf7wjkjYS06Ca28qLl6U_bcQC0tKEMEx2Hrp_NAcxcHDF0FMOf-zlmWQTxxoCMCoQAvD_BwE&amp;gclsrc=aw.ds</t>
  </si>
  <si>
    <t>https://www.abcdaconstrucao.com.br/produto/bucha-de-reducao-soldave-roscavel-3-4-x-1-2-amanco-87079?utm_source=google&amp;utm_medium=cpc&amp;utm_campaign=[RCK][PMecom][FUNDO]_M%C3%B3veis&amp;utm_id=+19746095494&amp;keyword=&amp;creative=&amp;gclid=CjwKCAjwzo2mBhAUEiwAf7wjkj4q2cc-6QsN7kUc-jA8xCJ-cwOfKoipfqJ6DXFr0PWv98Qe5lM9ShoC5aQQAvD_BwE</t>
  </si>
  <si>
    <t>ABC DA CONSTRUÇÃO</t>
  </si>
  <si>
    <t>COT-536-007</t>
  </si>
  <si>
    <t>https://arfoocervejeiro.com.br/produto/femea-1-2-npt-x-macho-1-2-npt/?gclid=CjwKCAjwzo2mBhAUEiwAf7wjkhzKj9ZbOnQO96R_F62z4B4le0j7gzbpjcdHJfT5IEzYj1hyof0dzhoCHYwQAvD_BwE</t>
  </si>
  <si>
    <t>26.248.352/0001-54</t>
  </si>
  <si>
    <t>ARFOO CERVEJEIRO</t>
  </si>
  <si>
    <t>CONEXO PEÇAS</t>
  </si>
  <si>
    <t>29.212.287/0001-03</t>
  </si>
  <si>
    <t>https://www.conexopecas.com.br/produtos/ver/984/manometro-vertical-240-psi-16-bar-com-rosca-1-4-npt-caixa-em-abs-seco-o-53-mm-tracking-google-shopping</t>
  </si>
  <si>
    <t>https://www.magazineluiza.com.br/manometro-genebre-dn53-saida-vertical-seco-bsp-1-4-0-10-bar-0-150psi/p/cf3336993g/fs/fpmp/?seller_id=meritocomercial</t>
  </si>
  <si>
    <t>https://www.hidro.eco.br/3820-manometro?utm_source=Site&amp;utm_medium=GoogleMerchant&amp;utm_campaign=GoogleMerchant&amp;sku=HGN3820006&amp;srsltid=ASuE1wSMt1CAz6tgtiu0uwXT33h0KREyoplrPubjwv8779v9ay42nZI8eHA</t>
  </si>
  <si>
    <t>HIDRO.ECO.BR</t>
  </si>
  <si>
    <t>19.365.983/0001-98</t>
  </si>
  <si>
    <t xml:space="preserve">MANÔMETRO DN 53 </t>
  </si>
  <si>
    <t>VÁLVULA ELLETRICA PARA IRRIGAÇÃO 1,5"</t>
  </si>
  <si>
    <t>https://www.instaagro.com/bermad-valvula-eletrica-1-5-40mm-mod-21t-m-bsp-normalmente-fechada?gclid=CjwKCAjwzo2mBhAUEiwAf7wjksVHxOIVq6nYDJQzC92QTEJfnHv5eXhgBp_v7VaR66rKr3SEZfmmYRoCvzwQAvD_BwE</t>
  </si>
  <si>
    <t>INSTA AGRO</t>
  </si>
  <si>
    <t>22730.743/0001-50</t>
  </si>
  <si>
    <t>https://www.lojapivot.com.br/caixapvlvulasoleniderainbird/p?gad=1&amp;gclid=CjwKCAjwzo2mBhAUEiwAf7wjkmqMl6SE9TmtPbEB3dj1iVCdZ8PlnPw43v2VcHNHef5Cuc2-D9UbVhoCLkUQAvD_BwE&amp;idsku=84283927&amp;skuId=84283927</t>
  </si>
  <si>
    <t>https://www.lojadairrigacao.com.br/MLB-1885385434-caixa-de-valvula-solenoide-10-com-tampa-rain-bird-_JM</t>
  </si>
  <si>
    <t>https://www.americanas.com.br/produto/2567875174/caixa-para-valvula-solenoide-10-rain-bird-mod-pvb?opn=YSMESP&amp;offerId=5fb6953d762ff367192381fc&amp;srsltid=ASuE1wROorKeCbAuRdtDYmU2_kh7ncM06m7ATMPSILiJ1ApdbKPZRoirSJ4&amp;cor=Preta&amp;condition=NEW</t>
  </si>
  <si>
    <t>AMERICANAS</t>
  </si>
  <si>
    <t>LOJA DA IRRIGAÇÃO</t>
  </si>
  <si>
    <t>LOJA PIVOT</t>
  </si>
  <si>
    <t>COT-536-008</t>
  </si>
  <si>
    <t>COT-536-009</t>
  </si>
  <si>
    <t>COT-536-010</t>
  </si>
  <si>
    <t>COT-536-011</t>
  </si>
  <si>
    <t>CAIXA CIRCULAR DE VÁLVULA 10"</t>
  </si>
  <si>
    <t>TAMPÃO PVC CAP SOLDÁVEL 50 MM</t>
  </si>
  <si>
    <t>COT-536-012</t>
  </si>
  <si>
    <t>https://www.hidraulicatropeiro.com.br/cap-50mm-soldavel-tigre?srsltid=ASuE1wSfU1vFbagJcvMiw3ePNqwJ2Dw_XfRaC0zdEwSQMAfxW4oLsC8S1Fk</t>
  </si>
  <si>
    <t>https://www.magazineluiza.com.br/cap-soldavel-50mm-10080509-fortlev/p/be8ahaa880/cj/cahl/?seller_id=copafer</t>
  </si>
  <si>
    <t xml:space="preserve"> 03.595.416/0003-50</t>
  </si>
  <si>
    <t>HYSOTEC SISTEMAS SUSTENTÁVEIS</t>
  </si>
  <si>
    <t>https://www.hysotec.com.br/produtos/pvc-soldavel-cap-50mm-fortlev/?pf=gs&amp;variant=635111325&amp;srsltid=ASuE1wRLpxD4Jc-1jyeyRzyfkmP_gLKcjvn3wY07mwWZ3ch2q4EL_VC6vNU</t>
  </si>
  <si>
    <t xml:space="preserve"> 08.278.647/0001-91</t>
  </si>
  <si>
    <t>00.776.574/0006-60</t>
  </si>
  <si>
    <t>TÊ PVC LF 50 MM X 3/4"</t>
  </si>
  <si>
    <t>https://www.tradicaoagricola.com.br/conexoes-em-geral/pvc-soldavel-azul/te-pvc-lf-50mm-x-3-4-amanco--p</t>
  </si>
  <si>
    <t>TRADIÇÃO AGRÍCOLA</t>
  </si>
  <si>
    <t>37.453.431/0001-13</t>
  </si>
  <si>
    <t>COT-536-013</t>
  </si>
  <si>
    <t>COT-536-014</t>
  </si>
  <si>
    <t>BOMBA D'AGUA</t>
  </si>
  <si>
    <t>https://casairriga.com.br/produto/motobomba-centrifuga-schneider-1cv-mod-bc-92-1c-bomba-para-irrigacao/</t>
  </si>
  <si>
    <t>23.794.485/0001-38</t>
  </si>
  <si>
    <t>CASA IRRIGA</t>
  </si>
  <si>
    <t>COT-536-015</t>
  </si>
  <si>
    <t>https://kfirrigacao.com/produtos/conector-de-cabos-eletricos-impermeavel-pacote-com-10-unidades-rain-bird/</t>
  </si>
  <si>
    <t>22.740.432/0001-71</t>
  </si>
  <si>
    <t>https://irricenter.com.br/tubo-proflex-metro/</t>
  </si>
  <si>
    <t>04.8222.491/0001-07</t>
  </si>
  <si>
    <t>COT-536-016</t>
  </si>
  <si>
    <t>IRRICENTER</t>
  </si>
  <si>
    <t>TUBO FLEXÍVEL 1/2"</t>
  </si>
  <si>
    <t>ASPERSOR ROTOR 5000</t>
  </si>
  <si>
    <t>FERPAM</t>
  </si>
  <si>
    <t>01.040.887/0001-04</t>
  </si>
  <si>
    <t>https://www.ferpam.com.br/aspersor-rotor-para-irrigac-o-5000-plus-rain-bird.html</t>
  </si>
  <si>
    <t>COT-536-017</t>
  </si>
  <si>
    <t>M</t>
  </si>
  <si>
    <t>REATERRO MANUAL</t>
  </si>
  <si>
    <t>Comprimento total de tubo</t>
  </si>
  <si>
    <t>Largura de vala</t>
  </si>
  <si>
    <t>Profundidade de vala</t>
  </si>
  <si>
    <t>Volume total</t>
  </si>
  <si>
    <t>CAIXA RETANGULAR 4" X 2" ALTA</t>
  </si>
  <si>
    <t>Azul claro</t>
  </si>
  <si>
    <t>Branco</t>
  </si>
  <si>
    <t>Preto</t>
  </si>
  <si>
    <t>Verde-amarelo</t>
  </si>
  <si>
    <t>CABO PP 2 VIAS PRETO</t>
  </si>
  <si>
    <t>CAIXA DE INSPEÇÃO EM CONCRETO, PADRÃO CEMIG</t>
  </si>
  <si>
    <t>DISJUNTOR BIPOLAR TIPO DIN</t>
  </si>
  <si>
    <t>QUADRO ELÉTRICO BOMBA</t>
  </si>
  <si>
    <t>CONTROLADOR HUNTER 4 ESTAÇÕES</t>
  </si>
  <si>
    <t xml:space="preserve">ESCAVAÇÃO MANUAL </t>
  </si>
  <si>
    <t>COT-536-018</t>
  </si>
  <si>
    <t>https://casairriga.com.br/produto/quadro-eletrico-bomba-de-irrigacao-2-cv-24vac-220-volts/</t>
  </si>
  <si>
    <t>https://casairriga.com.br/produto/controlador-x-core-4-estacoes-interno-irrigacao-automatica-jardim/</t>
  </si>
  <si>
    <t>COT-536-019</t>
  </si>
  <si>
    <t>CAPO PP 2 VIAS PRETO</t>
  </si>
  <si>
    <t>SANTIL</t>
  </si>
  <si>
    <t>SHOPTIME</t>
  </si>
  <si>
    <t>49.474.398/0008-63</t>
  </si>
  <si>
    <t>00.776.574/0006-59</t>
  </si>
  <si>
    <t>https://www.santil.com.br/produto/cabo-pp-flexivel-2-x-25mm-300v500v-preto-vendido-por-metro-sil/1546906</t>
  </si>
  <si>
    <t>https://www.americanas.com.br/produto/14196728?opn=YSMESP&amp;offerId=619e482fd9fd6edeec96bfcd&amp;srsltid=ASuE1wTFjit7ti559s6pGLoMTxKRPLde4AoSV50GQ4cIwkx7zSOeJHJgMTE</t>
  </si>
  <si>
    <t>https://www.shoptime.com.br/produto/14196728?opn=GOOGLEXML&amp;offerId=619e482fd9fd6edeec96bfcd&amp;srsltid=ASuE1wTaM9gkaRCXKQ6kwyYQwjM9281v2GQ9xTkCOQTPZTU2f2foINw4QwU</t>
  </si>
  <si>
    <t>COT-536-020</t>
  </si>
  <si>
    <t>ZATHURA</t>
  </si>
  <si>
    <t>08.908.146/0001-41</t>
  </si>
  <si>
    <t>https://www.americanas.com.br/produto/6060961111/kit-barramento-bifasico-p-12-disj-din-100a-geral-sep?opn=YSMESP&amp;offerId=63b85475401db3b86b6fc3c7&amp;srsltid=ASuE1wTkOmHAQXTmC6b2fWXuI5yElktR3LwP0LsX5hvhOvYTPsfNTrKzSPM</t>
  </si>
  <si>
    <t>https://www.zathurabarramentos.com.br/kit-barramento-bifasico-100a-p-12-circuitos?gclid=CjwKCAjwzo2mBhAUEiwAf7wjkmq80DHfVDXcdCyevVJH4PlK4XL-P5XDMsVs9Lr2vn9SmFhQ9S7EihoC9fcQAvD_BwE</t>
  </si>
  <si>
    <t>BARRAMENTO BIFÁSICO - 12 DISJUNTORES</t>
  </si>
  <si>
    <t xml:space="preserve">QUADRO DE DISTRIBUIÇÃO, SEM BARRAMENTO, PVC, DE SOBREPOR </t>
  </si>
  <si>
    <t>COT-536-021</t>
  </si>
  <si>
    <t>REGULARIZAÇÃO E COMPACTAÇÃO DE SOLO</t>
  </si>
  <si>
    <t>Área de regularização</t>
  </si>
  <si>
    <t>GRAMA SINTÉTICA, ÁREA DE 3.971,50 m²</t>
  </si>
  <si>
    <t xml:space="preserve">TUBO DRENOS PVC PERFURADOS DN 100 mm </t>
  </si>
  <si>
    <t xml:space="preserve">TUBO PVC DN 250 mm  </t>
  </si>
  <si>
    <t xml:space="preserve">TUBO CONCRETO DN 300 mm </t>
  </si>
  <si>
    <t xml:space="preserve">CAP PVC DN 100 mm </t>
  </si>
  <si>
    <t xml:space="preserve">JOELHO PVC 45º DN 100 mm </t>
  </si>
  <si>
    <t xml:space="preserve">REDUÇÃO PVC  DN 100 X 250 mm </t>
  </si>
  <si>
    <t xml:space="preserve">INSTALAÇÃO REDUÇÃO PVC  DN 100 X 250 mm </t>
  </si>
  <si>
    <t xml:space="preserve">JUNÇÃO PVC DN 250 mm </t>
  </si>
  <si>
    <t xml:space="preserve">INSTALAÇÃO JUNÇÃO PVC DN 250 mm </t>
  </si>
  <si>
    <t xml:space="preserve">FLANGE 75 mm </t>
  </si>
  <si>
    <t xml:space="preserve">TUBO PVC 50 mm </t>
  </si>
  <si>
    <t xml:space="preserve">TUBO PVC 75 mm </t>
  </si>
  <si>
    <t xml:space="preserve">REDUÇÃO 75 mm  X 50 mm </t>
  </si>
  <si>
    <t xml:space="preserve">CURVA LONGA PVC 75 mm </t>
  </si>
  <si>
    <t xml:space="preserve">LUVA PVC 75 mm </t>
  </si>
  <si>
    <t xml:space="preserve">TÊ SOLDÁVEL 75 mm </t>
  </si>
  <si>
    <t xml:space="preserve">TÊ 75 MM X 50 mm  </t>
  </si>
  <si>
    <t xml:space="preserve">TAMPÃO PVC CAP SOLDÁVEL 50 mm </t>
  </si>
  <si>
    <t>TÊ PVC LF 50 mm X 3/4"</t>
  </si>
  <si>
    <t xml:space="preserve">CURVA 90 PVC SOLDÁVEL 75 mm </t>
  </si>
  <si>
    <t xml:space="preserve">CURVA 45 PVC SOLDÁVEL 75 mm </t>
  </si>
  <si>
    <t xml:space="preserve">CABO DE COBRE FLEXÍVEL ISOLADO 6 mm² </t>
  </si>
  <si>
    <t>ELETRODUTO FLEXÍVEL CORRUGADO REFORÇADO, PVC, DN 25 mm, INSTALADO EM FORRO</t>
  </si>
  <si>
    <t>ELETRODUTO FLEXÍVEL CORRUGADO REFORÇADO, PEAD, DN 40 mm, INSTALADO EM LAJE</t>
  </si>
  <si>
    <t>ALVENARIA</t>
  </si>
  <si>
    <t>EMBASAMENTO</t>
  </si>
  <si>
    <t>REBOCO</t>
  </si>
  <si>
    <t>CHAPISCO</t>
  </si>
  <si>
    <t>EMBOÇO</t>
  </si>
  <si>
    <t>PINTURA</t>
  </si>
  <si>
    <t>TELHA DE FIBROCIMENTO</t>
  </si>
  <si>
    <t>MADEIRA/TRAMA</t>
  </si>
  <si>
    <t>Área do passeio</t>
  </si>
  <si>
    <t>Área de alvenaria</t>
  </si>
  <si>
    <t>1.3</t>
  </si>
  <si>
    <t>1.4</t>
  </si>
  <si>
    <t>1.5</t>
  </si>
  <si>
    <t>1.6</t>
  </si>
  <si>
    <t>1.7</t>
  </si>
  <si>
    <t>1.8</t>
  </si>
  <si>
    <t>1.9</t>
  </si>
  <si>
    <t>1.10</t>
  </si>
  <si>
    <t>PORTA</t>
  </si>
  <si>
    <t>RUFO</t>
  </si>
  <si>
    <t>MASSA ACRÍLICA</t>
  </si>
  <si>
    <t>CASA DE BOMBA</t>
  </si>
  <si>
    <t xml:space="preserve">CAIXA DE CAPTAÇÃO </t>
  </si>
  <si>
    <t>8.3</t>
  </si>
  <si>
    <t>SINAPI - 06/2023 - Minas Gerais
SICRO3 - 04/2023 - Minas Gerais
SETOP - 04/2023 - Minas Gerais
SUDECAP - 04/2023 - Minas Gerais</t>
  </si>
  <si>
    <t xml:space="preserve"> 1.3 </t>
  </si>
  <si>
    <t>SINAPI</t>
  </si>
  <si>
    <t xml:space="preserve"> ED-16350 </t>
  </si>
  <si>
    <t>SETOP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</si>
  <si>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MOBILIZAÇÃO/DESMOBILIZAÇÃO E LIGAÇÕES PROVISÓRIAS EXTERNAS</t>
  </si>
  <si>
    <t>mês</t>
  </si>
  <si>
    <t xml:space="preserve"> ED-50137 </t>
  </si>
  <si>
    <t>MOBILIZAÇÃO E DESMOBILIZAÇÃO DE CONTAINER, INCLUSIVE CARGA, DESCARGA E TRANSPORTE EM CAMINHÃO CARROCERIA COM GUINDAUTO (MUNCK), EXCLUSIVE LOCAÇÃO DO CONTAINER</t>
  </si>
  <si>
    <t xml:space="preserve"> ED-16358 </t>
  </si>
  <si>
    <t>LIGAÇÕES PROVISÓRIAS PARA CONTAINER TIPO 3 (CORRESPONDENTE AO CÓDIGO ED-16350)</t>
  </si>
  <si>
    <t xml:space="preserve"> ED-28428 </t>
  </si>
  <si>
    <t>FORNECIMENTO E COLOCAÇÃO DE PLACA DE OBRA EM CHAPA GALVANIZADA #26, ESP. 0,45MM, DIMENSÃO (4X3)M, PLOTADA COM ADESIVO VINÍLICO, AFIXADA COM REBITES 4,8X40MM, EM ESTRUTURA METÁLICA DE METALON 20X20MM, ESP. 1,25MM, INCLUSIVE SUPORTE EM EUCALIPTO AUTOCLAVADO PINTADO COM TINTA PVA DUAS (2) DEMÃOS</t>
  </si>
  <si>
    <t xml:space="preserve"> 98525 </t>
  </si>
  <si>
    <t>LIMPEZA MECANIZADA DE CAMADA VEGETAL, VEGETAÇÃO E PEQUENAS ÁRVORES (DIÂMETRO DE TRONCO MENOR QUE 0,20 M), COM TRATOR DE ESTEIRAS.AF_05/2018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</si>
  <si>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</si>
  <si>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</si>
  <si>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</si>
  <si>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</si>
  <si>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</si>
  <si>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100574 </t>
  </si>
  <si>
    <t>ESPALHAMENTO DE MATERIAL COM TRATOR DE ESTEIRAS. AF_11/2019</t>
  </si>
  <si>
    <t xml:space="preserve"> 100576 </t>
  </si>
  <si>
    <t>REGULARIZAÇÃO E COMPACTAÇÃO DE SUBLEITO DE SOLO  PREDOMINANTEMENTE ARGILOSO. AF_11/2019</t>
  </si>
  <si>
    <t xml:space="preserve"> 5.2 </t>
  </si>
  <si>
    <t xml:space="preserve"> DAC-536-001 </t>
  </si>
  <si>
    <t>Próprio</t>
  </si>
  <si>
    <t>LASTRO DE BRITA N 1, INCLUSIVE ADENSAMENTO E APILOAMENTO MANUAL</t>
  </si>
  <si>
    <t xml:space="preserve"> 5.3 </t>
  </si>
  <si>
    <t xml:space="preserve"> DAC-536-002 </t>
  </si>
  <si>
    <t xml:space="preserve"> 100978 </t>
  </si>
  <si>
    <t>CARGA, MANOBRA E DESCARGA DE SOLOS E MATERIAIS GRANULARES EM CAMINHÃO BASCULANTE 10 M³ - CARGA COM ESCAVADEIRA HIDRÁULICA (CAÇAMBA DE 1,20 M³ / 155 HP) E DESCARGA LIVRE (UNIDADE: M3). AF_07/2020</t>
  </si>
  <si>
    <t xml:space="preserve"> RO-51229 - (01/2023) </t>
  </si>
  <si>
    <t>Pintura de ligação (Execução e fornecimento do material betuminoso, exclusive transporte do material betuminoso) - (01/2023)</t>
  </si>
  <si>
    <t>M²</t>
  </si>
  <si>
    <t xml:space="preserve"> 5914622 </t>
  </si>
  <si>
    <t>SICRO3</t>
  </si>
  <si>
    <t>Transporte de material betuminoso com caminhão tanque distribuidor - rodovia pavimentada</t>
  </si>
  <si>
    <t>tkm</t>
  </si>
  <si>
    <t xml:space="preserve"> ED-49814 </t>
  </si>
  <si>
    <t>LASTRO DE AREIA, INCLUSIVE ADENSAMENTO E APILOAMENTO MANUAL</t>
  </si>
  <si>
    <t xml:space="preserve"> COT-536-001 </t>
  </si>
  <si>
    <t>U</t>
  </si>
  <si>
    <t xml:space="preserve"> 6.2 </t>
  </si>
  <si>
    <t xml:space="preserve"> 00041955 </t>
  </si>
  <si>
    <t>CABO DE ACO GALVANIZADO, DIAMETRO 12,7 MM (1/2"), COM ALMA DE ACO CABO INDEPENDENTE 6 X 25 F</t>
  </si>
  <si>
    <t>KG</t>
  </si>
  <si>
    <t xml:space="preserve"> 6.3 </t>
  </si>
  <si>
    <t xml:space="preserve"> DAC-536-005 </t>
  </si>
  <si>
    <t>INSTALAÇÃO DO SUPORTE PARA REDE</t>
  </si>
  <si>
    <t xml:space="preserve"> COT-536-002 </t>
  </si>
  <si>
    <t>REDE DE PROTEÇÃO ESPORTIVA. FIO DE NYLON 4 MM E MALHA 10 CM. ÁREA 400 X 5200 CM</t>
  </si>
  <si>
    <t xml:space="preserve"> ED-49570 </t>
  </si>
  <si>
    <t>TRAVE DE GOL PARA CAMPO DE FUTEBOL , INCLUSIVE REDE E PINTURA</t>
  </si>
  <si>
    <t xml:space="preserve"> 7.1 </t>
  </si>
  <si>
    <t xml:space="preserve"> 7.1.1 </t>
  </si>
  <si>
    <t xml:space="preserve"> 102705 </t>
  </si>
  <si>
    <t>TUBO DE PVC CORRUGADO RÍGIDO PERFURADO, DN 100 MM, PARA DRENO - FORNECIMENTO E ASSENTAMENTO. AF_07/2021</t>
  </si>
  <si>
    <t xml:space="preserve"> 7.1.2 </t>
  </si>
  <si>
    <t xml:space="preserve"> DAC-536-006 </t>
  </si>
  <si>
    <t>TUBO DE PVC DN 250 MM, JUNTA ELÁSTICA  - FORNECIMENTO E ASSENTAMENTO</t>
  </si>
  <si>
    <t xml:space="preserve"> 7.1.3 </t>
  </si>
  <si>
    <t xml:space="preserve"> 95566 </t>
  </si>
  <si>
    <t>TUBO DE CONCRETO PARA REDES COLETORAS DE ÁGUAS PLUVIAIS, DIÂMETRO DE 300MM, JUNTA RÍGIDA, INSTALADO EM LOCAL COM ALTO NÍVEL DE INTERFERÊNCIAS - FORNECIMENTO E ASSENTAMENTO. AF_12/2015</t>
  </si>
  <si>
    <t xml:space="preserve"> 7.1.4 </t>
  </si>
  <si>
    <t xml:space="preserve"> 104178 </t>
  </si>
  <si>
    <t>CAP, PVC, SERIE R, ÁGUA PLUVIAL, DN 100 MM, JUNTA ELÁSTICA, FORNECIDO E INSTALADO EM RAMAL DE ENCAMINHAMENTO. AF_06/2022</t>
  </si>
  <si>
    <t>UN</t>
  </si>
  <si>
    <t xml:space="preserve"> 7.1.5 </t>
  </si>
  <si>
    <t xml:space="preserve"> 89531 </t>
  </si>
  <si>
    <t>JOELHO 45 GRAUS, PVC, SERIE R, ÁGUA PLUVIAL, DN 100 MM, JUNTA ELÁSTICA, FORNECIDO E INSTALADO EM RAMAL DE ENCAMINHAMENTO. AF_06/2022</t>
  </si>
  <si>
    <t xml:space="preserve"> 7.1.6 </t>
  </si>
  <si>
    <t xml:space="preserve"> COT-536-003 </t>
  </si>
  <si>
    <t xml:space="preserve"> 7.1.7 </t>
  </si>
  <si>
    <t xml:space="preserve"> DAC-536-007 </t>
  </si>
  <si>
    <t>INSTALAÇÃO REDUÇÃO DE PVC - DN 250 X 100 MM</t>
  </si>
  <si>
    <t xml:space="preserve"> COT-536-004 </t>
  </si>
  <si>
    <t xml:space="preserve"> 7.1.9 </t>
  </si>
  <si>
    <t xml:space="preserve"> DAC-536-008 </t>
  </si>
  <si>
    <t>INSTALAÇÃO DA JUNÇÃO PVC DN 250 MM</t>
  </si>
  <si>
    <t xml:space="preserve"> 7.2 </t>
  </si>
  <si>
    <t xml:space="preserve"> 7.2.1 </t>
  </si>
  <si>
    <t xml:space="preserve"> DAC-536-013 </t>
  </si>
  <si>
    <t>CAIXA DE CAPTAÇÃO</t>
  </si>
  <si>
    <t xml:space="preserve"> 7.2.2 </t>
  </si>
  <si>
    <t xml:space="preserve"> DAC-536-009 </t>
  </si>
  <si>
    <t>CANALETA RETANGULAR DE CONCRETO</t>
  </si>
  <si>
    <t xml:space="preserve"> 7.2.3 </t>
  </si>
  <si>
    <t xml:space="preserve"> 7.2.4 </t>
  </si>
  <si>
    <t xml:space="preserve"> 7.2.5 </t>
  </si>
  <si>
    <t xml:space="preserve"> 93358 </t>
  </si>
  <si>
    <t>ESCAVAÇÃO MANUAL DE VALA COM PROFUNDIDADE MENOR OU IGUAL A 1,30 M. AF_02/2021</t>
  </si>
  <si>
    <t xml:space="preserve"> 7.3.5 </t>
  </si>
  <si>
    <t xml:space="preserve"> DAC-536-010 </t>
  </si>
  <si>
    <t>EXECUÇÃO DE MANTA GEOTÊXTIL</t>
  </si>
  <si>
    <t xml:space="preserve"> ED-51093 </t>
  </si>
  <si>
    <t>APILOAMENTO MANUAL EM FUNDO DE VALA COM SOQUETE, EXCLUSIVE ESCAVAÇÃO</t>
  </si>
  <si>
    <t xml:space="preserve"> 7.3.8 </t>
  </si>
  <si>
    <t xml:space="preserve"> DAC-536-011 </t>
  </si>
  <si>
    <t>LASTRO DE BRITA N 2, INCLUSIVE ADENSAMENTO E APILOAMENTO MANUAL</t>
  </si>
  <si>
    <t xml:space="preserve"> 94789 </t>
  </si>
  <si>
    <t>ADAPTADOR COM FLANGES LIVRES, PVC, SOLDÁVEL LONGO, DN 75 MM X 2 1/2 , INSTALADO EM RESERVAÇÃO DE ÁGUA DE EDIFICAÇÃO QUE POSSUA RESERVATÓRIO DE FIBRA/FIBROCIMENTO   FORNECIMENTO E INSTALAÇÃO. AF_06/2016</t>
  </si>
  <si>
    <t xml:space="preserve"> 103979 </t>
  </si>
  <si>
    <t>TUBO, PVC, SOLDÁVEL, DN 50MM, INSTALADO EM RAMAL DE DISTRIBUIÇÃO DE ÁGUA - FORNECIMENTO E INSTALAÇÃO. AF_06/2022</t>
  </si>
  <si>
    <t xml:space="preserve"> 89451 </t>
  </si>
  <si>
    <t>TUBO, PVC, SOLDÁVEL, DN 75MM, INSTALADO EM PRUMADA DE ÁGUA - FORNECIMENTO E INSTALAÇÃO. AF_06/2022</t>
  </si>
  <si>
    <t xml:space="preserve"> 89549 </t>
  </si>
  <si>
    <t>REDUÇÃO EXCÊNTRICA, PVC, SERIE R, ÁGUA PLUVIAL, DN 75 X 50 MM, JUNTA ELÁSTICA, FORNECIDO E INSTALADO EM RAMAL DE ENCAMINHAMENTO. AF_06/2022</t>
  </si>
  <si>
    <t xml:space="preserve"> COT-536-022 </t>
  </si>
  <si>
    <t xml:space="preserve"> COT-536-013 </t>
  </si>
  <si>
    <t>BOMBA D</t>
  </si>
  <si>
    <t xml:space="preserve"> COT-536-007 </t>
  </si>
  <si>
    <t xml:space="preserve"> COT-536-008 </t>
  </si>
  <si>
    <t xml:space="preserve"> COT-536-009 </t>
  </si>
  <si>
    <t xml:space="preserve"> 89743 </t>
  </si>
  <si>
    <t>CURVA LONGA 90 GRAUS, PVC, SERIE NORMAL, ESGOTO PREDIAL, DN 75 MM, JUNTA ELÁSTICA, FORNECIDO E INSTALADO EM RAMAL DE DESCARGA OU RAMAL DE ESGOTO SANITÁRIO. AF_08/2022</t>
  </si>
  <si>
    <t xml:space="preserve"> 99624 </t>
  </si>
  <si>
    <t>VÁLVULA DE RETENÇÃO HORIZONTAL, DE BRONZE, ROSCÁVEL, 2 1/2" - FORNECIMENTO E INSTALAÇÃO. AF_08/2021</t>
  </si>
  <si>
    <t xml:space="preserve"> 89611 </t>
  </si>
  <si>
    <t>LUVA, PVC, SOLDÁVEL, DN 75MM, INSTALADO EM PRUMADA DE ÁGUA - FORNECIMENTO E INSTALAÇÃO. AF_06/2022</t>
  </si>
  <si>
    <t xml:space="preserve"> 89629 </t>
  </si>
  <si>
    <t>TE, PVC, SOLDÁVEL, DN 75MM, INSTALADO EM PRUMADA DE ÁGUA - FORNECIMENTO E INSTALAÇÃO. AF_06/2022</t>
  </si>
  <si>
    <t xml:space="preserve"> 89630 </t>
  </si>
  <si>
    <t>TE DE REDUÇÃO, PVC, SOLDÁVEL, DN 75MM X 50MM, INSTALADO EM PRUMADA DE ÁGUA - FORNECIMENTO E INSTALAÇÃO. AF_06/2022</t>
  </si>
  <si>
    <t xml:space="preserve"> COT-536-010 </t>
  </si>
  <si>
    <t xml:space="preserve"> COT-536-011 </t>
  </si>
  <si>
    <t xml:space="preserve"> COT-536-012 </t>
  </si>
  <si>
    <t>TAMPÃO PVC SOLDÁVEL 50 MM</t>
  </si>
  <si>
    <t xml:space="preserve"> COT-536-014 </t>
  </si>
  <si>
    <t xml:space="preserve"> COT-536-015 </t>
  </si>
  <si>
    <t xml:space="preserve"> COT-536-016 </t>
  </si>
  <si>
    <t xml:space="preserve"> 89517 </t>
  </si>
  <si>
    <t>CURVA 90 GRAUS, PVC, SOLDÁVEL, DN 75MM, INSTALADO EM PRUMADA DE ÁGUA - FORNECIMENTO E INSTALAÇÃO. AF_06/2022</t>
  </si>
  <si>
    <t xml:space="preserve"> 89519 </t>
  </si>
  <si>
    <t>CURVA 45 GRAUS, PVC, SOLDÁVEL, DN 75MM, INSTALADO EM PRUMADA DE ÁGUA - FORNECIMENTO E INSTALAÇÃO. AF_06/2022</t>
  </si>
  <si>
    <t xml:space="preserve"> COT-536-017 </t>
  </si>
  <si>
    <t xml:space="preserve"> 93382 </t>
  </si>
  <si>
    <t>REATERRO MANUAL DE VALAS COM COMPACTAÇÃO MECANIZADA. AF_04/2016</t>
  </si>
  <si>
    <t xml:space="preserve"> 91939 </t>
  </si>
  <si>
    <t>CAIXA RETANGULAR 4" X 2" ALTA (2,00 M DO PISO), PVC, INSTALADA EM PAREDE - FORNECIMENTO E INSTALAÇÃO. AF_03/2023</t>
  </si>
  <si>
    <t xml:space="preserve"> 91930 </t>
  </si>
  <si>
    <t>CABO DE COBRE FLEXÍVEL ISOLADO, 6 MM², ANTI-CHAMA 450/750 V, PARA CIRCUITOS TERMINAIS - FORNECIMENTO E INSTALAÇÃO. AF_03/2023</t>
  </si>
  <si>
    <t xml:space="preserve"> COT-536-020 </t>
  </si>
  <si>
    <t xml:space="preserve"> ED-49197 </t>
  </si>
  <si>
    <t>CAIXA DE INSPEÇÃO EM CONCRETO, TIPO "ZA" PASSEIO, PADRÃO CEMIG, DIMENSÃO (28X28)CM, ALTURA 40CM, COM TAMPA E ARO ARTICULADO EM FERRO FUNDIDO, INCLUSIVE ESCAVAÇÃO, APILOAMENTO, LASTRO DE BRITA, REATERRO E TRANSPORTE E RETIRADA DO MATERIAL ESCAVADO (EM CAÇAMBA)</t>
  </si>
  <si>
    <t xml:space="preserve"> 93663 </t>
  </si>
  <si>
    <t>DISJUNTOR BIPOLAR TIPO DIN, CORRENTE NOMINAL DE 25A - FORNECIMENTO E INSTALAÇÃO. AF_10/2020</t>
  </si>
  <si>
    <t xml:space="preserve"> 91835 </t>
  </si>
  <si>
    <t>ELETRODUTO FLEXÍVEL CORRUGADO REFORÇADO, PVC, DN 25 MM (3/4"), PARA CIRCUITOS TERMINAIS, INSTALADO EM FORRO - FORNECIMENTO E INSTALAÇÃO. AF_03/2023</t>
  </si>
  <si>
    <t xml:space="preserve"> 91850 </t>
  </si>
  <si>
    <t>ELETRODUTO FLEXÍVEL CORRUGADO, PEAD, DN 40 MM (1 1/4"), PARA CIRCUITOS TERMINAIS, INSTALADO EM LAJE - FORNECIMENTO E INSTALAÇÃO. AF_03/2023</t>
  </si>
  <si>
    <t xml:space="preserve"> 00039796 </t>
  </si>
  <si>
    <t>QUADRO DE DISTRIBUICAO, SEM BARRAMENTO, EM PVC, DE EMBUTIR, PARA 12 DISJUNTORES NEMA OU 16 DISJUNTORES DIN</t>
  </si>
  <si>
    <t xml:space="preserve"> COT-536-021 </t>
  </si>
  <si>
    <t xml:space="preserve"> COT-536-018 </t>
  </si>
  <si>
    <t xml:space="preserve"> COT-536-019 </t>
  </si>
  <si>
    <t xml:space="preserve"> 8.3.1 </t>
  </si>
  <si>
    <t xml:space="preserve"> DAC-536-012 </t>
  </si>
  <si>
    <t xml:space="preserve"> ED-50270 </t>
  </si>
  <si>
    <t>LIMPEZA PERMANENTE DA OBRA - 01 SERVENTE X 4 HORAS DIÁRIAS</t>
  </si>
  <si>
    <t>Total sem BDI</t>
  </si>
  <si>
    <t>Total do BDI</t>
  </si>
  <si>
    <t>Total Geral</t>
  </si>
  <si>
    <t>Und</t>
  </si>
  <si>
    <t>Quant.</t>
  </si>
  <si>
    <t>Valor Unit</t>
  </si>
  <si>
    <t>Composição</t>
  </si>
  <si>
    <t>ED-</t>
  </si>
  <si>
    <t>Composição Auxiliar</t>
  </si>
  <si>
    <t xml:space="preserve"> 91277 </t>
  </si>
  <si>
    <t>PLACA VIBRATÓRIA REVERSÍVEL COM MOTOR 4 TEMPOS A GASOLINA, FORÇA CENTRÍFUGA DE 25 KN (2500 KGF), POTÊNCIA 5,5 CV - CHP DIURNO. AF_08/2015</t>
  </si>
  <si>
    <t>CHOR - CUSTOS HORÁRIOS DE MÁQUINAS E EQUIPAMENTOS</t>
  </si>
  <si>
    <t>CHP</t>
  </si>
  <si>
    <t xml:space="preserve"> 91278 </t>
  </si>
  <si>
    <t>PLACA VIBRATÓRIA REVERSÍVEL COM MOTOR 4 TEMPOS A GASOLINA, FORÇA CENTRÍFUGA DE 25 KN (2500 KGF), POTÊNCIA 5,5 CV - CHI DIURNO. AF_08/2015</t>
  </si>
  <si>
    <t>CHI</t>
  </si>
  <si>
    <t xml:space="preserve"> 88316 </t>
  </si>
  <si>
    <t>SERVENTE COM ENCARGOS COMPLEMENTARES</t>
  </si>
  <si>
    <t>SEDI - SERVIÇOS DIVERSOS</t>
  </si>
  <si>
    <t>H</t>
  </si>
  <si>
    <t>Insumo</t>
  </si>
  <si>
    <t xml:space="preserve"> 00004721 </t>
  </si>
  <si>
    <t>PEDRA BRITADA N. 1 (9,5 a 19 MM) POSTO PEDREIRA/FORNECEDOR, SEM FRETE</t>
  </si>
  <si>
    <t>Material</t>
  </si>
  <si>
    <t>MO sem LS =&gt;</t>
  </si>
  <si>
    <t>LS =&gt;</t>
  </si>
  <si>
    <t>MO com LS =&gt;</t>
  </si>
  <si>
    <t>Valor do BDI =&gt;</t>
  </si>
  <si>
    <t>Valor com BDI =&gt;</t>
  </si>
  <si>
    <t xml:space="preserve"> ED-50367 </t>
  </si>
  <si>
    <t>hora</t>
  </si>
  <si>
    <t xml:space="preserve"> 00004741 </t>
  </si>
  <si>
    <t>PO DE PEDRA (POSTO PEDREIRA/FORNECEDOR, SEM FRETE)</t>
  </si>
  <si>
    <t>ASTU - ASSENTAMENTO DE TUBOS E PECAS</t>
  </si>
  <si>
    <t xml:space="preserve"> ED-49813 </t>
  </si>
  <si>
    <t>LASTRO DE BRITA COM PEDRA BRITADA NÚMERO 2 E 3, INCLUSIVE ADENSAMENTO E APILOAMENTO MANUAL</t>
  </si>
  <si>
    <t xml:space="preserve"> ED-49812 </t>
  </si>
  <si>
    <t>LASTRO DE CONCRETO MAGRO, INCLUSIVE TRANSPORTE, LANÇAMENTO E ADENSAMENTO</t>
  </si>
  <si>
    <t xml:space="preserve"> 96522 </t>
  </si>
  <si>
    <t>ESCAVAÇÃO MANUAL PARA BLOCO DE COROAMENTO OU SAPATA (SEM ESCAVAÇÃO PARA COLOCAÇÃO DE FÔRMAS). AF_06/2017</t>
  </si>
  <si>
    <t>MOVT - MOVIMENTO DE TERRA</t>
  </si>
  <si>
    <t xml:space="preserve"> 00007701 </t>
  </si>
  <si>
    <t>TUBO ACO GALVANIZADO COM COSTURA, CLASSE MEDIA, DN 2.1/2", E = *3,65* MM, PESO *6,51* KG/M (NBR 5580)</t>
  </si>
  <si>
    <t xml:space="preserve"> MATED-11602 </t>
  </si>
  <si>
    <t>TUBO SOLDÁVEL DE PVC MARROM PARA ÁGUA FRIA ( DIÂMETRO DA SEÇÃO: 75 MM )</t>
  </si>
  <si>
    <t xml:space="preserve"> 88246 </t>
  </si>
  <si>
    <t>ASSENTADOR DE TUBOS COM ENCARGOS COMPLEMENTARES</t>
  </si>
  <si>
    <t xml:space="preserve"> 00020078 </t>
  </si>
  <si>
    <t>PASTA LUBRIFICANTE PARA TUBOS E CONEXOES COM JUNTA ELASTICA, EMBALAGEM DE *400* GR (USO EM PVC, ACO, POLIETILENO E OUTROS)</t>
  </si>
  <si>
    <t xml:space="preserve"> 00041931 </t>
  </si>
  <si>
    <t>TUBO COLETOR DE ESGOTO PVC, JEI, DN 250 MM (NBR 7362)</t>
  </si>
  <si>
    <t>INHI - INSTALAÇÕES HIDROS SANITÁRIAS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</si>
  <si>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</si>
  <si>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</si>
  <si>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</si>
  <si>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</si>
  <si>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00000307 </t>
  </si>
  <si>
    <t>ANEL BORRACHA, PARA TUBO PVC, REDE COLETOR ESGOTO, DN 250 MM (NBR 7362)</t>
  </si>
  <si>
    <t xml:space="preserve"> 00000299 </t>
  </si>
  <si>
    <t>ANEL BORRACHA, DN 100 MM, PARA TUBO SERIE REFORCADA ESGOTO PREDIAL</t>
  </si>
  <si>
    <t>PARE - PAREDES/PAINEIS</t>
  </si>
  <si>
    <t xml:space="preserve"> ED-48214 </t>
  </si>
  <si>
    <t>ALVENARIA DE BLOCO DE CONCRETO CHEIO COM ARMAÇÃO, EM CONCRETO COM FCK 15MPA , ESP. 19CM, PARA REVESTIMENTO, INCLUSIVE ARGAMASSA PARA ASSENTAMENTO (DETALHE D - CADERNO SEDS)</t>
  </si>
  <si>
    <t xml:space="preserve"> 103077 </t>
  </si>
  <si>
    <t>EXECUÇÃO DE LAJE SOBRE SOLO, ESPESSURA DE 15 CM, FCK = 30 MPA, COM USO DE FORMAS EM MADEIRA SERRADA. AF_09/2021</t>
  </si>
  <si>
    <t>FUES - FUNDAÇÕES E ESTRUTURAS</t>
  </si>
  <si>
    <t xml:space="preserve"> ED-50727 </t>
  </si>
  <si>
    <t>CHAPISCO COM ARGAMASSA, TRAÇO 1:3 (CIMENTO E AREIA), ESP. 5MM, APLICADO EM ALVENARIA/ESTRUTURA DE CONCRETO COM COLHER, INCLUSIVE ARGAMASSA COM PREPARO MECANIZADO</t>
  </si>
  <si>
    <t xml:space="preserve"> ED-50732 </t>
  </si>
  <si>
    <t>EMBOÇO COM ARGAMASSA, TRAÇO 1:6 (CIMENTO E AREIA), ESP. 20MM, APLICAÇÃO MANUAL, INCLUSIVE ARGAMASSA COM PREPARO MECANIZADO, EXCLUSIVE CHAPISCO</t>
  </si>
  <si>
    <t xml:space="preserve"> ED-50759 </t>
  </si>
  <si>
    <t>REBOCO COM ARGAMASSA, TRAÇO 1:7 (CIMENTO E AREIA), ESP. 20MM, APLICAÇÃO MANUAL, INCLUSIVE ARGAMASSA COM PREPARO MECANIZADO, EXCLUSIVE CHAPISCO</t>
  </si>
  <si>
    <t xml:space="preserve"> 98561 </t>
  </si>
  <si>
    <t>IMPERMEABILIZAÇÃO DE PAREDES COM ARGAMASSA DE CIMENTO E AREIA, COM ADITIVO IMPERMEABILIZANTE, E = 2CM. AF_06/2018</t>
  </si>
  <si>
    <t>IMPE - IMPERMEABILIZAÇÕES E PROTEÇÕES DIVERSAS</t>
  </si>
  <si>
    <t xml:space="preserve"> DAC-536-014 </t>
  </si>
  <si>
    <t>TAMPA DE CONCRETO - CAIXA DE CAPTAÇÃO</t>
  </si>
  <si>
    <t xml:space="preserve"> ED-48298 </t>
  </si>
  <si>
    <t>CORTE, DOBRA E MONTAGEM DE AÇO CA-50/60, INCLUSIVE ESPAÇADOR</t>
  </si>
  <si>
    <t>Kg</t>
  </si>
  <si>
    <t xml:space="preserve"> ED-8398 </t>
  </si>
  <si>
    <t>FÔRMA E DESFORMA DE COMPENSADO PLASTIFICADO, ESP. 12MM, REAPROVEITAMENTO (3X), EXCLUSIVE ESCORAMENTO</t>
  </si>
  <si>
    <t xml:space="preserve"> ED-49787 </t>
  </si>
  <si>
    <t>FORNECIMENTO DE CONCRETO ESTRUTURAL, PREPARADO EM OBRA COM BETONEIRA, COM FCK 25MPA, INCLUSIVE LANÇAMENTO, ADENSAMENTO E ACABAMENTO (FUNDAÇÃO)</t>
  </si>
  <si>
    <t xml:space="preserve"> ED-51107 </t>
  </si>
  <si>
    <t>ESCAVAÇÃO MANUAL DE VALA COM PROFUNDIDADE MENOR OU IGUAL A 1,5M, INCLUSIVE DESCARGA LATERAL</t>
  </si>
  <si>
    <t>DROP - DRENAGEM/OBRAS DE CONTENÇÃO / POÇOS DE VISITA E CAIXAS</t>
  </si>
  <si>
    <t xml:space="preserve"> 88309 </t>
  </si>
  <si>
    <t>PEDREIRO COM ENCARGOS COMPLEMENTARES</t>
  </si>
  <si>
    <t xml:space="preserve"> 00004021 </t>
  </si>
  <si>
    <t>GEOTEXTIL NAO TECIDO AGULHADO DE FILAMENTOS CONTINUOS 100% POLIESTER, RESITENCIA A TRACAO = 14 KN/M</t>
  </si>
  <si>
    <t xml:space="preserve"> 00004718 </t>
  </si>
  <si>
    <t>PEDRA BRITADA N. 2 (19 A 38 MM) POSTO PEDREIRA/FORNECEDOR, SEM FRETE</t>
  </si>
  <si>
    <t>ALVENARIA DE EMBASAMENTO COM BLOCO ESTRUTURAL DE CONCRETO, DE 14X19X29CM E ARGAMASSA DE ASSENTAMENTO COM PREPARO EM BETONEIRA. AF_05/2020</t>
  </si>
  <si>
    <t>PINTURA LÁTEX ACRÍLICA PREMIUM, APLICAÇÃO MANUAL EM PAREDES, DUAS DEMÃOS. AF_04/2023</t>
  </si>
  <si>
    <t>PORTA DE ABRIR, 02 FOLHAS, EM CHAPA 14 SAE 1020 - PADRÃO SEDS</t>
  </si>
  <si>
    <t>TELHAMENTO COM TELHA ONDULADA DE FIBROCIMENTO E = 6 MM, COM RECOBRIMENTO LATERAL DE 1 1/4 DE ONDA PARA TELHADO COM INCLINAÇÃO MÁXIMA DE 10°, COM ATÉ 2 ÁGUAS, INCLUSO IÇAMENTO. AF_07/2019</t>
  </si>
  <si>
    <t>TRAMA DE MADEIRA COMPOSTA POR TERÇAS PARA TELHADOS DE ATÉ 2 ÁGUAS PARA TELHA ESTRUTURAL DE FIBROCIMENTO, INCLUSO TRANSPORTE VERTICAL. AF_07/2019</t>
  </si>
  <si>
    <t>RUFO EM CHAPA DE AÇO GALVANIZADO NÚMERO 24, CORTE DE 25 CM, INCLUSO TRANSPORTE VERTICAL. AF_07/2019</t>
  </si>
  <si>
    <t>EMASSAMENTO EM PAREDE COM MASSA ACRÍLICA, UMA (1) DEMÃO, INCLUSIVE LIXAMENTO PARA PINTURA</t>
  </si>
  <si>
    <t>Composições Auxiliares</t>
  </si>
  <si>
    <t xml:space="preserve"> ED-49619 </t>
  </si>
  <si>
    <t>FORNECIMENTO DE CONCRETO ESTRUTURAL, PREPARADO EM OBRA, COM FCK 25MPA, INCLUSIVE LANÇAMENTO, ADENSAMENTO E ACABAMENTO</t>
  </si>
  <si>
    <t xml:space="preserve"> ED-49644 </t>
  </si>
  <si>
    <t>FÔRMA E DESFORMA DE COMPENSADO RESINADO, ESP. 10MM, REAPROVEITAMENTO (3X), EXCLUSIVE ESCORAMENTO</t>
  </si>
  <si>
    <t>INES - INSTALAÇÕES ESPECIAIS</t>
  </si>
  <si>
    <t xml:space="preserve"> 101165 </t>
  </si>
  <si>
    <t xml:space="preserve"> 88489 </t>
  </si>
  <si>
    <t>PINT - PINTURAS</t>
  </si>
  <si>
    <t xml:space="preserve"> ED-50796 </t>
  </si>
  <si>
    <t xml:space="preserve"> 94210 </t>
  </si>
  <si>
    <t>COBE - COBERTURA</t>
  </si>
  <si>
    <t xml:space="preserve"> 92544 </t>
  </si>
  <si>
    <t xml:space="preserve"> 94231 </t>
  </si>
  <si>
    <t xml:space="preserve"> ED-50473 </t>
  </si>
  <si>
    <t>Serviços</t>
  </si>
  <si>
    <t>TRAN - TRANSPORTES, CARGAS E DESCARGAS</t>
  </si>
  <si>
    <t>PAVI - PAVIMENTAÇÃO</t>
  </si>
  <si>
    <t>URBA - URBANIZAÇÃO</t>
  </si>
  <si>
    <t>INEL - INSTALAÇÃO ELÉTRICA/ELETRIFICAÇÃO E ILUMINAÇÃO EXTERNA</t>
  </si>
  <si>
    <t>100,00%
4.466,28</t>
  </si>
  <si>
    <t>100,00%
4.921,52</t>
  </si>
  <si>
    <t>100,00%
24.159,78</t>
  </si>
  <si>
    <t>100,00%
963.244,96</t>
  </si>
  <si>
    <t>100,00%
15.568,50</t>
  </si>
  <si>
    <t>100,00%
381.649,45</t>
  </si>
  <si>
    <t>20,00%
76.329,89</t>
  </si>
  <si>
    <t>40,00%
152.659,78</t>
  </si>
  <si>
    <t>100,00%
13.648,70</t>
  </si>
  <si>
    <t>25,00%
3.412,18</t>
  </si>
  <si>
    <t>REDES DE PROTEÇÃO ESPORTIVA 400 X 5200 cm, ÁREA DE 208,00 m²</t>
  </si>
  <si>
    <t>100,00%
84.049,38</t>
  </si>
  <si>
    <t>20,00%
16.809,88</t>
  </si>
  <si>
    <t>40,00%
33.619,75</t>
  </si>
  <si>
    <t>3.2</t>
  </si>
  <si>
    <t>3.3</t>
  </si>
  <si>
    <t>3.4</t>
  </si>
  <si>
    <t>4.5</t>
  </si>
  <si>
    <t>4.6</t>
  </si>
  <si>
    <t>4.7</t>
  </si>
  <si>
    <t>4.8</t>
  </si>
  <si>
    <t>4.9</t>
  </si>
  <si>
    <t>4.10</t>
  </si>
  <si>
    <t>4.11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</si>
  <si>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</si>
  <si>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</si>
  <si>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</si>
  <si>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</si>
  <si>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</si>
  <si>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</si>
  <si>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</si>
  <si>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</si>
  <si>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</si>
  <si>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6.2.1</t>
  </si>
  <si>
    <t>6.2.2</t>
  </si>
  <si>
    <t>6.2.3</t>
  </si>
  <si>
    <t>6.2.4</t>
  </si>
  <si>
    <t>6.2.5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</si>
  <si>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</si>
  <si>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</si>
  <si>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</si>
  <si>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</si>
  <si>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</si>
  <si>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</si>
  <si>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</si>
  <si>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</si>
  <si>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</si>
  <si>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</si>
  <si>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</si>
  <si>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</si>
  <si>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</si>
  <si>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</si>
  <si>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</si>
  <si>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</si>
  <si>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</si>
  <si>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</si>
  <si>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</si>
  <si>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</si>
  <si>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7.1.20</t>
  </si>
  <si>
    <t>7.1.21</t>
  </si>
  <si>
    <t>7.1.22</t>
  </si>
  <si>
    <t>7.1.23</t>
  </si>
  <si>
    <t>7.1.24</t>
  </si>
  <si>
    <t>7.1.25</t>
  </si>
  <si>
    <t>7.2.4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</si>
  <si>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</si>
  <si>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</si>
  <si>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</si>
  <si>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</si>
  <si>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</si>
  <si>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</si>
  <si>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</si>
  <si>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</si>
  <si>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8.4</t>
  </si>
  <si>
    <t xml:space="preserve"> 1.1 </t>
  </si>
  <si>
    <t xml:space="preserve"> 1.2 </t>
  </si>
  <si>
    <t xml:space="preserve"> 6.2.1 </t>
  </si>
  <si>
    <t xml:space="preserve"> 6.2.2 </t>
  </si>
  <si>
    <t xml:space="preserve"> 6.2.3 </t>
  </si>
  <si>
    <t xml:space="preserve"> 6.2.4 </t>
  </si>
  <si>
    <t xml:space="preserve"> 6.2.5 </t>
  </si>
  <si>
    <t xml:space="preserve"> 6.3.1 </t>
  </si>
  <si>
    <t xml:space="preserve"> 6.3.2 </t>
  </si>
  <si>
    <t xml:space="preserve"> 6.3.3 </t>
  </si>
  <si>
    <t xml:space="preserve"> 6.3.4 </t>
  </si>
  <si>
    <t xml:space="preserve"> 6.3.5 </t>
  </si>
  <si>
    <t xml:space="preserve"> 6.3.6 </t>
  </si>
  <si>
    <t xml:space="preserve"> 6.3.8 </t>
  </si>
  <si>
    <t xml:space="preserve"> 6.3.9 </t>
  </si>
  <si>
    <t xml:space="preserve"> 6.3.10 </t>
  </si>
  <si>
    <t xml:space="preserve"> 7.1.10 </t>
  </si>
  <si>
    <t xml:space="preserve"> 7.1.11 </t>
  </si>
  <si>
    <t xml:space="preserve"> 7.1.12 </t>
  </si>
  <si>
    <t xml:space="preserve"> 7.1.13 </t>
  </si>
  <si>
    <t xml:space="preserve"> 7.1.14 </t>
  </si>
  <si>
    <t xml:space="preserve"> 7.1.15 </t>
  </si>
  <si>
    <t xml:space="preserve"> 7.1.16 </t>
  </si>
  <si>
    <t xml:space="preserve"> 7.1.17 </t>
  </si>
  <si>
    <t xml:space="preserve"> 7.1.19 </t>
  </si>
  <si>
    <t xml:space="preserve"> 7.1.20 </t>
  </si>
  <si>
    <t xml:space="preserve"> 7.1.21 </t>
  </si>
  <si>
    <t xml:space="preserve"> 7.1.22 </t>
  </si>
  <si>
    <t xml:space="preserve"> 7.1.23 </t>
  </si>
  <si>
    <t xml:space="preserve"> 7.1.24 </t>
  </si>
  <si>
    <t xml:space="preserve"> 7.1.25 </t>
  </si>
  <si>
    <t xml:space="preserve"> 7.2.6 </t>
  </si>
  <si>
    <t xml:space="preserve"> 7.2.7 </t>
  </si>
  <si>
    <t xml:space="preserve"> 7.2.8</t>
  </si>
  <si>
    <t xml:space="preserve"> 7.2.9</t>
  </si>
  <si>
    <t xml:space="preserve"> 7.2.10</t>
  </si>
  <si>
    <t xml:space="preserve"> 7.2.11</t>
  </si>
  <si>
    <t xml:space="preserve">7.2.12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</si>
</sst>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dd/mm/yyyy;@"/>
    <numFmt numFmtId="165" formatCode="#,##0.0000"/>
    <numFmt numFmtId="166" formatCode="#,##0.000"/>
    <numFmt numFmtId="167" formatCode="#,##0.00\ %"/>
    <numFmt numFmtId="169" formatCode="#,##0.0000000"/>
  </numFmts>
  <fonts count="4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u/>
      <sz val="11"/>
      <color theme="10"/>
      <name val="Arial"/>
      <family val="1"/>
    </font>
    <font>
      <sz val="10"/>
      <name val="Arial"/>
      <family val="2"/>
    </font>
    <font>
      <sz val="10"/>
      <color rgb="FF000000"/>
      <name val="Arial"/>
      <family val="1"/>
    </font>
    <font>
      <b/>
      <sz val="12"/>
      <name val="Arial"/>
      <family val="1"/>
    </font>
    <font>
      <sz val="12"/>
      <name val="Arial"/>
      <family val="1"/>
    </font>
    <font>
      <b/>
      <sz val="10"/>
      <color rgb="FF000000"/>
      <name val="Arial"/>
      <family val="1"/>
    </font>
    <font>
      <sz val="16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8"/>
      <color theme="0" tint="-0.249977111117893"/>
      <name val="Arial"/>
      <family val="2"/>
    </font>
    <font>
      <sz val="8"/>
      <name val="Arial"/>
      <family val="2"/>
    </font>
    <font>
      <sz val="12"/>
      <color theme="0" tint="-0.249977111117893"/>
      <name val="Arial"/>
      <family val="2"/>
    </font>
    <font>
      <sz val="8"/>
      <color theme="0" tint="-0.34998626667073579"/>
      <name val="Arial"/>
      <family val="2"/>
    </font>
    <font>
      <i/>
      <sz val="10"/>
      <name val="Arial"/>
      <family val="2"/>
    </font>
    <font>
      <b/>
      <sz val="8"/>
      <color theme="0" tint="-0.34998626667073579"/>
      <name val="Arial"/>
      <family val="2"/>
    </font>
    <font>
      <b/>
      <sz val="12"/>
      <color rgb="FFFF0000"/>
      <name val="Arial"/>
      <family val="2"/>
    </font>
    <font>
      <b/>
      <sz val="12"/>
      <color theme="0" tint="-0.249977111117893"/>
      <name val="Arial"/>
      <family val="2"/>
    </font>
    <font>
      <b/>
      <sz val="12"/>
      <color theme="0" tint="-0.34998626667073579"/>
      <name val="Arial"/>
      <family val="2"/>
    </font>
    <font>
      <b/>
      <sz val="16"/>
      <name val="Arial"/>
      <family val="2"/>
    </font>
    <font>
      <b/>
      <sz val="10"/>
      <color theme="0" tint="-0.249977111117893"/>
      <name val="Arial"/>
      <family val="2"/>
    </font>
    <font>
      <b/>
      <sz val="10"/>
      <color theme="0" tint="-0.499984740745262"/>
      <name val="Arial"/>
      <family val="2"/>
    </font>
    <font>
      <b/>
      <sz val="11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ck">
        <color rgb="FFFF5500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 style="thick">
        <color rgb="FF000000"/>
      </top>
      <bottom/>
      <diagonal/>
    </border>
  </borders>
  <cellStyleXfs count="7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1" fillId="0" borderId="0"/>
  </cellStyleXfs>
  <cellXfs count="431">
    <xf numFmtId="0" fontId="0" fillId="0" borderId="0" xfId="0"/>
    <xf numFmtId="0" fontId="7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44" fontId="7" fillId="2" borderId="0" xfId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0" fillId="0" borderId="0" xfId="0"/>
    <xf numFmtId="0" fontId="6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2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10" fontId="7" fillId="2" borderId="0" xfId="2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2" fontId="12" fillId="2" borderId="5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9" fillId="2" borderId="0" xfId="0" applyFont="1" applyFill="1"/>
    <xf numFmtId="0" fontId="19" fillId="2" borderId="0" xfId="0" applyFont="1" applyFill="1" applyAlignment="1">
      <alignment vertical="center"/>
    </xf>
    <xf numFmtId="0" fontId="21" fillId="2" borderId="23" xfId="0" applyFont="1" applyFill="1" applyBorder="1" applyAlignment="1">
      <alignment vertical="top" wrapText="1"/>
    </xf>
    <xf numFmtId="0" fontId="19" fillId="0" borderId="0" xfId="0" applyFont="1"/>
    <xf numFmtId="0" fontId="20" fillId="3" borderId="22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vertical="top" wrapText="1"/>
    </xf>
    <xf numFmtId="0" fontId="20" fillId="2" borderId="21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top" wrapText="1"/>
    </xf>
    <xf numFmtId="0" fontId="18" fillId="2" borderId="21" xfId="0" applyFont="1" applyFill="1" applyBorder="1" applyAlignment="1">
      <alignment vertical="top" wrapText="1"/>
    </xf>
    <xf numFmtId="0" fontId="20" fillId="3" borderId="30" xfId="0" applyFont="1" applyFill="1" applyBorder="1" applyAlignment="1">
      <alignment horizontal="center" vertical="center" wrapText="1"/>
    </xf>
    <xf numFmtId="10" fontId="19" fillId="2" borderId="14" xfId="2" applyNumberFormat="1" applyFont="1" applyFill="1" applyBorder="1" applyAlignment="1">
      <alignment horizontal="left" vertical="center"/>
    </xf>
    <xf numFmtId="0" fontId="20" fillId="3" borderId="29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 vertical="center" wrapText="1"/>
    </xf>
    <xf numFmtId="10" fontId="20" fillId="2" borderId="0" xfId="2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2" fontId="20" fillId="2" borderId="15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left" vertical="center"/>
    </xf>
    <xf numFmtId="164" fontId="19" fillId="2" borderId="14" xfId="0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top" wrapText="1"/>
    </xf>
    <xf numFmtId="0" fontId="22" fillId="0" borderId="0" xfId="0" applyFont="1"/>
    <xf numFmtId="0" fontId="7" fillId="0" borderId="0" xfId="0" applyFont="1"/>
    <xf numFmtId="4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0" fillId="0" borderId="0" xfId="0"/>
    <xf numFmtId="0" fontId="8" fillId="2" borderId="12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0" fillId="0" borderId="0" xfId="0"/>
    <xf numFmtId="0" fontId="22" fillId="2" borderId="0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5" fillId="2" borderId="25" xfId="0" applyFont="1" applyFill="1" applyBorder="1" applyAlignment="1">
      <alignment vertical="top" wrapText="1"/>
    </xf>
    <xf numFmtId="2" fontId="8" fillId="2" borderId="17" xfId="0" applyNumberFormat="1" applyFont="1" applyFill="1" applyBorder="1" applyAlignment="1">
      <alignment vertical="center"/>
    </xf>
    <xf numFmtId="44" fontId="5" fillId="2" borderId="17" xfId="1" applyFont="1" applyFill="1" applyBorder="1" applyAlignment="1">
      <alignment vertical="top" wrapText="1"/>
    </xf>
    <xf numFmtId="44" fontId="3" fillId="2" borderId="0" xfId="1" applyFont="1" applyFill="1" applyBorder="1" applyAlignment="1">
      <alignment horizontal="center" vertical="center"/>
    </xf>
    <xf numFmtId="44" fontId="7" fillId="2" borderId="0" xfId="1" applyFont="1" applyFill="1"/>
    <xf numFmtId="44" fontId="7" fillId="2" borderId="0" xfId="1" applyFont="1" applyFill="1" applyBorder="1"/>
    <xf numFmtId="2" fontId="5" fillId="2" borderId="18" xfId="1" applyNumberFormat="1" applyFont="1" applyFill="1" applyBorder="1" applyAlignment="1">
      <alignment vertical="top" wrapText="1"/>
    </xf>
    <xf numFmtId="2" fontId="6" fillId="2" borderId="15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center"/>
    </xf>
    <xf numFmtId="2" fontId="20" fillId="2" borderId="26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44" fontId="20" fillId="3" borderId="16" xfId="1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2" fontId="20" fillId="3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vertical="center" wrapText="1"/>
    </xf>
    <xf numFmtId="0" fontId="21" fillId="2" borderId="23" xfId="0" applyFont="1" applyFill="1" applyBorder="1" applyAlignment="1">
      <alignment vertical="center" wrapText="1"/>
    </xf>
    <xf numFmtId="2" fontId="7" fillId="2" borderId="0" xfId="0" applyNumberFormat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44" fontId="5" fillId="2" borderId="0" xfId="0" applyNumberFormat="1" applyFont="1" applyFill="1" applyBorder="1" applyAlignment="1">
      <alignment horizontal="right" vertical="center"/>
    </xf>
    <xf numFmtId="0" fontId="18" fillId="2" borderId="15" xfId="0" applyFont="1" applyFill="1" applyBorder="1" applyAlignment="1">
      <alignment horizontal="center" vertical="top" wrapText="1"/>
    </xf>
    <xf numFmtId="44" fontId="18" fillId="2" borderId="15" xfId="1" applyFont="1" applyFill="1" applyBorder="1" applyAlignment="1">
      <alignment horizontal="left" vertical="top" wrapText="1"/>
    </xf>
    <xf numFmtId="44" fontId="20" fillId="3" borderId="30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14" xfId="0" applyFont="1" applyFill="1" applyBorder="1" applyAlignment="1">
      <alignment horizontal="left" vertical="center" wrapText="1"/>
    </xf>
    <xf numFmtId="164" fontId="7" fillId="2" borderId="14" xfId="0" applyNumberFormat="1" applyFont="1" applyFill="1" applyBorder="1" applyAlignment="1">
      <alignment horizontal="left" vertical="center"/>
    </xf>
    <xf numFmtId="0" fontId="6" fillId="2" borderId="23" xfId="0" applyFont="1" applyFill="1" applyBorder="1" applyAlignment="1">
      <alignment vertical="top" wrapText="1"/>
    </xf>
    <xf numFmtId="0" fontId="13" fillId="3" borderId="0" xfId="0" applyFont="1" applyFill="1" applyBorder="1" applyAlignment="1">
      <alignment horizontal="right" vertical="top" wrapText="1"/>
    </xf>
    <xf numFmtId="2" fontId="13" fillId="3" borderId="0" xfId="0" applyNumberFormat="1" applyFont="1" applyFill="1" applyBorder="1" applyAlignment="1">
      <alignment horizontal="right" vertical="top" wrapText="1"/>
    </xf>
    <xf numFmtId="44" fontId="13" fillId="3" borderId="0" xfId="1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164" fontId="19" fillId="2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44" fontId="7" fillId="2" borderId="0" xfId="1" applyFont="1" applyFill="1" applyAlignment="1">
      <alignment horizontal="center"/>
    </xf>
    <xf numFmtId="2" fontId="8" fillId="2" borderId="23" xfId="0" applyNumberFormat="1" applyFont="1" applyFill="1" applyBorder="1" applyAlignment="1">
      <alignment vertical="center"/>
    </xf>
    <xf numFmtId="2" fontId="8" fillId="2" borderId="18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top" wrapText="1"/>
    </xf>
    <xf numFmtId="44" fontId="6" fillId="2" borderId="0" xfId="1" applyFont="1" applyFill="1" applyBorder="1" applyAlignment="1">
      <alignment horizontal="left" vertical="top" wrapText="1"/>
    </xf>
    <xf numFmtId="44" fontId="18" fillId="2" borderId="15" xfId="1" applyFont="1" applyFill="1" applyBorder="1" applyAlignment="1">
      <alignment horizontal="center" vertical="top" wrapText="1"/>
    </xf>
    <xf numFmtId="44" fontId="22" fillId="2" borderId="0" xfId="1" applyFont="1" applyFill="1" applyBorder="1" applyAlignment="1">
      <alignment horizontal="center"/>
    </xf>
    <xf numFmtId="0" fontId="29" fillId="7" borderId="32" xfId="0" applyFont="1" applyFill="1" applyBorder="1" applyAlignment="1">
      <alignment horizontal="left" vertical="top" wrapText="1"/>
    </xf>
    <xf numFmtId="0" fontId="29" fillId="7" borderId="32" xfId="0" applyFont="1" applyFill="1" applyBorder="1" applyAlignment="1">
      <alignment horizontal="right" vertical="top" wrapText="1"/>
    </xf>
    <xf numFmtId="0" fontId="26" fillId="7" borderId="34" xfId="0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top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18" fillId="2" borderId="21" xfId="0" applyFont="1" applyFill="1" applyBorder="1" applyAlignment="1">
      <alignment vertical="center" wrapText="1"/>
    </xf>
    <xf numFmtId="0" fontId="28" fillId="3" borderId="0" xfId="0" applyFont="1" applyFill="1" applyAlignment="1">
      <alignment horizontal="left" vertical="top" wrapText="1"/>
    </xf>
    <xf numFmtId="0" fontId="27" fillId="3" borderId="0" xfId="0" applyFont="1" applyFill="1" applyAlignment="1">
      <alignment horizontal="right" vertical="top" wrapText="1"/>
    </xf>
    <xf numFmtId="4" fontId="27" fillId="3" borderId="0" xfId="0" applyNumberFormat="1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0" fillId="2" borderId="0" xfId="0" applyFill="1"/>
    <xf numFmtId="0" fontId="19" fillId="2" borderId="22" xfId="0" applyFont="1" applyFill="1" applyBorder="1" applyAlignment="1">
      <alignment horizontal="left" vertical="center" wrapText="1"/>
    </xf>
    <xf numFmtId="164" fontId="19" fillId="2" borderId="22" xfId="0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vertical="top" wrapText="1"/>
    </xf>
    <xf numFmtId="10" fontId="19" fillId="2" borderId="22" xfId="2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right" vertical="top" wrapText="1"/>
    </xf>
    <xf numFmtId="0" fontId="25" fillId="3" borderId="0" xfId="0" applyFont="1" applyFill="1" applyAlignment="1">
      <alignment horizontal="center" vertical="top" wrapText="1"/>
    </xf>
    <xf numFmtId="0" fontId="22" fillId="2" borderId="0" xfId="0" applyFont="1" applyFill="1"/>
    <xf numFmtId="0" fontId="22" fillId="2" borderId="0" xfId="0" applyFont="1" applyFill="1" applyBorder="1"/>
    <xf numFmtId="0" fontId="8" fillId="2" borderId="10" xfId="0" applyFont="1" applyFill="1" applyBorder="1" applyAlignment="1">
      <alignment horizontal="right" vertical="top" wrapText="1"/>
    </xf>
    <xf numFmtId="0" fontId="30" fillId="2" borderId="0" xfId="0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top" wrapText="1"/>
    </xf>
    <xf numFmtId="0" fontId="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31" fillId="8" borderId="35" xfId="0" applyFont="1" applyFill="1" applyBorder="1" applyAlignment="1">
      <alignment vertical="center"/>
    </xf>
    <xf numFmtId="0" fontId="31" fillId="8" borderId="35" xfId="0" applyFont="1" applyFill="1" applyBorder="1" applyAlignment="1">
      <alignment horizontal="center" vertical="center"/>
    </xf>
    <xf numFmtId="0" fontId="31" fillId="8" borderId="35" xfId="0" applyFont="1" applyFill="1" applyBorder="1" applyAlignment="1">
      <alignment horizontal="right" vertical="center"/>
    </xf>
    <xf numFmtId="44" fontId="31" fillId="8" borderId="35" xfId="5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2" fillId="2" borderId="36" xfId="0" applyFont="1" applyFill="1" applyBorder="1" applyAlignment="1">
      <alignment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vertical="center"/>
    </xf>
    <xf numFmtId="0" fontId="32" fillId="2" borderId="36" xfId="0" applyFont="1" applyFill="1" applyBorder="1" applyAlignment="1">
      <alignment horizontal="center" vertical="center"/>
    </xf>
    <xf numFmtId="44" fontId="32" fillId="2" borderId="36" xfId="5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24" fillId="2" borderId="36" xfId="3" applyFill="1" applyBorder="1" applyAlignment="1">
      <alignment vertical="center" wrapText="1"/>
    </xf>
    <xf numFmtId="2" fontId="20" fillId="2" borderId="0" xfId="0" applyNumberFormat="1" applyFont="1" applyFill="1" applyBorder="1" applyAlignment="1">
      <alignment horizontal="center" vertical="top" wrapText="1"/>
    </xf>
    <xf numFmtId="44" fontId="32" fillId="2" borderId="36" xfId="5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top" wrapText="1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/>
    <xf numFmtId="0" fontId="14" fillId="3" borderId="0" xfId="0" applyFont="1" applyFill="1" applyAlignment="1">
      <alignment horizontal="left" vertical="top" wrapText="1"/>
    </xf>
    <xf numFmtId="2" fontId="20" fillId="2" borderId="17" xfId="0" applyNumberFormat="1" applyFont="1" applyFill="1" applyBorder="1" applyAlignment="1">
      <alignment vertical="center"/>
    </xf>
    <xf numFmtId="44" fontId="14" fillId="3" borderId="0" xfId="1" applyFont="1" applyFill="1" applyAlignment="1">
      <alignment horizontal="right" vertical="top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right" vertical="center" wrapText="1"/>
    </xf>
    <xf numFmtId="0" fontId="34" fillId="9" borderId="14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right" vertical="center" wrapText="1"/>
    </xf>
    <xf numFmtId="0" fontId="25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right" vertical="center"/>
    </xf>
    <xf numFmtId="4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horizontal="right" vertical="center"/>
    </xf>
    <xf numFmtId="0" fontId="37" fillId="2" borderId="0" xfId="0" applyFont="1" applyFill="1" applyBorder="1" applyAlignment="1">
      <alignment vertical="center"/>
    </xf>
    <xf numFmtId="4" fontId="16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Border="1" applyAlignment="1">
      <alignment horizontal="right" vertical="center"/>
    </xf>
    <xf numFmtId="0" fontId="39" fillId="2" borderId="0" xfId="0" applyFont="1" applyFill="1" applyBorder="1" applyAlignment="1">
      <alignment vertical="center"/>
    </xf>
    <xf numFmtId="0" fontId="40" fillId="2" borderId="0" xfId="0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vertical="center"/>
    </xf>
    <xf numFmtId="0" fontId="41" fillId="9" borderId="14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center"/>
    </xf>
    <xf numFmtId="165" fontId="25" fillId="2" borderId="0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 wrapText="1"/>
    </xf>
    <xf numFmtId="0" fontId="41" fillId="2" borderId="3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9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39" fillId="2" borderId="0" xfId="0" applyFont="1" applyFill="1" applyBorder="1" applyAlignment="1">
      <alignment horizontal="left" vertical="center" wrapText="1"/>
    </xf>
    <xf numFmtId="0" fontId="42" fillId="9" borderId="14" xfId="0" applyFont="1" applyFill="1" applyBorder="1" applyAlignment="1">
      <alignment horizontal="center" vertical="center"/>
    </xf>
    <xf numFmtId="4" fontId="42" fillId="9" borderId="14" xfId="0" applyNumberFormat="1" applyFont="1" applyFill="1" applyBorder="1" applyAlignment="1">
      <alignment vertical="center"/>
    </xf>
    <xf numFmtId="0" fontId="43" fillId="9" borderId="14" xfId="0" applyFont="1" applyFill="1" applyBorder="1" applyAlignment="1">
      <alignment vertical="center"/>
    </xf>
    <xf numFmtId="0" fontId="44" fillId="9" borderId="1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4" fillId="2" borderId="3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right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/>
    </xf>
    <xf numFmtId="4" fontId="42" fillId="2" borderId="0" xfId="0" applyNumberFormat="1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43" fillId="2" borderId="37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 wrapText="1"/>
    </xf>
    <xf numFmtId="0" fontId="45" fillId="2" borderId="0" xfId="0" applyFont="1" applyFill="1" applyBorder="1" applyAlignment="1">
      <alignment horizontal="right" vertical="center"/>
    </xf>
    <xf numFmtId="0" fontId="42" fillId="2" borderId="0" xfId="0" applyFont="1" applyFill="1" applyBorder="1" applyAlignment="1">
      <alignment horizontal="right" vertical="center"/>
    </xf>
    <xf numFmtId="4" fontId="42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horizontal="right" vertical="center"/>
    </xf>
    <xf numFmtId="0" fontId="47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24" fillId="2" borderId="36" xfId="3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166" fontId="25" fillId="2" borderId="0" xfId="0" applyNumberFormat="1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right" vertical="center" wrapText="1"/>
    </xf>
    <xf numFmtId="0" fontId="41" fillId="5" borderId="37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2" borderId="37" xfId="0" quotePrefix="1" applyFont="1" applyFill="1" applyBorder="1" applyAlignment="1">
      <alignment horizontal="right" vertical="center" wrapText="1"/>
    </xf>
    <xf numFmtId="4" fontId="2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left" vertical="top" wrapText="1"/>
    </xf>
    <xf numFmtId="167" fontId="29" fillId="7" borderId="32" xfId="0" applyNumberFormat="1" applyFont="1" applyFill="1" applyBorder="1" applyAlignment="1">
      <alignment horizontal="right" vertical="top" wrapText="1"/>
    </xf>
    <xf numFmtId="0" fontId="26" fillId="11" borderId="32" xfId="0" applyFont="1" applyFill="1" applyBorder="1" applyAlignment="1">
      <alignment horizontal="left" vertical="top" wrapText="1"/>
    </xf>
    <xf numFmtId="0" fontId="26" fillId="11" borderId="32" xfId="0" applyFont="1" applyFill="1" applyBorder="1" applyAlignment="1">
      <alignment horizontal="right" vertical="top" wrapText="1"/>
    </xf>
    <xf numFmtId="0" fontId="26" fillId="11" borderId="32" xfId="0" applyFont="1" applyFill="1" applyBorder="1" applyAlignment="1">
      <alignment horizontal="center" vertical="top" wrapText="1"/>
    </xf>
    <xf numFmtId="167" fontId="26" fillId="11" borderId="32" xfId="0" applyNumberFormat="1" applyFont="1" applyFill="1" applyBorder="1" applyAlignment="1">
      <alignment horizontal="right" vertical="top" wrapText="1"/>
    </xf>
    <xf numFmtId="0" fontId="26" fillId="12" borderId="32" xfId="0" applyFont="1" applyFill="1" applyBorder="1" applyAlignment="1">
      <alignment horizontal="left" vertical="top" wrapText="1"/>
    </xf>
    <xf numFmtId="0" fontId="26" fillId="12" borderId="32" xfId="0" applyFont="1" applyFill="1" applyBorder="1" applyAlignment="1">
      <alignment horizontal="right" vertical="top" wrapText="1"/>
    </xf>
    <xf numFmtId="0" fontId="26" fillId="12" borderId="32" xfId="0" applyFont="1" applyFill="1" applyBorder="1" applyAlignment="1">
      <alignment horizontal="center" vertical="top" wrapText="1"/>
    </xf>
    <xf numFmtId="167" fontId="26" fillId="12" borderId="32" xfId="0" applyNumberFormat="1" applyFont="1" applyFill="1" applyBorder="1" applyAlignment="1">
      <alignment horizontal="right" vertical="top" wrapText="1"/>
    </xf>
    <xf numFmtId="0" fontId="13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left" vertical="top" wrapText="1"/>
    </xf>
    <xf numFmtId="44" fontId="29" fillId="7" borderId="32" xfId="1" applyFont="1" applyFill="1" applyBorder="1" applyAlignment="1">
      <alignment horizontal="left" vertical="top" wrapText="1"/>
    </xf>
    <xf numFmtId="44" fontId="29" fillId="7" borderId="32" xfId="1" applyFont="1" applyFill="1" applyBorder="1" applyAlignment="1">
      <alignment horizontal="right" vertical="top" wrapText="1"/>
    </xf>
    <xf numFmtId="44" fontId="26" fillId="11" borderId="32" xfId="1" applyFont="1" applyFill="1" applyBorder="1" applyAlignment="1">
      <alignment horizontal="right" vertical="top" wrapText="1"/>
    </xf>
    <xf numFmtId="44" fontId="26" fillId="12" borderId="32" xfId="1" applyFont="1" applyFill="1" applyBorder="1" applyAlignment="1">
      <alignment horizontal="right" vertical="top" wrapText="1"/>
    </xf>
    <xf numFmtId="0" fontId="14" fillId="3" borderId="0" xfId="0" applyFont="1" applyFill="1" applyAlignment="1">
      <alignment vertical="top" wrapText="1"/>
    </xf>
    <xf numFmtId="44" fontId="14" fillId="3" borderId="0" xfId="1" applyFont="1" applyFill="1" applyAlignment="1">
      <alignment vertical="top" wrapText="1"/>
    </xf>
    <xf numFmtId="0" fontId="48" fillId="3" borderId="32" xfId="0" applyFont="1" applyFill="1" applyBorder="1" applyAlignment="1">
      <alignment horizontal="left" vertical="top" wrapText="1"/>
    </xf>
    <xf numFmtId="0" fontId="48" fillId="3" borderId="32" xfId="0" applyFont="1" applyFill="1" applyBorder="1" applyAlignment="1">
      <alignment horizontal="right" vertical="top" wrapText="1"/>
    </xf>
    <xf numFmtId="0" fontId="48" fillId="3" borderId="32" xfId="0" applyFont="1" applyFill="1" applyBorder="1" applyAlignment="1">
      <alignment horizontal="center" vertical="top" wrapText="1"/>
    </xf>
    <xf numFmtId="0" fontId="26" fillId="11" borderId="32" xfId="0" applyFont="1" applyFill="1" applyBorder="1" applyAlignment="1">
      <alignment horizontal="left" vertical="top" wrapText="1"/>
    </xf>
    <xf numFmtId="169" fontId="26" fillId="11" borderId="32" xfId="0" applyNumberFormat="1" applyFont="1" applyFill="1" applyBorder="1" applyAlignment="1">
      <alignment horizontal="right" vertical="top" wrapText="1"/>
    </xf>
    <xf numFmtId="0" fontId="13" fillId="13" borderId="32" xfId="0" applyFont="1" applyFill="1" applyBorder="1" applyAlignment="1">
      <alignment horizontal="left" vertical="top" wrapText="1"/>
    </xf>
    <xf numFmtId="0" fontId="13" fillId="13" borderId="32" xfId="0" applyFont="1" applyFill="1" applyBorder="1" applyAlignment="1">
      <alignment horizontal="right" vertical="top" wrapText="1"/>
    </xf>
    <xf numFmtId="0" fontId="13" fillId="13" borderId="32" xfId="0" applyFont="1" applyFill="1" applyBorder="1" applyAlignment="1">
      <alignment horizontal="center" vertical="top" wrapText="1"/>
    </xf>
    <xf numFmtId="169" fontId="13" fillId="13" borderId="32" xfId="0" applyNumberFormat="1" applyFont="1" applyFill="1" applyBorder="1" applyAlignment="1">
      <alignment horizontal="right" vertical="top" wrapText="1"/>
    </xf>
    <xf numFmtId="0" fontId="13" fillId="14" borderId="32" xfId="0" applyFont="1" applyFill="1" applyBorder="1" applyAlignment="1">
      <alignment horizontal="left" vertical="top" wrapText="1"/>
    </xf>
    <xf numFmtId="0" fontId="13" fillId="14" borderId="32" xfId="0" applyFont="1" applyFill="1" applyBorder="1" applyAlignment="1">
      <alignment horizontal="right" vertical="top" wrapText="1"/>
    </xf>
    <xf numFmtId="0" fontId="13" fillId="14" borderId="32" xfId="0" applyFont="1" applyFill="1" applyBorder="1" applyAlignment="1">
      <alignment horizontal="center" vertical="top" wrapText="1"/>
    </xf>
    <xf numFmtId="169" fontId="13" fillId="14" borderId="32" xfId="0" applyNumberFormat="1" applyFont="1" applyFill="1" applyBorder="1" applyAlignment="1">
      <alignment horizontal="right" vertical="top" wrapText="1"/>
    </xf>
    <xf numFmtId="0" fontId="13" fillId="3" borderId="0" xfId="0" applyFont="1" applyFill="1" applyAlignment="1">
      <alignment horizontal="right" vertical="top" wrapText="1"/>
    </xf>
    <xf numFmtId="4" fontId="13" fillId="3" borderId="0" xfId="0" applyNumberFormat="1" applyFont="1" applyFill="1" applyAlignment="1">
      <alignment horizontal="right" vertical="top" wrapText="1"/>
    </xf>
    <xf numFmtId="0" fontId="26" fillId="11" borderId="39" xfId="0" applyFont="1" applyFill="1" applyBorder="1" applyAlignment="1">
      <alignment horizontal="left" vertical="top" wrapText="1"/>
    </xf>
    <xf numFmtId="0" fontId="0" fillId="0" borderId="0" xfId="0"/>
    <xf numFmtId="44" fontId="13" fillId="13" borderId="32" xfId="1" applyFont="1" applyFill="1" applyBorder="1" applyAlignment="1">
      <alignment horizontal="right" vertical="top" wrapText="1"/>
    </xf>
    <xf numFmtId="44" fontId="13" fillId="14" borderId="32" xfId="1" applyFont="1" applyFill="1" applyBorder="1" applyAlignment="1">
      <alignment horizontal="right" vertical="top" wrapText="1"/>
    </xf>
    <xf numFmtId="44" fontId="13" fillId="3" borderId="0" xfId="1" applyFont="1" applyFill="1" applyAlignment="1">
      <alignment horizontal="right" vertical="top" wrapText="1"/>
    </xf>
    <xf numFmtId="0" fontId="26" fillId="12" borderId="32" xfId="0" applyNumberFormat="1" applyFont="1" applyFill="1" applyBorder="1" applyAlignment="1">
      <alignment horizontal="right" vertical="top" wrapText="1"/>
    </xf>
    <xf numFmtId="0" fontId="26" fillId="11" borderId="32" xfId="0" applyNumberFormat="1" applyFont="1" applyFill="1" applyBorder="1" applyAlignment="1">
      <alignment horizontal="right" vertical="top" wrapText="1"/>
    </xf>
    <xf numFmtId="10" fontId="19" fillId="2" borderId="15" xfId="2" applyNumberFormat="1" applyFont="1" applyFill="1" applyBorder="1" applyAlignment="1">
      <alignment horizontal="left" vertical="center"/>
    </xf>
    <xf numFmtId="10" fontId="14" fillId="3" borderId="0" xfId="0" applyNumberFormat="1" applyFont="1" applyFill="1" applyAlignment="1">
      <alignment horizontal="right" vertical="top" wrapText="1"/>
    </xf>
    <xf numFmtId="2" fontId="8" fillId="4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left" vertical="center" wrapText="1"/>
    </xf>
    <xf numFmtId="0" fontId="41" fillId="2" borderId="0" xfId="0" applyFont="1" applyFill="1" applyBorder="1" applyAlignment="1">
      <alignment horizontal="center" vertical="center"/>
    </xf>
    <xf numFmtId="0" fontId="39" fillId="2" borderId="38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6" borderId="3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top" wrapText="1"/>
    </xf>
    <xf numFmtId="0" fontId="5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left" vertical="top" wrapText="1"/>
    </xf>
    <xf numFmtId="0" fontId="18" fillId="2" borderId="18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8" fillId="2" borderId="25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18" fillId="2" borderId="20" xfId="0" applyFont="1" applyFill="1" applyBorder="1" applyAlignment="1">
      <alignment horizontal="left" vertical="top" wrapText="1"/>
    </xf>
    <xf numFmtId="0" fontId="18" fillId="2" borderId="17" xfId="0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left" vertical="top" wrapText="1"/>
    </xf>
    <xf numFmtId="0" fontId="18" fillId="2" borderId="19" xfId="0" applyFont="1" applyFill="1" applyBorder="1" applyAlignment="1">
      <alignment horizontal="left" vertical="top" wrapText="1"/>
    </xf>
    <xf numFmtId="2" fontId="19" fillId="2" borderId="27" xfId="0" applyNumberFormat="1" applyFont="1" applyFill="1" applyBorder="1" applyAlignment="1">
      <alignment horizontal="center" vertical="center" wrapText="1"/>
    </xf>
    <xf numFmtId="2" fontId="19" fillId="2" borderId="28" xfId="0" applyNumberFormat="1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1" fillId="8" borderId="3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2" fontId="19" fillId="2" borderId="19" xfId="0" applyNumberFormat="1" applyFont="1" applyFill="1" applyBorder="1" applyAlignment="1">
      <alignment horizontal="center" vertical="center" wrapText="1"/>
    </xf>
    <xf numFmtId="2" fontId="19" fillId="2" borderId="15" xfId="0" applyNumberFormat="1" applyFont="1" applyFill="1" applyBorder="1" applyAlignment="1">
      <alignment horizontal="center" vertical="center" wrapText="1"/>
    </xf>
    <xf numFmtId="2" fontId="19" fillId="2" borderId="20" xfId="0" applyNumberFormat="1" applyFont="1" applyFill="1" applyBorder="1" applyAlignment="1">
      <alignment horizontal="center" vertical="center" wrapText="1"/>
    </xf>
    <xf numFmtId="2" fontId="20" fillId="2" borderId="17" xfId="0" applyNumberFormat="1" applyFont="1" applyFill="1" applyBorder="1" applyAlignment="1">
      <alignment horizontal="left" vertical="center"/>
    </xf>
    <xf numFmtId="2" fontId="20" fillId="2" borderId="23" xfId="0" applyNumberFormat="1" applyFont="1" applyFill="1" applyBorder="1" applyAlignment="1">
      <alignment horizontal="left" vertical="center"/>
    </xf>
    <xf numFmtId="2" fontId="20" fillId="2" borderId="18" xfId="0" applyNumberFormat="1" applyFont="1" applyFill="1" applyBorder="1" applyAlignment="1">
      <alignment horizontal="left" vertical="center"/>
    </xf>
    <xf numFmtId="0" fontId="13" fillId="13" borderId="32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26" fillId="11" borderId="32" xfId="0" applyFont="1" applyFill="1" applyBorder="1" applyAlignment="1">
      <alignment horizontal="left" vertical="top" wrapText="1"/>
    </xf>
    <xf numFmtId="0" fontId="48" fillId="3" borderId="0" xfId="0" applyFont="1" applyFill="1" applyAlignment="1">
      <alignment horizontal="center" wrapText="1"/>
    </xf>
    <xf numFmtId="0" fontId="0" fillId="0" borderId="0" xfId="0"/>
    <xf numFmtId="0" fontId="48" fillId="3" borderId="32" xfId="0" applyFont="1" applyFill="1" applyBorder="1" applyAlignment="1">
      <alignment horizontal="left" vertical="top" wrapText="1"/>
    </xf>
    <xf numFmtId="0" fontId="13" fillId="14" borderId="32" xfId="0" applyFont="1" applyFill="1" applyBorder="1" applyAlignment="1">
      <alignment horizontal="left" vertical="top" wrapText="1"/>
    </xf>
    <xf numFmtId="2" fontId="5" fillId="2" borderId="0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0" fontId="7" fillId="2" borderId="23" xfId="2" applyNumberFormat="1" applyFont="1" applyFill="1" applyBorder="1" applyAlignment="1">
      <alignment horizontal="center" vertical="center"/>
    </xf>
    <xf numFmtId="10" fontId="7" fillId="2" borderId="15" xfId="2" applyNumberFormat="1" applyFont="1" applyFill="1" applyBorder="1" applyAlignment="1">
      <alignment horizontal="center" vertical="center"/>
    </xf>
    <xf numFmtId="44" fontId="5" fillId="2" borderId="0" xfId="1" applyFont="1" applyFill="1" applyBorder="1" applyAlignment="1">
      <alignment horizontal="center" vertical="top" wrapText="1"/>
    </xf>
    <xf numFmtId="44" fontId="5" fillId="2" borderId="25" xfId="1" applyFont="1" applyFill="1" applyBorder="1" applyAlignment="1">
      <alignment horizontal="center" vertical="top" wrapText="1"/>
    </xf>
    <xf numFmtId="44" fontId="5" fillId="2" borderId="15" xfId="1" applyFont="1" applyFill="1" applyBorder="1" applyAlignment="1">
      <alignment horizontal="center" vertical="top" wrapText="1"/>
    </xf>
    <xf numFmtId="44" fontId="5" fillId="2" borderId="20" xfId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/>
    </xf>
    <xf numFmtId="2" fontId="19" fillId="2" borderId="24" xfId="0" applyNumberFormat="1" applyFont="1" applyFill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2" fontId="19" fillId="2" borderId="25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wrapText="1"/>
    </xf>
    <xf numFmtId="0" fontId="19" fillId="0" borderId="0" xfId="0" applyFont="1" applyBorder="1"/>
    <xf numFmtId="0" fontId="18" fillId="2" borderId="17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10" fontId="21" fillId="2" borderId="19" xfId="0" applyNumberFormat="1" applyFont="1" applyFill="1" applyBorder="1" applyAlignment="1">
      <alignment horizontal="left" vertical="top" wrapText="1"/>
    </xf>
    <xf numFmtId="10" fontId="21" fillId="2" borderId="20" xfId="0" applyNumberFormat="1" applyFont="1" applyFill="1" applyBorder="1" applyAlignment="1">
      <alignment horizontal="left" vertical="top" wrapText="1"/>
    </xf>
    <xf numFmtId="0" fontId="18" fillId="2" borderId="26" xfId="0" applyFont="1" applyFill="1" applyBorder="1" applyAlignment="1">
      <alignment horizontal="left" vertical="top" wrapText="1"/>
    </xf>
    <xf numFmtId="0" fontId="18" fillId="2" borderId="27" xfId="0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left" vertical="top" wrapText="1"/>
    </xf>
    <xf numFmtId="2" fontId="19" fillId="0" borderId="24" xfId="0" applyNumberFormat="1" applyFont="1" applyFill="1" applyBorder="1" applyAlignment="1">
      <alignment horizontal="center" vertical="center" wrapText="1"/>
    </xf>
    <xf numFmtId="2" fontId="19" fillId="0" borderId="19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top" wrapText="1"/>
    </xf>
    <xf numFmtId="0" fontId="20" fillId="3" borderId="15" xfId="0" applyFont="1" applyFill="1" applyBorder="1" applyAlignment="1">
      <alignment horizontal="center" vertical="center" wrapText="1"/>
    </xf>
    <xf numFmtId="4" fontId="29" fillId="7" borderId="32" xfId="0" applyNumberFormat="1" applyFont="1" applyFill="1" applyBorder="1" applyAlignment="1">
      <alignment horizontal="right" vertical="top" wrapText="1"/>
    </xf>
    <xf numFmtId="4" fontId="26" fillId="11" borderId="32" xfId="0" applyNumberFormat="1" applyFont="1" applyFill="1" applyBorder="1" applyAlignment="1">
      <alignment horizontal="right" vertical="top" wrapText="1"/>
    </xf>
    <xf numFmtId="4" fontId="26" fillId="12" borderId="32" xfId="0" applyNumberFormat="1" applyFont="1" applyFill="1" applyBorder="1" applyAlignment="1">
      <alignment horizontal="right" vertical="top" wrapText="1"/>
    </xf>
    <xf numFmtId="0" fontId="29" fillId="7" borderId="32" xfId="0" applyNumberFormat="1" applyFont="1" applyFill="1" applyBorder="1" applyAlignment="1">
      <alignment horizontal="left" vertical="top" wrapText="1"/>
    </xf>
  </cellXfs>
  <cellStyles count="7">
    <cellStyle name="Hiperlink" xfId="3" builtinId="8"/>
    <cellStyle name="Moeda" xfId="1" builtinId="4"/>
    <cellStyle name="Moeda 2" xfId="5" xr:uid="{00000000-0005-0000-0000-000031000000}"/>
    <cellStyle name="Normal" xfId="0" builtinId="0"/>
    <cellStyle name="Normal 2 2" xfId="4" xr:uid="{581802BB-05EC-4657-8AF3-1D2C834CDC66}"/>
    <cellStyle name="Normal 2 2 2" xfId="6" xr:uid="{581802BB-05EC-4657-8AF3-1D2C834CDC66}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4328047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818469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595314</xdr:colOff>
      <xdr:row>3</xdr:row>
      <xdr:rowOff>42725</xdr:rowOff>
    </xdr:from>
    <xdr:ext cx="1814512" cy="700225"/>
    <xdr:pic>
      <xdr:nvPicPr>
        <xdr:cNvPr id="2" name="Imagem 1">
          <a:extLst>
            <a:ext uri="{FF2B5EF4-FFF2-40B4-BE49-F238E27FC236}">
              <a16:creationId xmlns:a16="http://schemas.microsoft.com/office/drawing/2014/main" id="{DE7012BF-ADB5-4C47-8C3C-BC059449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4" y="690425"/>
          <a:ext cx="1814512" cy="700225"/>
        </a:xfrm>
        <a:prstGeom prst="rect">
          <a:avLst/>
        </a:prstGeom>
      </xdr:spPr>
    </xdr:pic>
    <xdr:clientData/>
  </xdr:oneCellAnchor>
  <xdr:twoCellAnchor editAs="oneCell">
    <xdr:from>
      <xdr:col>5</xdr:col>
      <xdr:colOff>95269</xdr:colOff>
      <xdr:row>2</xdr:row>
      <xdr:rowOff>196876</xdr:rowOff>
    </xdr:from>
    <xdr:to>
      <xdr:col>7</xdr:col>
      <xdr:colOff>866776</xdr:colOff>
      <xdr:row>3</xdr:row>
      <xdr:rowOff>767662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294640FD-DAA7-4A59-9DC9-B8CC950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96119" y="635026"/>
          <a:ext cx="2038332" cy="780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442913</xdr:colOff>
      <xdr:row>2</xdr:row>
      <xdr:rowOff>242749</xdr:rowOff>
    </xdr:from>
    <xdr:ext cx="1876723" cy="819717"/>
    <xdr:pic>
      <xdr:nvPicPr>
        <xdr:cNvPr id="2" name="Imagem 1">
          <a:extLst>
            <a:ext uri="{FF2B5EF4-FFF2-40B4-BE49-F238E27FC236}">
              <a16:creationId xmlns:a16="http://schemas.microsoft.com/office/drawing/2014/main" id="{A2AFC359-0D08-4929-B0BD-77A4154B9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3" y="747574"/>
          <a:ext cx="1876723" cy="819717"/>
        </a:xfrm>
        <a:prstGeom prst="rect">
          <a:avLst/>
        </a:prstGeom>
      </xdr:spPr>
    </xdr:pic>
    <xdr:clientData/>
  </xdr:oneCellAnchor>
  <xdr:twoCellAnchor editAs="oneCell">
    <xdr:from>
      <xdr:col>5</xdr:col>
      <xdr:colOff>222268</xdr:colOff>
      <xdr:row>2</xdr:row>
      <xdr:rowOff>228625</xdr:rowOff>
    </xdr:from>
    <xdr:to>
      <xdr:col>7</xdr:col>
      <xdr:colOff>714375</xdr:colOff>
      <xdr:row>3</xdr:row>
      <xdr:rowOff>834138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6D1BF7B-189A-4C7C-92F7-A0802BAD3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38893" y="736625"/>
          <a:ext cx="1762107" cy="85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311758</xdr:colOff>
      <xdr:row>3</xdr:row>
      <xdr:rowOff>113115</xdr:rowOff>
    </xdr:from>
    <xdr:ext cx="2075356" cy="770115"/>
    <xdr:pic>
      <xdr:nvPicPr>
        <xdr:cNvPr id="4" name="Imagem 3">
          <a:extLst>
            <a:ext uri="{FF2B5EF4-FFF2-40B4-BE49-F238E27FC236}">
              <a16:creationId xmlns:a16="http://schemas.microsoft.com/office/drawing/2014/main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58" y="888406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4</xdr:col>
      <xdr:colOff>667193</xdr:colOff>
      <xdr:row>3</xdr:row>
      <xdr:rowOff>93212</xdr:rowOff>
    </xdr:from>
    <xdr:to>
      <xdr:col>6</xdr:col>
      <xdr:colOff>477698</xdr:colOff>
      <xdr:row>5</xdr:row>
      <xdr:rowOff>15766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34372176-9F7E-46D1-A6C1-6AEC8582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6583" y="868503"/>
          <a:ext cx="2224981" cy="955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459734</xdr:colOff>
      <xdr:row>2</xdr:row>
      <xdr:rowOff>295629</xdr:rowOff>
    </xdr:from>
    <xdr:ext cx="1874591" cy="752121"/>
    <xdr:pic>
      <xdr:nvPicPr>
        <xdr:cNvPr id="4" name="Imagem 3">
          <a:extLst>
            <a:ext uri="{FF2B5EF4-FFF2-40B4-BE49-F238E27FC236}">
              <a16:creationId xmlns:a16="http://schemas.microsoft.com/office/drawing/2014/main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34" y="771879"/>
          <a:ext cx="1874591" cy="752121"/>
        </a:xfrm>
        <a:prstGeom prst="rect">
          <a:avLst/>
        </a:prstGeom>
      </xdr:spPr>
    </xdr:pic>
    <xdr:clientData/>
  </xdr:oneCellAnchor>
  <xdr:twoCellAnchor editAs="oneCell">
    <xdr:from>
      <xdr:col>6</xdr:col>
      <xdr:colOff>311263</xdr:colOff>
      <xdr:row>2</xdr:row>
      <xdr:rowOff>146276</xdr:rowOff>
    </xdr:from>
    <xdr:to>
      <xdr:col>8</xdr:col>
      <xdr:colOff>384374</xdr:colOff>
      <xdr:row>3</xdr:row>
      <xdr:rowOff>707728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id="{54DDB607-EDF2-4B7E-B484-F5D036A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044" y="622526"/>
          <a:ext cx="2180518" cy="966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114048</xdr:colOff>
      <xdr:row>3</xdr:row>
      <xdr:rowOff>274185</xdr:rowOff>
    </xdr:from>
    <xdr:ext cx="1703294" cy="634926"/>
    <xdr:pic>
      <xdr:nvPicPr>
        <xdr:cNvPr id="4" name="Imagem 3">
          <a:extLst>
            <a:ext uri="{FF2B5EF4-FFF2-40B4-BE49-F238E27FC236}">
              <a16:creationId xmlns:a16="http://schemas.microsoft.com/office/drawing/2014/main" id="{F8F41E01-CF14-4658-AA77-FDD7E93114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8" y="872899"/>
          <a:ext cx="1703294" cy="634926"/>
        </a:xfrm>
        <a:prstGeom prst="rect">
          <a:avLst/>
        </a:prstGeom>
      </xdr:spPr>
    </xdr:pic>
    <xdr:clientData/>
  </xdr:oneCellAnchor>
  <xdr:twoCellAnchor editAs="oneCell">
    <xdr:from>
      <xdr:col>6</xdr:col>
      <xdr:colOff>145726</xdr:colOff>
      <xdr:row>3</xdr:row>
      <xdr:rowOff>162113</xdr:rowOff>
    </xdr:from>
    <xdr:to>
      <xdr:col>7</xdr:col>
      <xdr:colOff>794659</xdr:colOff>
      <xdr:row>4</xdr:row>
      <xdr:rowOff>119059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04ED87D1-7B8A-4750-96C8-08B2DD38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0083" y="760827"/>
          <a:ext cx="1900790" cy="800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259130</xdr:colOff>
      <xdr:row>3</xdr:row>
      <xdr:rowOff>109250</xdr:rowOff>
    </xdr:from>
    <xdr:ext cx="1836369" cy="671618"/>
    <xdr:pic>
      <xdr:nvPicPr>
        <xdr:cNvPr id="4" name="Imagem 3">
          <a:extLst>
            <a:ext uri="{FF2B5EF4-FFF2-40B4-BE49-F238E27FC236}">
              <a16:creationId xmlns:a16="http://schemas.microsoft.com/office/drawing/2014/main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0" y="952893"/>
          <a:ext cx="1836369" cy="671618"/>
        </a:xfrm>
        <a:prstGeom prst="rect">
          <a:avLst/>
        </a:prstGeom>
      </xdr:spPr>
    </xdr:pic>
    <xdr:clientData/>
  </xdr:oneCellAnchor>
  <xdr:twoCellAnchor editAs="oneCell">
    <xdr:from>
      <xdr:col>6</xdr:col>
      <xdr:colOff>180369</xdr:colOff>
      <xdr:row>2</xdr:row>
      <xdr:rowOff>269180</xdr:rowOff>
    </xdr:from>
    <xdr:to>
      <xdr:col>7</xdr:col>
      <xdr:colOff>1198302</xdr:colOff>
      <xdr:row>4</xdr:row>
      <xdr:rowOff>223097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CF3E32EA-B9EE-472F-A4F9-2EB61034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1619" y="840680"/>
          <a:ext cx="2433076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570409</xdr:colOff>
      <xdr:row>3</xdr:row>
      <xdr:rowOff>123826</xdr:rowOff>
    </xdr:from>
    <xdr:to>
      <xdr:col>3</xdr:col>
      <xdr:colOff>1009547</xdr:colOff>
      <xdr:row>4</xdr:row>
      <xdr:rowOff>99333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id="{D5DB8E83-0A2F-4627-A458-71A60977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38" y="776969"/>
          <a:ext cx="2180852" cy="928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213460</xdr:colOff>
      <xdr:row>3</xdr:row>
      <xdr:rowOff>325637</xdr:rowOff>
    </xdr:from>
    <xdr:ext cx="1337754" cy="572435"/>
    <xdr:pic>
      <xdr:nvPicPr>
        <xdr:cNvPr id="5" name="Imagem 4">
          <a:extLst>
            <a:ext uri="{FF2B5EF4-FFF2-40B4-BE49-F238E27FC236}">
              <a16:creationId xmlns:a16="http://schemas.microsoft.com/office/drawing/2014/main" id="{3C4D551E-CDB1-4449-A012-9EB985961C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60" y="978780"/>
          <a:ext cx="1337754" cy="57243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%20POUSO%20ALEGRE%20-%20SEC.%20OBRAS/2020-10-28%20-%20PM%20PA%20-%20PARQUE%20DA%20CIDADE/01%20-%20PROJETO/02-PROJETO%20DWG/13%20-%20OR&#199;AMENTO/C&#243;pia%20de%20R00-MEM&#211;RIA%20DE%20C&#193;LCULO-PARQUE-ESTRUTURAL%20QUIOS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EMORIA DE CALCULO"/>
      <sheetName val="ORÇAMENTO FINAL"/>
      <sheetName val="COTAÇÕES"/>
      <sheetName val="CURVA ABC"/>
      <sheetName val="COMPOSIÇÃO"/>
      <sheetName val="CRONOGRAMA PARA 3 MESES"/>
      <sheetName val="CRONOGRAMA PARA 4 MESES"/>
      <sheetName val="CRONOGRAMA PARA 5 MESES"/>
      <sheetName val="CRONOGRAMA PARA 6 MESES"/>
      <sheetName val="CRONOGRAMA PARA 7 MESES"/>
      <sheetName val="CRONOGRAMA PARA 8 MESES"/>
      <sheetName val="CRONOGRAMA PARA 9 MESES"/>
      <sheetName val="CRONOGRAMA PARA 10 MESES"/>
      <sheetName val="CRONOGRAMA PARA 11 MESES"/>
      <sheetName val="CRONOGRAMA PARA 12 MESES"/>
    </sheetNames>
    <sheetDataSet>
      <sheetData sheetId="0">
        <row r="8">
          <cell r="C8" t="str">
            <v>Eng.ª Civil Flávia Cristina Barbosa</v>
          </cell>
        </row>
        <row r="9">
          <cell r="C9" t="str">
            <v>MG- 187.842/D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arfoocervejeiro.com.br/produto/femea-1-2-npt-x-macho-1-2-npt/?gclid=CjwKCAjwzo2mBhAUEiwAf7wjkhzKj9ZbOnQO96R_F62z4B4le0j7gzbpjcdHJfT5IEzYj1hyof0dzhoCHYwQAvD_BwE" TargetMode="External"/><Relationship Id="rId18" Type="http://schemas.openxmlformats.org/officeDocument/2006/relationships/hyperlink" Target="https://www.lojapivot.com.br/caixapvlvulasoleniderainbird/p?gad=1&amp;gclid=CjwKCAjwzo2mBhAUEiwAf7wjkmqMl6SE9TmtPbEB3dj1iVCdZ8PlnPw43v2VcHNHef5Cuc2-D9UbVhoCLkUQAvD_BwE&amp;idsku=84283927&amp;skuId=84283927" TargetMode="External"/><Relationship Id="rId26" Type="http://schemas.openxmlformats.org/officeDocument/2006/relationships/hyperlink" Target="https://irricenter.com.br/tubo-proflex-metro/" TargetMode="External"/><Relationship Id="rId3" Type="http://schemas.openxmlformats.org/officeDocument/2006/relationships/hyperlink" Target="https://www.remaxredes.com.br/carrinho/index" TargetMode="External"/><Relationship Id="rId21" Type="http://schemas.openxmlformats.org/officeDocument/2006/relationships/hyperlink" Target="https://www.hidraulicatropeiro.com.br/cap-50mm-soldavel-tigre?srsltid=ASuE1wSfU1vFbagJcvMiw3ePNqwJ2Dw_XfRaC0zdEwSQMAfxW4oLsC8S1Fk" TargetMode="External"/><Relationship Id="rId34" Type="http://schemas.openxmlformats.org/officeDocument/2006/relationships/hyperlink" Target="https://www.americanas.com.br/produto/6060961111/kit-barramento-bifasico-p-12-disj-din-100a-geral-sep?opn=YSMESP&amp;offerId=63b85475401db3b86b6fc3c7&amp;srsltid=ASuE1wTkOmHAQXTmC6b2fWXuI5yElktR3LwP0LsX5hvhOvYTPsfNTrKzSPM" TargetMode="External"/><Relationship Id="rId7" Type="http://schemas.openxmlformats.org/officeDocument/2006/relationships/hyperlink" Target="https://www.asperbrastuboseconexoes.com.br/produto/tee-reducao-pvc-irriga-soldavel-dn50-x-3-4-ri-505" TargetMode="External"/><Relationship Id="rId12" Type="http://schemas.openxmlformats.org/officeDocument/2006/relationships/hyperlink" Target="https://www.abcdaconstrucao.com.br/produto/bucha-de-reducao-soldave-roscavel-3-4-x-1-2-amanco-87079?utm_source=google&amp;utm_medium=cpc&amp;utm_campaign=%5bRCK%5d%5bPMecom%5d%5bFUNDO%5d_M%C3%B3veis&amp;utm_id=+19746095494&amp;keyword=&amp;creative=&amp;gclid=CjwKCAjwzo2mBhAUEiwAf7wjkj4q2cc-6QsN7kUc-jA8xCJ-cwOfKoipfqJ6DXFr0PWv98Qe5lM9ShoC5aQQAvD_BwE" TargetMode="External"/><Relationship Id="rId17" Type="http://schemas.openxmlformats.org/officeDocument/2006/relationships/hyperlink" Target="https://www.instaagro.com/bermad-valvula-eletrica-1-5-40mm-mod-21t-m-bsp-normalmente-fechada?gclid=CjwKCAjwzo2mBhAUEiwAf7wjksVHxOIVq6nYDJQzC92QTEJfnHv5eXhgBp_v7VaR66rKr3SEZfmmYRoCvzwQAvD_BwE" TargetMode="External"/><Relationship Id="rId25" Type="http://schemas.openxmlformats.org/officeDocument/2006/relationships/hyperlink" Target="https://kfirrigacao.com/produtos/conector-de-cabos-eletricos-impermeavel-pacote-com-10-unidades-rain-bird/" TargetMode="External"/><Relationship Id="rId33" Type="http://schemas.openxmlformats.org/officeDocument/2006/relationships/hyperlink" Target="https://www.zathurabarramentos.com.br/kit-barramento-bifasico-100a-p-12-circuitos?gclid=CjwKCAjwzo2mBhAUEiwAf7wjkmq80DHfVDXcdCyevVJH4PlK4XL-P5XDMsVs9Lr2vn9SmFhQ9S7EihoC9fcQAvD_BwE" TargetMode="External"/><Relationship Id="rId2" Type="http://schemas.openxmlformats.org/officeDocument/2006/relationships/hyperlink" Target="https://www.gismar.com.br/rede-protecao-esportiva-sob-medida-futebol-society-campo?sort=mais_vendidos" TargetMode="External"/><Relationship Id="rId16" Type="http://schemas.openxmlformats.org/officeDocument/2006/relationships/hyperlink" Target="https://www.hidro.eco.br/3820-manometro?utm_source=Site&amp;utm_medium=GoogleMerchant&amp;utm_campaign=GoogleMerchant&amp;sku=HGN3820006&amp;srsltid=ASuE1wSMt1CAz6tgtiu0uwXT33h0KREyoplrPubjwv8779v9ay42nZI8eHA" TargetMode="External"/><Relationship Id="rId20" Type="http://schemas.openxmlformats.org/officeDocument/2006/relationships/hyperlink" Target="https://www.americanas.com.br/produto/2567875174/caixa-para-valvula-solenoide-10-rain-bird-mod-pvb?opn=YSMESP&amp;offerId=5fb6953d762ff367192381fc&amp;srsltid=ASuE1wROorKeCbAuRdtDYmU2_kh7ncM06m7ATMPSILiJ1ApdbKPZRoirSJ4&amp;cor=Preta&amp;condition=NEW" TargetMode="External"/><Relationship Id="rId29" Type="http://schemas.openxmlformats.org/officeDocument/2006/relationships/hyperlink" Target="https://casairriga.com.br/produto/controlador-x-core-4-estacoes-interno-irrigacao-automatica-jardim/" TargetMode="External"/><Relationship Id="rId1" Type="http://schemas.openxmlformats.org/officeDocument/2006/relationships/hyperlink" Target="https://www.srredes.com.br/carrinho/index" TargetMode="External"/><Relationship Id="rId6" Type="http://schemas.openxmlformats.org/officeDocument/2006/relationships/hyperlink" Target="https://www.magazineluiza.com.br/caixa-d-agua-de-polietileno-1-950-litros-bakof-tec/p/ejg7c5d2e3/cj/cxda/?&amp;seller_id=lojadaconstrucao" TargetMode="External"/><Relationship Id="rId11" Type="http://schemas.openxmlformats.org/officeDocument/2006/relationships/hyperlink" Target="https://www.magazineluiza.com.br/bucha-pvc-reducao-roscavel-3-4-x-1-2-azul-irrigacao-dur-duro-pvc/p/aaa90644f6/cj/buhi/?&amp;seller_id=sostensistemas&amp;utm_source=google&amp;utm_medium=pla&amp;utm_campaign=&amp;partner_id=68055&amp;gclid=CjwKCAjwzo2mBhAUEiwAf7wjkjYS06Ca28qLl6U_bcQC0tKEMEx2Hrp_NAcxcHDF0FMOf-zlmWQTxxoCMCoQAvD_BwE&amp;gclsrc=aw.ds" TargetMode="External"/><Relationship Id="rId24" Type="http://schemas.openxmlformats.org/officeDocument/2006/relationships/hyperlink" Target="https://casairriga.com.br/produto/motobomba-centrifuga-schneider-1cv-mod-bc-92-1c-bomba-para-irrigacao/" TargetMode="External"/><Relationship Id="rId32" Type="http://schemas.openxmlformats.org/officeDocument/2006/relationships/hyperlink" Target="https://www.shoptime.com.br/produto/14196728?opn=GOOGLEXML&amp;offerId=619e482fd9fd6edeec96bfcd&amp;srsltid=ASuE1wTaM9gkaRCXKQ6kwyYQwjM9281v2GQ9xTkCOQTPZTU2f2foINw4QwU" TargetMode="External"/><Relationship Id="rId5" Type="http://schemas.openxmlformats.org/officeDocument/2006/relationships/hyperlink" Target="https://www.magazineluiza.com.br/juncao-simples-de-pvc-para-esgoto-250x250mm-outros-shiva/p/ajdk7bb4cd/cj/jues/?&amp;seller_id=lojagomes" TargetMode="External"/><Relationship Id="rId15" Type="http://schemas.openxmlformats.org/officeDocument/2006/relationships/hyperlink" Target="https://www.magazineluiza.com.br/manometro-genebre-dn53-saida-vertical-seco-bsp-1-4-0-10-bar-0-150psi/p/cf3336993g/fs/fpmp/?seller_id=meritocomercial" TargetMode="External"/><Relationship Id="rId23" Type="http://schemas.openxmlformats.org/officeDocument/2006/relationships/hyperlink" Target="https://www.tradicaoagricola.com.br/conexoes-em-geral/pvc-soldavel-azul/te-pvc-lf-50mm-x-3-4-amanco--p" TargetMode="External"/><Relationship Id="rId28" Type="http://schemas.openxmlformats.org/officeDocument/2006/relationships/hyperlink" Target="https://casairriga.com.br/produto/quadro-eletrico-bomba-de-irrigacao-2-cv-24vac-220-volts/" TargetMode="External"/><Relationship Id="rId36" Type="http://schemas.openxmlformats.org/officeDocument/2006/relationships/drawing" Target="../drawings/drawing5.xml"/><Relationship Id="rId10" Type="http://schemas.openxmlformats.org/officeDocument/2006/relationships/hyperlink" Target="https://www.padovani.com.br/bucha-de-reducao-roscavel-3-4-x1-2----tigre/p" TargetMode="External"/><Relationship Id="rId19" Type="http://schemas.openxmlformats.org/officeDocument/2006/relationships/hyperlink" Target="https://www.lojadairrigacao.com.br/MLB-1885385434-caixa-de-valvula-solenoide-10-com-tampa-rain-bird-_JM" TargetMode="External"/><Relationship Id="rId31" Type="http://schemas.openxmlformats.org/officeDocument/2006/relationships/hyperlink" Target="https://www.americanas.com.br/produto/14196728?opn=YSMESP&amp;offerId=619e482fd9fd6edeec96bfcd&amp;srsltid=ASuE1wTFjit7ti559s6pGLoMTxKRPLde4AoSV50GQ4cIwkx7zSOeJHJgMTE" TargetMode="External"/><Relationship Id="rId4" Type="http://schemas.openxmlformats.org/officeDocument/2006/relationships/hyperlink" Target="https://www.lojamerc.com.br/reducao-excentrica-pvc-esgoto-leve---plastfran---pf-001425/p?skuId=2080602354" TargetMode="External"/><Relationship Id="rId9" Type="http://schemas.openxmlformats.org/officeDocument/2006/relationships/hyperlink" Target="https://www.carmonamultimarcas.com.br/produto/conexao-te-com-derivacao-soldavel-e-roscavel-dn50x3-4-amanco.html?gclid=CjwKCAjwzo2mBhAUEiwAf7wjkiJcg49nR3JkRII9yFwWEvkQCWDJIedTcdMoq71bmDzgMBHVmRTz3RoCdYkQAvD_BwE" TargetMode="External"/><Relationship Id="rId14" Type="http://schemas.openxmlformats.org/officeDocument/2006/relationships/hyperlink" Target="https://www.conexopecas.com.br/produtos/ver/984/manometro-vertical-240-psi-16-bar-com-rosca-1-4-npt-caixa-em-abs-seco-o-53-mm-tracking-google-shopping" TargetMode="External"/><Relationship Id="rId22" Type="http://schemas.openxmlformats.org/officeDocument/2006/relationships/hyperlink" Target="https://www.magazineluiza.com.br/cap-soldavel-50mm-10080509-fortlev/p/be8ahaa880/cj/cahl/?seller_id=copafer" TargetMode="External"/><Relationship Id="rId27" Type="http://schemas.openxmlformats.org/officeDocument/2006/relationships/hyperlink" Target="https://www.ferpam.com.br/aspersor-rotor-para-irrigac-o-5000-plus-rain-bird.html" TargetMode="External"/><Relationship Id="rId30" Type="http://schemas.openxmlformats.org/officeDocument/2006/relationships/hyperlink" Target="https://www.santil.com.br/produto/cabo-pp-flexivel-2-x-25mm-300v500v-preto-vendido-por-metro-sil/1546906" TargetMode="External"/><Relationship Id="rId35" Type="http://schemas.openxmlformats.org/officeDocument/2006/relationships/printerSettings" Target="../printerSettings/printerSettings5.bin"/><Relationship Id="rId8" Type="http://schemas.openxmlformats.org/officeDocument/2006/relationships/hyperlink" Target="https://www.magazineluiza.com.br/1-te-soldavel-50mm-x-3-4-derivacao-roscavel-irrigacao-amanco/p/bhb06d72e5/cj/coht/?seller_id=carmonamultimarcas&amp;utm_source=google&amp;utm_medium=pla&amp;utm_campaign=&amp;partner_id=68055&amp;gclid=CjwKCAjwzo2mBhAUEiwAf7wjko9QBsjsaO6LxQggVnQ4j4Njj1OKazmsyaaJZBDqpij6xyafR_BlKhoCorMQAvD_BwE&amp;gclsrc=aw.d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zoomScale="85" zoomScaleNormal="85" workbookViewId="0">
      <selection activeCell="C5" sqref="C5"/>
    </sheetView>
  </sheetViews>
  <sheetFormatPr defaultColWidth="9" defaultRowHeight="15" x14ac:dyDescent="0.2"/>
  <cols>
    <col min="1" max="1" width="9.125" style="15" customWidth="1"/>
    <col min="2" max="2" width="30.875" style="15" customWidth="1"/>
    <col min="3" max="3" width="106.875" style="17" bestFit="1" customWidth="1"/>
    <col min="4" max="4" width="21.75" style="16" customWidth="1"/>
    <col min="5" max="5" width="10" style="13" bestFit="1" customWidth="1"/>
    <col min="6" max="6" width="12.125" style="13" customWidth="1"/>
    <col min="7" max="7" width="9" style="8"/>
    <col min="8" max="8" width="18.75" style="8" customWidth="1"/>
    <col min="9" max="9" width="95.25" style="8" bestFit="1" customWidth="1"/>
    <col min="10" max="10" width="17.75" style="8" bestFit="1" customWidth="1"/>
    <col min="11" max="11" width="14.5" style="8" bestFit="1" customWidth="1"/>
    <col min="12" max="12" width="17.75" style="8" bestFit="1" customWidth="1"/>
    <col min="13" max="16384" width="9" style="8"/>
  </cols>
  <sheetData>
    <row r="1" spans="2:5" ht="46.15" customHeight="1" x14ac:dyDescent="0.2">
      <c r="B1" s="314" t="s">
        <v>27</v>
      </c>
      <c r="C1" s="314"/>
    </row>
    <row r="2" spans="2:5" ht="37.9" customHeight="1" x14ac:dyDescent="0.2">
      <c r="B2" s="23" t="s">
        <v>3</v>
      </c>
      <c r="C2" s="11" t="s">
        <v>56</v>
      </c>
      <c r="E2" s="16"/>
    </row>
    <row r="3" spans="2:5" ht="37.9" customHeight="1" x14ac:dyDescent="0.2">
      <c r="B3" s="23" t="s">
        <v>4</v>
      </c>
      <c r="C3" s="11" t="s">
        <v>154</v>
      </c>
      <c r="E3" s="16"/>
    </row>
    <row r="4" spans="2:5" ht="37.9" customHeight="1" x14ac:dyDescent="0.2">
      <c r="B4" s="23" t="s">
        <v>8</v>
      </c>
      <c r="C4" s="46">
        <v>45142</v>
      </c>
      <c r="E4" s="16"/>
    </row>
    <row r="5" spans="2:5" ht="37.9" customHeight="1" x14ac:dyDescent="0.2">
      <c r="B5" s="23" t="s">
        <v>12</v>
      </c>
      <c r="C5" s="20">
        <v>0.26519999999999999</v>
      </c>
      <c r="E5" s="16"/>
    </row>
    <row r="6" spans="2:5" ht="37.9" customHeight="1" x14ac:dyDescent="0.2">
      <c r="B6" s="23" t="s">
        <v>13</v>
      </c>
      <c r="C6" s="20"/>
      <c r="E6" s="16"/>
    </row>
    <row r="7" spans="2:5" ht="63.75" customHeight="1" x14ac:dyDescent="0.2">
      <c r="B7" s="23" t="s">
        <v>14</v>
      </c>
      <c r="C7" s="57" t="s">
        <v>400</v>
      </c>
      <c r="E7" s="16"/>
    </row>
    <row r="8" spans="2:5" ht="37.9" customHeight="1" x14ac:dyDescent="0.2">
      <c r="B8" s="23" t="s">
        <v>28</v>
      </c>
      <c r="C8" s="11" t="s">
        <v>17</v>
      </c>
      <c r="E8" s="16"/>
    </row>
    <row r="9" spans="2:5" ht="37.9" customHeight="1" x14ac:dyDescent="0.2">
      <c r="B9" s="23" t="s">
        <v>15</v>
      </c>
      <c r="C9" s="11" t="s">
        <v>16</v>
      </c>
      <c r="E9" s="16"/>
    </row>
    <row r="11" spans="2:5" x14ac:dyDescent="0.2">
      <c r="B11" s="19"/>
      <c r="C11" s="18"/>
      <c r="D11" s="13"/>
    </row>
    <row r="12" spans="2:5" x14ac:dyDescent="0.2">
      <c r="B12" s="315" t="s">
        <v>29</v>
      </c>
      <c r="C12" s="316"/>
      <c r="D12" s="13"/>
    </row>
    <row r="13" spans="2:5" ht="58.9" customHeight="1" x14ac:dyDescent="0.2">
      <c r="B13" s="21"/>
      <c r="C13" s="22"/>
    </row>
    <row r="15" spans="2:5" x14ac:dyDescent="0.2">
      <c r="B15" s="317" t="s">
        <v>30</v>
      </c>
      <c r="C15" s="318"/>
    </row>
    <row r="16" spans="2:5" ht="66.599999999999994" customHeight="1" x14ac:dyDescent="0.2">
      <c r="B16" s="21"/>
      <c r="C16" s="22"/>
    </row>
    <row r="20" spans="3:7" x14ac:dyDescent="0.2">
      <c r="C20" s="8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1" type="noConversion"/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9"/>
  <sheetViews>
    <sheetView tabSelected="1" view="pageBreakPreview" topLeftCell="A352" zoomScale="115" zoomScaleNormal="70" zoomScaleSheetLayoutView="115" workbookViewId="0">
      <selection activeCell="C346" sqref="C346"/>
    </sheetView>
  </sheetViews>
  <sheetFormatPr defaultColWidth="9" defaultRowHeight="20.25" x14ac:dyDescent="0.2"/>
  <cols>
    <col min="1" max="1" width="11.875" style="157" customWidth="1"/>
    <col min="2" max="2" width="28" style="61" customWidth="1"/>
    <col min="3" max="3" width="17.375" style="62" customWidth="1"/>
    <col min="4" max="4" width="7.25" style="5" bestFit="1" customWidth="1"/>
    <col min="5" max="5" width="9.5" style="180" customWidth="1"/>
    <col min="6" max="6" width="9.625" style="64" bestFit="1" customWidth="1"/>
    <col min="7" max="7" width="7" style="63" customWidth="1"/>
    <col min="8" max="8" width="13.625" style="5" customWidth="1"/>
    <col min="9" max="16384" width="9" style="5"/>
  </cols>
  <sheetData>
    <row r="1" spans="1:8" ht="17.25" thickTop="1" thickBot="1" x14ac:dyDescent="0.25">
      <c r="A1" s="338" t="s">
        <v>31</v>
      </c>
      <c r="B1" s="338"/>
      <c r="C1" s="338"/>
      <c r="D1" s="338"/>
      <c r="E1" s="339"/>
      <c r="F1" s="59" t="s">
        <v>3</v>
      </c>
      <c r="G1" s="329" t="str">
        <f>DADOS!C2</f>
        <v>R00</v>
      </c>
      <c r="H1" s="329"/>
    </row>
    <row r="2" spans="1:8" ht="17.25" thickTop="1" thickBot="1" x14ac:dyDescent="0.25">
      <c r="A2" s="340"/>
      <c r="B2" s="340"/>
      <c r="C2" s="340"/>
      <c r="D2" s="340"/>
      <c r="E2" s="341"/>
      <c r="F2" s="59" t="s">
        <v>8</v>
      </c>
      <c r="G2" s="330">
        <f>DADOS!C4</f>
        <v>45142</v>
      </c>
      <c r="H2" s="330"/>
    </row>
    <row r="3" spans="1:8" ht="16.5" thickTop="1" x14ac:dyDescent="0.2">
      <c r="A3" s="332" t="s">
        <v>9</v>
      </c>
      <c r="B3" s="337"/>
      <c r="C3" s="136" t="s">
        <v>10</v>
      </c>
      <c r="D3" s="71"/>
      <c r="F3" s="331" t="s">
        <v>7</v>
      </c>
      <c r="G3" s="332"/>
      <c r="H3" s="332"/>
    </row>
    <row r="4" spans="1:8" ht="64.5" customHeight="1" thickBot="1" x14ac:dyDescent="0.25">
      <c r="A4" s="155"/>
      <c r="B4" s="70"/>
      <c r="C4" s="342" t="str">
        <f>DADOS!C3</f>
        <v>REFORMA CAMPO DE FUTEBOL SÃO JOÃO - CÓI</v>
      </c>
      <c r="D4" s="343"/>
      <c r="E4" s="344"/>
      <c r="F4" s="333"/>
      <c r="G4" s="334"/>
      <c r="H4" s="334"/>
    </row>
    <row r="5" spans="1:8" ht="4.5" customHeight="1" thickTop="1" thickBot="1" x14ac:dyDescent="0.25">
      <c r="A5" s="336"/>
      <c r="B5" s="336"/>
      <c r="C5" s="336"/>
      <c r="D5" s="336"/>
      <c r="E5" s="336"/>
      <c r="F5" s="336"/>
      <c r="G5" s="336"/>
      <c r="H5" s="336"/>
    </row>
    <row r="6" spans="1:8" s="60" customFormat="1" ht="17.25" thickTop="1" thickBot="1" x14ac:dyDescent="0.25">
      <c r="A6" s="335" t="str">
        <f>A1&amp;" DE PROJETO EXECUTIVO - "&amp;C4</f>
        <v>MEMORIAL DE CÁLCULO DE PROJETO EXECUTIVO - REFORMA CAMPO DE FUTEBOL SÃO JOÃO - CÓI</v>
      </c>
      <c r="B6" s="335"/>
      <c r="C6" s="335"/>
      <c r="D6" s="335"/>
      <c r="E6" s="335"/>
      <c r="F6" s="335"/>
      <c r="G6" s="335"/>
      <c r="H6" s="335"/>
    </row>
    <row r="7" spans="1:8" ht="4.5" customHeight="1" thickBot="1" x14ac:dyDescent="0.25">
      <c r="A7" s="345"/>
      <c r="B7" s="345"/>
      <c r="C7" s="345"/>
      <c r="D7" s="345"/>
      <c r="E7" s="345"/>
      <c r="F7" s="345"/>
      <c r="G7" s="345"/>
    </row>
    <row r="8" spans="1:8" s="6" customFormat="1" ht="16.5" thickBot="1" x14ac:dyDescent="0.25">
      <c r="A8" s="190">
        <v>1</v>
      </c>
      <c r="B8" s="326" t="s">
        <v>48</v>
      </c>
      <c r="C8" s="326"/>
      <c r="D8" s="326"/>
      <c r="E8" s="326"/>
      <c r="F8" s="326"/>
      <c r="G8" s="191"/>
      <c r="H8" s="191"/>
    </row>
    <row r="9" spans="1:8" s="6" customFormat="1" ht="15.75" x14ac:dyDescent="0.2">
      <c r="A9" s="192" t="s">
        <v>68</v>
      </c>
      <c r="B9" s="320" t="s">
        <v>73</v>
      </c>
      <c r="C9" s="320"/>
      <c r="D9" s="320"/>
      <c r="E9" s="320"/>
      <c r="F9" s="320"/>
      <c r="G9" s="320"/>
      <c r="H9" s="320"/>
    </row>
    <row r="10" spans="1:8" ht="15" x14ac:dyDescent="0.2">
      <c r="A10" s="193"/>
      <c r="B10" s="193"/>
      <c r="C10" s="202"/>
      <c r="D10" s="121"/>
      <c r="E10" s="197"/>
      <c r="F10" s="198"/>
      <c r="G10" s="199"/>
      <c r="H10" s="199"/>
    </row>
    <row r="11" spans="1:8" ht="15.75" thickBot="1" x14ac:dyDescent="0.25">
      <c r="A11" s="193"/>
      <c r="B11" s="122" t="s">
        <v>0</v>
      </c>
      <c r="C11" s="200">
        <v>4</v>
      </c>
      <c r="D11" s="201" t="s">
        <v>69</v>
      </c>
      <c r="E11" s="197"/>
      <c r="F11" s="198"/>
      <c r="G11" s="199"/>
      <c r="H11" s="199"/>
    </row>
    <row r="12" spans="1:8" s="6" customFormat="1" ht="15.75" x14ac:dyDescent="0.2">
      <c r="A12" s="192" t="s">
        <v>70</v>
      </c>
      <c r="B12" s="320" t="s">
        <v>74</v>
      </c>
      <c r="C12" s="320"/>
      <c r="D12" s="320"/>
      <c r="E12" s="320"/>
      <c r="F12" s="320"/>
      <c r="G12" s="320"/>
      <c r="H12" s="320"/>
    </row>
    <row r="13" spans="1:8" ht="15" x14ac:dyDescent="0.2">
      <c r="A13" s="193"/>
      <c r="B13" s="193"/>
      <c r="C13" s="202"/>
      <c r="D13" s="121"/>
      <c r="E13" s="197"/>
      <c r="F13" s="198"/>
      <c r="G13" s="199"/>
      <c r="H13" s="199"/>
    </row>
    <row r="14" spans="1:8" ht="15.75" thickBot="1" x14ac:dyDescent="0.25">
      <c r="A14" s="193"/>
      <c r="B14" s="122" t="s">
        <v>0</v>
      </c>
      <c r="C14" s="200">
        <v>1</v>
      </c>
      <c r="D14" s="201" t="s">
        <v>47</v>
      </c>
      <c r="E14" s="197"/>
      <c r="F14" s="198"/>
      <c r="G14" s="199"/>
      <c r="H14" s="199"/>
    </row>
    <row r="15" spans="1:8" s="6" customFormat="1" ht="15.75" x14ac:dyDescent="0.2">
      <c r="A15" s="192" t="s">
        <v>386</v>
      </c>
      <c r="B15" s="320" t="s">
        <v>75</v>
      </c>
      <c r="C15" s="320"/>
      <c r="D15" s="320"/>
      <c r="E15" s="320"/>
      <c r="F15" s="320"/>
      <c r="G15" s="320"/>
      <c r="H15" s="320"/>
    </row>
    <row r="16" spans="1:8" ht="15" x14ac:dyDescent="0.2">
      <c r="A16" s="193"/>
      <c r="B16" s="193"/>
      <c r="C16" s="202"/>
      <c r="D16" s="121"/>
      <c r="E16" s="197"/>
      <c r="F16" s="198"/>
      <c r="G16" s="199"/>
      <c r="H16" s="199"/>
    </row>
    <row r="17" spans="1:8" ht="15.75" thickBot="1" x14ac:dyDescent="0.25">
      <c r="A17" s="193"/>
      <c r="B17" s="122" t="s">
        <v>0</v>
      </c>
      <c r="C17" s="200">
        <v>1</v>
      </c>
      <c r="D17" s="201" t="s">
        <v>76</v>
      </c>
      <c r="E17" s="197"/>
      <c r="F17" s="198"/>
      <c r="G17" s="199"/>
      <c r="H17" s="199"/>
    </row>
    <row r="18" spans="1:8" s="6" customFormat="1" ht="16.5" thickBot="1" x14ac:dyDescent="0.25">
      <c r="A18" s="190">
        <v>2</v>
      </c>
      <c r="B18" s="326" t="s">
        <v>49</v>
      </c>
      <c r="C18" s="326"/>
      <c r="D18" s="326"/>
      <c r="E18" s="326"/>
      <c r="F18" s="326"/>
      <c r="G18" s="191"/>
      <c r="H18" s="191"/>
    </row>
    <row r="19" spans="1:8" s="6" customFormat="1" ht="15.75" x14ac:dyDescent="0.2">
      <c r="A19" s="192" t="s">
        <v>72</v>
      </c>
      <c r="B19" s="320" t="s">
        <v>78</v>
      </c>
      <c r="C19" s="320"/>
      <c r="D19" s="320"/>
      <c r="E19" s="320"/>
      <c r="F19" s="320"/>
      <c r="G19" s="320"/>
      <c r="H19" s="320"/>
    </row>
    <row r="20" spans="1:8" ht="15" x14ac:dyDescent="0.2">
      <c r="A20" s="193"/>
      <c r="B20" s="193"/>
      <c r="C20" s="202"/>
      <c r="D20" s="121"/>
      <c r="E20" s="197"/>
      <c r="F20" s="198"/>
      <c r="G20" s="199"/>
      <c r="H20" s="199"/>
    </row>
    <row r="21" spans="1:8" ht="15.75" thickBot="1" x14ac:dyDescent="0.25">
      <c r="A21" s="193"/>
      <c r="B21" s="122" t="s">
        <v>0</v>
      </c>
      <c r="C21" s="200">
        <v>1</v>
      </c>
      <c r="D21" s="201" t="s">
        <v>47</v>
      </c>
      <c r="E21" s="197"/>
      <c r="F21" s="198"/>
      <c r="G21" s="199"/>
      <c r="H21" s="199"/>
    </row>
    <row r="22" spans="1:8" s="6" customFormat="1" ht="16.5" thickBot="1" x14ac:dyDescent="0.25">
      <c r="A22" s="190">
        <v>3</v>
      </c>
      <c r="B22" s="326" t="s">
        <v>53</v>
      </c>
      <c r="C22" s="326"/>
      <c r="D22" s="326"/>
      <c r="E22" s="326"/>
      <c r="F22" s="326"/>
      <c r="G22" s="191"/>
      <c r="H22" s="191"/>
    </row>
    <row r="23" spans="1:8" s="6" customFormat="1" ht="15.75" x14ac:dyDescent="0.2">
      <c r="A23" s="192" t="s">
        <v>77</v>
      </c>
      <c r="B23" s="320" t="s">
        <v>80</v>
      </c>
      <c r="C23" s="320"/>
      <c r="D23" s="320"/>
      <c r="E23" s="320"/>
      <c r="F23" s="320"/>
      <c r="G23" s="320"/>
      <c r="H23" s="320"/>
    </row>
    <row r="24" spans="1:8" ht="15" x14ac:dyDescent="0.2">
      <c r="A24" s="193"/>
      <c r="B24" s="194"/>
      <c r="C24" s="195"/>
      <c r="D24" s="196"/>
      <c r="E24" s="197"/>
      <c r="F24" s="198"/>
      <c r="G24" s="199"/>
      <c r="H24" s="199"/>
    </row>
    <row r="25" spans="1:8" ht="15.75" thickBot="1" x14ac:dyDescent="0.25">
      <c r="A25" s="193"/>
      <c r="B25" s="122" t="s">
        <v>0</v>
      </c>
      <c r="C25" s="200">
        <v>3971.5</v>
      </c>
      <c r="D25" s="201" t="s">
        <v>1</v>
      </c>
      <c r="E25" s="205"/>
      <c r="F25" s="5"/>
      <c r="G25" s="5"/>
    </row>
    <row r="26" spans="1:8" s="6" customFormat="1" ht="15.75" x14ac:dyDescent="0.2">
      <c r="A26" s="192" t="s">
        <v>694</v>
      </c>
      <c r="B26" s="320" t="s">
        <v>82</v>
      </c>
      <c r="C26" s="320"/>
      <c r="D26" s="320"/>
      <c r="E26" s="320"/>
      <c r="F26" s="320"/>
      <c r="G26" s="320"/>
      <c r="H26" s="320"/>
    </row>
    <row r="27" spans="1:8" ht="15" x14ac:dyDescent="0.2">
      <c r="A27" s="193"/>
      <c r="B27" s="194"/>
      <c r="C27" s="195"/>
      <c r="D27" s="196"/>
      <c r="E27" s="197"/>
      <c r="F27" s="198"/>
      <c r="G27" s="199"/>
      <c r="H27" s="199"/>
    </row>
    <row r="28" spans="1:8" ht="15" x14ac:dyDescent="0.2">
      <c r="A28" s="193"/>
      <c r="B28" s="193" t="s">
        <v>83</v>
      </c>
      <c r="C28" s="202">
        <f>C25</f>
        <v>3971.5</v>
      </c>
      <c r="D28" s="121" t="s">
        <v>1</v>
      </c>
      <c r="E28" s="197" t="str">
        <f>"ITEM "&amp;A23</f>
        <v>ITEM 3.1</v>
      </c>
      <c r="F28" s="206"/>
      <c r="G28" s="207"/>
      <c r="H28" s="207"/>
    </row>
    <row r="29" spans="1:8" ht="15" x14ac:dyDescent="0.2">
      <c r="A29" s="193"/>
      <c r="B29" s="193" t="s">
        <v>84</v>
      </c>
      <c r="C29" s="202">
        <v>0.15</v>
      </c>
      <c r="D29" s="121" t="s">
        <v>6</v>
      </c>
      <c r="E29" s="197"/>
      <c r="F29" s="206"/>
      <c r="G29" s="207"/>
      <c r="H29" s="207"/>
    </row>
    <row r="30" spans="1:8" ht="15" x14ac:dyDescent="0.2">
      <c r="A30" s="193"/>
      <c r="B30" s="208" t="s">
        <v>85</v>
      </c>
      <c r="C30" s="209">
        <f>C28*C29</f>
        <v>595.72500000000002</v>
      </c>
      <c r="D30" s="210" t="s">
        <v>2</v>
      </c>
      <c r="E30" s="197"/>
      <c r="F30" s="206"/>
      <c r="G30" s="207"/>
      <c r="H30" s="207"/>
    </row>
    <row r="31" spans="1:8" ht="15" x14ac:dyDescent="0.2">
      <c r="A31" s="193"/>
      <c r="B31" s="193" t="s">
        <v>86</v>
      </c>
      <c r="C31" s="202">
        <v>30</v>
      </c>
      <c r="D31" s="121" t="s">
        <v>87</v>
      </c>
      <c r="E31" s="197"/>
      <c r="F31" s="206"/>
      <c r="G31" s="207"/>
      <c r="H31" s="207"/>
    </row>
    <row r="32" spans="1:8" ht="15.75" thickBot="1" x14ac:dyDescent="0.25">
      <c r="A32" s="193"/>
      <c r="B32" s="122" t="s">
        <v>0</v>
      </c>
      <c r="C32" s="200">
        <f>C30*((100+C31)/100)</f>
        <v>774.44250000000011</v>
      </c>
      <c r="D32" s="201" t="s">
        <v>2</v>
      </c>
      <c r="E32" s="205"/>
      <c r="F32" s="5"/>
      <c r="G32" s="5"/>
    </row>
    <row r="33" spans="1:8" s="6" customFormat="1" ht="15.75" x14ac:dyDescent="0.2">
      <c r="A33" s="192" t="s">
        <v>695</v>
      </c>
      <c r="B33" s="320" t="s">
        <v>89</v>
      </c>
      <c r="C33" s="320"/>
      <c r="D33" s="320"/>
      <c r="E33" s="320"/>
      <c r="F33" s="320"/>
      <c r="G33" s="320"/>
      <c r="H33" s="320"/>
    </row>
    <row r="34" spans="1:8" ht="15" x14ac:dyDescent="0.2">
      <c r="A34" s="193"/>
      <c r="B34" s="194"/>
      <c r="C34" s="195"/>
      <c r="D34" s="196"/>
      <c r="E34" s="197"/>
      <c r="F34" s="198"/>
      <c r="G34" s="199"/>
      <c r="H34" s="199"/>
    </row>
    <row r="35" spans="1:8" ht="15" x14ac:dyDescent="0.2">
      <c r="A35" s="193"/>
      <c r="B35" s="193" t="s">
        <v>90</v>
      </c>
      <c r="C35" s="202">
        <f>C32</f>
        <v>774.44250000000011</v>
      </c>
      <c r="D35" s="121" t="s">
        <v>2</v>
      </c>
      <c r="E35" s="197" t="str">
        <f>"ITEM "&amp;A26</f>
        <v>ITEM 3.2</v>
      </c>
      <c r="F35" s="198"/>
      <c r="G35" s="199"/>
      <c r="H35" s="199"/>
    </row>
    <row r="36" spans="1:8" ht="15" x14ac:dyDescent="0.2">
      <c r="A36" s="193"/>
      <c r="B36" s="193" t="s">
        <v>91</v>
      </c>
      <c r="C36" s="202">
        <v>6.4</v>
      </c>
      <c r="D36" s="121" t="s">
        <v>92</v>
      </c>
      <c r="E36" s="197" t="s">
        <v>93</v>
      </c>
      <c r="F36" s="198"/>
      <c r="G36" s="199"/>
      <c r="H36" s="199"/>
    </row>
    <row r="37" spans="1:8" ht="15.75" thickBot="1" x14ac:dyDescent="0.25">
      <c r="A37" s="193"/>
      <c r="B37" s="122" t="s">
        <v>0</v>
      </c>
      <c r="C37" s="200">
        <f>C35*C36</f>
        <v>4956.4320000000007</v>
      </c>
      <c r="D37" s="201" t="s">
        <v>94</v>
      </c>
      <c r="E37" s="197"/>
      <c r="F37" s="198"/>
      <c r="G37" s="199"/>
      <c r="H37" s="199"/>
    </row>
    <row r="38" spans="1:8" s="6" customFormat="1" ht="15.75" x14ac:dyDescent="0.2">
      <c r="A38" s="192" t="s">
        <v>696</v>
      </c>
      <c r="B38" s="320" t="s">
        <v>96</v>
      </c>
      <c r="C38" s="320"/>
      <c r="D38" s="320"/>
      <c r="E38" s="320"/>
      <c r="F38" s="320"/>
      <c r="G38" s="320"/>
      <c r="H38" s="320"/>
    </row>
    <row r="39" spans="1:8" ht="15" x14ac:dyDescent="0.2">
      <c r="A39" s="193"/>
      <c r="B39" s="194"/>
      <c r="C39" s="195"/>
      <c r="D39" s="196"/>
      <c r="E39" s="197"/>
      <c r="F39" s="198"/>
      <c r="G39" s="199"/>
      <c r="H39" s="199"/>
    </row>
    <row r="40" spans="1:8" ht="15.75" thickBot="1" x14ac:dyDescent="0.25">
      <c r="A40" s="193"/>
      <c r="B40" s="122" t="s">
        <v>0</v>
      </c>
      <c r="C40" s="200">
        <f>C32</f>
        <v>774.44250000000011</v>
      </c>
      <c r="D40" s="201" t="s">
        <v>1</v>
      </c>
      <c r="E40" s="197" t="str">
        <f>"ITEM "&amp;A26</f>
        <v>ITEM 3.2</v>
      </c>
      <c r="F40" s="5"/>
      <c r="G40" s="5"/>
    </row>
    <row r="41" spans="1:8" s="6" customFormat="1" ht="16.5" thickBot="1" x14ac:dyDescent="0.25">
      <c r="A41" s="190">
        <v>4</v>
      </c>
      <c r="B41" s="326" t="s">
        <v>97</v>
      </c>
      <c r="C41" s="326"/>
      <c r="D41" s="326"/>
      <c r="E41" s="326"/>
      <c r="F41" s="326"/>
      <c r="G41" s="211"/>
      <c r="H41" s="211"/>
    </row>
    <row r="42" spans="1:8" s="6" customFormat="1" ht="15.75" x14ac:dyDescent="0.2">
      <c r="A42" s="192" t="s">
        <v>79</v>
      </c>
      <c r="B42" s="320" t="s">
        <v>349</v>
      </c>
      <c r="C42" s="320"/>
      <c r="D42" s="320"/>
      <c r="E42" s="320"/>
      <c r="F42" s="320"/>
      <c r="G42" s="320"/>
      <c r="H42" s="320"/>
    </row>
    <row r="43" spans="1:8" ht="15" x14ac:dyDescent="0.2">
      <c r="A43" s="193"/>
      <c r="B43" s="194"/>
      <c r="C43" s="195"/>
      <c r="D43" s="196"/>
      <c r="E43" s="197"/>
      <c r="F43" s="206"/>
      <c r="G43" s="207"/>
      <c r="H43" s="207"/>
    </row>
    <row r="44" spans="1:8" ht="15.75" thickBot="1" x14ac:dyDescent="0.25">
      <c r="A44" s="193"/>
      <c r="B44" s="122" t="s">
        <v>350</v>
      </c>
      <c r="C44" s="200">
        <v>3971.5</v>
      </c>
      <c r="D44" s="201" t="s">
        <v>1</v>
      </c>
      <c r="E44" s="319"/>
      <c r="F44" s="319"/>
      <c r="G44" s="319"/>
      <c r="H44" s="319"/>
    </row>
    <row r="45" spans="1:8" s="6" customFormat="1" ht="15.75" x14ac:dyDescent="0.2">
      <c r="A45" s="192" t="s">
        <v>81</v>
      </c>
      <c r="B45" s="320" t="s">
        <v>99</v>
      </c>
      <c r="C45" s="320"/>
      <c r="D45" s="320"/>
      <c r="E45" s="320"/>
      <c r="F45" s="320"/>
      <c r="G45" s="320"/>
      <c r="H45" s="320"/>
    </row>
    <row r="46" spans="1:8" ht="15" x14ac:dyDescent="0.2">
      <c r="A46" s="193"/>
      <c r="B46" s="194"/>
      <c r="C46" s="195"/>
      <c r="D46" s="196"/>
      <c r="E46" s="197"/>
      <c r="F46" s="206"/>
      <c r="G46" s="207"/>
      <c r="H46" s="207"/>
    </row>
    <row r="47" spans="1:8" ht="15" x14ac:dyDescent="0.2">
      <c r="A47" s="193"/>
      <c r="B47" s="193" t="s">
        <v>100</v>
      </c>
      <c r="C47" s="202">
        <v>3971.5</v>
      </c>
      <c r="D47" s="121" t="s">
        <v>1</v>
      </c>
      <c r="E47" s="319"/>
      <c r="F47" s="319"/>
      <c r="G47" s="319"/>
      <c r="H47" s="319"/>
    </row>
    <row r="48" spans="1:8" ht="15" x14ac:dyDescent="0.2">
      <c r="A48" s="193"/>
      <c r="B48" s="193" t="s">
        <v>84</v>
      </c>
      <c r="C48" s="202">
        <v>0.08</v>
      </c>
      <c r="D48" s="121" t="s">
        <v>6</v>
      </c>
      <c r="E48" s="319"/>
      <c r="F48" s="319"/>
      <c r="G48" s="319"/>
      <c r="H48" s="319"/>
    </row>
    <row r="49" spans="1:8" ht="15.75" thickBot="1" x14ac:dyDescent="0.25">
      <c r="A49" s="193"/>
      <c r="B49" s="122" t="s">
        <v>0</v>
      </c>
      <c r="C49" s="200">
        <f>C47*C48</f>
        <v>317.72000000000003</v>
      </c>
      <c r="D49" s="201" t="s">
        <v>2</v>
      </c>
      <c r="E49" s="319"/>
      <c r="F49" s="319"/>
      <c r="G49" s="319"/>
      <c r="H49" s="319"/>
    </row>
    <row r="50" spans="1:8" s="6" customFormat="1" ht="15.75" x14ac:dyDescent="0.2">
      <c r="A50" s="192" t="s">
        <v>88</v>
      </c>
      <c r="B50" s="320" t="s">
        <v>102</v>
      </c>
      <c r="C50" s="320"/>
      <c r="D50" s="320"/>
      <c r="E50" s="320"/>
      <c r="F50" s="320"/>
      <c r="G50" s="320"/>
      <c r="H50" s="320"/>
    </row>
    <row r="51" spans="1:8" ht="15" x14ac:dyDescent="0.2">
      <c r="A51" s="193"/>
      <c r="B51" s="194"/>
      <c r="C51" s="195"/>
      <c r="D51" s="196"/>
      <c r="E51" s="197"/>
      <c r="F51" s="206"/>
      <c r="G51" s="207"/>
      <c r="H51" s="207"/>
    </row>
    <row r="52" spans="1:8" ht="15" x14ac:dyDescent="0.2">
      <c r="A52" s="193"/>
      <c r="B52" s="193" t="s">
        <v>100</v>
      </c>
      <c r="C52" s="202">
        <f>C69</f>
        <v>3971.5</v>
      </c>
      <c r="D52" s="121" t="s">
        <v>1</v>
      </c>
      <c r="E52" s="319"/>
      <c r="F52" s="319"/>
      <c r="G52" s="319"/>
      <c r="H52" s="319"/>
    </row>
    <row r="53" spans="1:8" ht="15" x14ac:dyDescent="0.2">
      <c r="A53" s="193"/>
      <c r="B53" s="193" t="s">
        <v>84</v>
      </c>
      <c r="C53" s="202">
        <v>0.02</v>
      </c>
      <c r="D53" s="121" t="s">
        <v>6</v>
      </c>
      <c r="E53" s="319"/>
      <c r="F53" s="319"/>
      <c r="G53" s="319"/>
      <c r="H53" s="319"/>
    </row>
    <row r="54" spans="1:8" ht="15.75" thickBot="1" x14ac:dyDescent="0.25">
      <c r="A54" s="193"/>
      <c r="B54" s="122" t="s">
        <v>0</v>
      </c>
      <c r="C54" s="200">
        <f>C52*C53</f>
        <v>79.430000000000007</v>
      </c>
      <c r="D54" s="201" t="s">
        <v>2</v>
      </c>
      <c r="E54" s="319"/>
      <c r="F54" s="319"/>
      <c r="G54" s="319"/>
      <c r="H54" s="319"/>
    </row>
    <row r="55" spans="1:8" s="6" customFormat="1" ht="15.75" x14ac:dyDescent="0.2">
      <c r="A55" s="192" t="s">
        <v>95</v>
      </c>
      <c r="B55" s="320" t="s">
        <v>104</v>
      </c>
      <c r="C55" s="320"/>
      <c r="D55" s="320"/>
      <c r="E55" s="320"/>
      <c r="F55" s="320"/>
      <c r="G55" s="320"/>
      <c r="H55" s="320"/>
    </row>
    <row r="56" spans="1:8" ht="15" x14ac:dyDescent="0.2">
      <c r="A56" s="193"/>
      <c r="B56" s="194"/>
      <c r="C56" s="195"/>
      <c r="D56" s="196"/>
      <c r="E56" s="197"/>
      <c r="F56" s="206"/>
      <c r="G56" s="207"/>
      <c r="H56" s="207"/>
    </row>
    <row r="57" spans="1:8" ht="15" x14ac:dyDescent="0.2">
      <c r="A57" s="193"/>
      <c r="B57" s="193" t="s">
        <v>105</v>
      </c>
      <c r="C57" s="202">
        <f>C49</f>
        <v>317.72000000000003</v>
      </c>
      <c r="D57" s="121" t="s">
        <v>2</v>
      </c>
      <c r="E57" s="319" t="str">
        <f>"ITEM "&amp;A45</f>
        <v>ITEM 4.2</v>
      </c>
      <c r="F57" s="319" t="str">
        <f>"ITEM "&amp;B79</f>
        <v>ITEM Espessura</v>
      </c>
      <c r="G57" s="319" t="str">
        <f>"ITEM "&amp;C79</f>
        <v>ITEM 0,01</v>
      </c>
      <c r="H57" s="319" t="str">
        <f>"ITEM "&amp;D79</f>
        <v>ITEM m</v>
      </c>
    </row>
    <row r="58" spans="1:8" ht="15" x14ac:dyDescent="0.2">
      <c r="A58" s="193"/>
      <c r="B58" s="193" t="s">
        <v>106</v>
      </c>
      <c r="C58" s="202">
        <f>C54</f>
        <v>79.430000000000007</v>
      </c>
      <c r="D58" s="121" t="s">
        <v>2</v>
      </c>
      <c r="E58" s="319" t="str">
        <f>"ITEM "&amp;A50</f>
        <v>ITEM 4.3</v>
      </c>
      <c r="F58" s="319" t="e">
        <f>"ITEM "&amp;#REF!</f>
        <v>#REF!</v>
      </c>
      <c r="G58" s="319" t="e">
        <f>"ITEM "&amp;#REF!</f>
        <v>#REF!</v>
      </c>
      <c r="H58" s="319" t="e">
        <f>"ITEM "&amp;#REF!</f>
        <v>#REF!</v>
      </c>
    </row>
    <row r="59" spans="1:8" ht="15" x14ac:dyDescent="0.2">
      <c r="A59" s="193"/>
      <c r="B59" s="208" t="s">
        <v>85</v>
      </c>
      <c r="C59" s="209">
        <f>SUM(C57:C58)</f>
        <v>397.15000000000003</v>
      </c>
      <c r="D59" s="210" t="s">
        <v>2</v>
      </c>
      <c r="E59" s="212"/>
      <c r="F59" s="212"/>
      <c r="G59" s="212"/>
      <c r="H59" s="212"/>
    </row>
    <row r="60" spans="1:8" ht="15" x14ac:dyDescent="0.2">
      <c r="A60" s="193"/>
      <c r="B60" s="193" t="s">
        <v>86</v>
      </c>
      <c r="C60" s="202">
        <v>30</v>
      </c>
      <c r="D60" s="121" t="s">
        <v>87</v>
      </c>
      <c r="E60" s="319"/>
      <c r="F60" s="319"/>
      <c r="G60" s="319"/>
      <c r="H60" s="319"/>
    </row>
    <row r="61" spans="1:8" ht="15.75" thickBot="1" x14ac:dyDescent="0.25">
      <c r="A61" s="193"/>
      <c r="B61" s="122" t="s">
        <v>0</v>
      </c>
      <c r="C61" s="200">
        <f>C59*((100+C60)/100)</f>
        <v>516.29500000000007</v>
      </c>
      <c r="D61" s="201" t="s">
        <v>2</v>
      </c>
      <c r="E61" s="319"/>
      <c r="F61" s="319"/>
      <c r="G61" s="319"/>
      <c r="H61" s="319"/>
    </row>
    <row r="62" spans="1:8" s="6" customFormat="1" ht="15.75" x14ac:dyDescent="0.2">
      <c r="A62" s="192" t="s">
        <v>697</v>
      </c>
      <c r="B62" s="320" t="s">
        <v>89</v>
      </c>
      <c r="C62" s="320"/>
      <c r="D62" s="320"/>
      <c r="E62" s="320"/>
      <c r="F62" s="320"/>
      <c r="G62" s="320"/>
      <c r="H62" s="320"/>
    </row>
    <row r="63" spans="1:8" ht="15" x14ac:dyDescent="0.2">
      <c r="A63" s="193"/>
      <c r="B63" s="194"/>
      <c r="C63" s="195"/>
      <c r="D63" s="196"/>
      <c r="E63" s="197"/>
      <c r="F63" s="206"/>
      <c r="G63" s="207"/>
      <c r="H63" s="207"/>
    </row>
    <row r="64" spans="1:8" ht="15" x14ac:dyDescent="0.2">
      <c r="A64" s="193"/>
      <c r="B64" s="193" t="s">
        <v>90</v>
      </c>
      <c r="C64" s="202">
        <f>C61</f>
        <v>516.29500000000007</v>
      </c>
      <c r="D64" s="121" t="s">
        <v>2</v>
      </c>
      <c r="E64" s="319" t="str">
        <f>"ITEM "&amp;A55</f>
        <v>ITEM 4.4</v>
      </c>
      <c r="F64" s="319" t="e">
        <f>"ITEM "&amp;#REF!</f>
        <v>#REF!</v>
      </c>
      <c r="G64" s="319" t="e">
        <f>"ITEM "&amp;#REF!</f>
        <v>#REF!</v>
      </c>
      <c r="H64" s="319" t="e">
        <f>"ITEM "&amp;#REF!</f>
        <v>#REF!</v>
      </c>
    </row>
    <row r="65" spans="1:8" ht="15" x14ac:dyDescent="0.2">
      <c r="A65" s="193"/>
      <c r="B65" s="193" t="s">
        <v>108</v>
      </c>
      <c r="C65" s="202">
        <v>13.2</v>
      </c>
      <c r="D65" s="121" t="s">
        <v>92</v>
      </c>
      <c r="E65" s="319" t="s">
        <v>93</v>
      </c>
      <c r="F65" s="319"/>
      <c r="G65" s="319"/>
      <c r="H65" s="319"/>
    </row>
    <row r="66" spans="1:8" ht="15.75" thickBot="1" x14ac:dyDescent="0.25">
      <c r="A66" s="193"/>
      <c r="B66" s="122" t="s">
        <v>0</v>
      </c>
      <c r="C66" s="200">
        <f>C64*C65</f>
        <v>6815.094000000001</v>
      </c>
      <c r="D66" s="201" t="s">
        <v>94</v>
      </c>
      <c r="E66" s="319"/>
      <c r="F66" s="319"/>
      <c r="G66" s="319"/>
      <c r="H66" s="319"/>
    </row>
    <row r="67" spans="1:8" s="6" customFormat="1" ht="15.75" x14ac:dyDescent="0.2">
      <c r="A67" s="192" t="s">
        <v>698</v>
      </c>
      <c r="B67" s="320" t="s">
        <v>109</v>
      </c>
      <c r="C67" s="320"/>
      <c r="D67" s="320"/>
      <c r="E67" s="320"/>
      <c r="F67" s="320"/>
      <c r="G67" s="320"/>
      <c r="H67" s="320"/>
    </row>
    <row r="68" spans="1:8" ht="15" x14ac:dyDescent="0.2">
      <c r="A68" s="193"/>
      <c r="B68" s="194"/>
      <c r="C68" s="195"/>
      <c r="D68" s="196"/>
      <c r="E68" s="197"/>
      <c r="F68" s="206"/>
      <c r="G68" s="207"/>
      <c r="H68" s="207"/>
    </row>
    <row r="69" spans="1:8" ht="15.75" thickBot="1" x14ac:dyDescent="0.25">
      <c r="A69" s="193"/>
      <c r="B69" s="122" t="s">
        <v>100</v>
      </c>
      <c r="C69" s="200">
        <v>3971.5</v>
      </c>
      <c r="D69" s="201" t="s">
        <v>1</v>
      </c>
      <c r="E69" s="319"/>
      <c r="F69" s="319"/>
      <c r="G69" s="319"/>
      <c r="H69" s="319"/>
    </row>
    <row r="70" spans="1:8" s="6" customFormat="1" ht="15.75" x14ac:dyDescent="0.2">
      <c r="A70" s="192" t="s">
        <v>699</v>
      </c>
      <c r="B70" s="320" t="s">
        <v>110</v>
      </c>
      <c r="C70" s="320"/>
      <c r="D70" s="320"/>
      <c r="E70" s="320"/>
      <c r="F70" s="320"/>
      <c r="G70" s="320"/>
      <c r="H70" s="320"/>
    </row>
    <row r="71" spans="1:8" ht="15" x14ac:dyDescent="0.2">
      <c r="A71" s="193"/>
      <c r="B71" s="194"/>
      <c r="C71" s="195"/>
      <c r="D71" s="196"/>
      <c r="E71" s="197"/>
      <c r="F71" s="206"/>
      <c r="G71" s="207"/>
      <c r="H71" s="207"/>
    </row>
    <row r="72" spans="1:8" ht="15" x14ac:dyDescent="0.2">
      <c r="A72" s="193"/>
      <c r="B72" s="193" t="s">
        <v>100</v>
      </c>
      <c r="C72" s="202">
        <f>C69</f>
        <v>3971.5</v>
      </c>
      <c r="D72" s="121" t="s">
        <v>1</v>
      </c>
      <c r="E72" s="197"/>
      <c r="F72" s="206"/>
      <c r="G72" s="207"/>
      <c r="H72" s="207"/>
    </row>
    <row r="73" spans="1:8" ht="15" x14ac:dyDescent="0.2">
      <c r="A73" s="193"/>
      <c r="B73" s="193" t="s">
        <v>111</v>
      </c>
      <c r="C73" s="213">
        <v>5.0000000000000001E-4</v>
      </c>
      <c r="D73" s="121" t="s">
        <v>112</v>
      </c>
      <c r="E73" s="197"/>
      <c r="F73" s="206"/>
      <c r="G73" s="207"/>
      <c r="H73" s="207"/>
    </row>
    <row r="74" spans="1:8" ht="15" x14ac:dyDescent="0.2">
      <c r="A74" s="193"/>
      <c r="B74" s="193" t="s">
        <v>113</v>
      </c>
      <c r="C74" s="202">
        <v>232.8</v>
      </c>
      <c r="D74" s="121" t="s">
        <v>92</v>
      </c>
      <c r="E74" s="197"/>
      <c r="F74" s="206"/>
      <c r="G74" s="207"/>
      <c r="H74" s="207"/>
    </row>
    <row r="75" spans="1:8" ht="15.75" thickBot="1" x14ac:dyDescent="0.25">
      <c r="A75" s="193"/>
      <c r="B75" s="122" t="s">
        <v>0</v>
      </c>
      <c r="C75" s="200">
        <f>C72*C73*C74</f>
        <v>462.28260000000006</v>
      </c>
      <c r="D75" s="201" t="s">
        <v>114</v>
      </c>
      <c r="E75" s="197"/>
      <c r="F75" s="5"/>
      <c r="G75" s="5"/>
    </row>
    <row r="76" spans="1:8" s="6" customFormat="1" ht="15.75" x14ac:dyDescent="0.2">
      <c r="A76" s="192" t="s">
        <v>700</v>
      </c>
      <c r="B76" s="320" t="s">
        <v>115</v>
      </c>
      <c r="C76" s="320"/>
      <c r="D76" s="320"/>
      <c r="E76" s="320"/>
      <c r="F76" s="320"/>
      <c r="G76" s="320"/>
      <c r="H76" s="320"/>
    </row>
    <row r="77" spans="1:8" ht="15" x14ac:dyDescent="0.2">
      <c r="A77" s="193"/>
      <c r="B77" s="194"/>
      <c r="C77" s="195"/>
      <c r="D77" s="196"/>
      <c r="E77" s="197"/>
      <c r="F77" s="206"/>
      <c r="G77" s="207"/>
      <c r="H77" s="207"/>
    </row>
    <row r="78" spans="1:8" ht="15" x14ac:dyDescent="0.2">
      <c r="A78" s="193"/>
      <c r="B78" s="193" t="s">
        <v>100</v>
      </c>
      <c r="C78" s="202">
        <f>C69</f>
        <v>3971.5</v>
      </c>
      <c r="D78" s="121" t="s">
        <v>1</v>
      </c>
      <c r="E78" s="197"/>
      <c r="F78" s="206"/>
      <c r="G78" s="207"/>
      <c r="H78" s="207"/>
    </row>
    <row r="79" spans="1:8" ht="15" x14ac:dyDescent="0.2">
      <c r="A79" s="193"/>
      <c r="B79" s="193" t="s">
        <v>84</v>
      </c>
      <c r="C79" s="202">
        <v>0.01</v>
      </c>
      <c r="D79" s="121" t="s">
        <v>6</v>
      </c>
      <c r="E79" s="197"/>
      <c r="F79" s="206"/>
      <c r="G79" s="207"/>
      <c r="H79" s="207"/>
    </row>
    <row r="80" spans="1:8" ht="15.75" thickBot="1" x14ac:dyDescent="0.25">
      <c r="A80" s="193"/>
      <c r="B80" s="122" t="s">
        <v>0</v>
      </c>
      <c r="C80" s="200">
        <f>C78*C79</f>
        <v>39.715000000000003</v>
      </c>
      <c r="D80" s="201" t="s">
        <v>2</v>
      </c>
      <c r="E80" s="197"/>
      <c r="F80" s="5"/>
      <c r="G80" s="5"/>
    </row>
    <row r="81" spans="1:8" s="6" customFormat="1" ht="15.75" x14ac:dyDescent="0.2">
      <c r="A81" s="192" t="s">
        <v>701</v>
      </c>
      <c r="B81" s="320" t="s">
        <v>104</v>
      </c>
      <c r="C81" s="320"/>
      <c r="D81" s="320"/>
      <c r="E81" s="320"/>
      <c r="F81" s="320"/>
      <c r="G81" s="320"/>
      <c r="H81" s="320"/>
    </row>
    <row r="82" spans="1:8" ht="15" x14ac:dyDescent="0.2">
      <c r="A82" s="193"/>
      <c r="B82" s="194"/>
      <c r="C82" s="195"/>
      <c r="D82" s="196"/>
      <c r="E82" s="197"/>
      <c r="F82" s="206"/>
      <c r="G82" s="207"/>
      <c r="H82" s="207"/>
    </row>
    <row r="83" spans="1:8" ht="15" x14ac:dyDescent="0.2">
      <c r="A83" s="193"/>
      <c r="B83" s="193" t="s">
        <v>116</v>
      </c>
      <c r="C83" s="202">
        <f>C80</f>
        <v>39.715000000000003</v>
      </c>
      <c r="D83" s="121" t="s">
        <v>2</v>
      </c>
      <c r="E83" s="319" t="str">
        <f>"ITEM "&amp;A76</f>
        <v>ITEM 4.8</v>
      </c>
      <c r="F83" s="319" t="str">
        <f>"ITEM "&amp;B28</f>
        <v>ITEM Área de limpeza</v>
      </c>
      <c r="G83" s="319" t="str">
        <f>"ITEM "&amp;C28</f>
        <v>ITEM 3971,5</v>
      </c>
      <c r="H83" s="319" t="str">
        <f>"ITEM "&amp;D28</f>
        <v>ITEM m²</v>
      </c>
    </row>
    <row r="84" spans="1:8" ht="15" x14ac:dyDescent="0.2">
      <c r="A84" s="193"/>
      <c r="B84" s="193" t="s">
        <v>86</v>
      </c>
      <c r="C84" s="202">
        <v>30</v>
      </c>
      <c r="D84" s="121" t="s">
        <v>87</v>
      </c>
      <c r="E84" s="319"/>
      <c r="F84" s="319"/>
      <c r="G84" s="319"/>
      <c r="H84" s="319"/>
    </row>
    <row r="85" spans="1:8" ht="15.75" thickBot="1" x14ac:dyDescent="0.25">
      <c r="A85" s="193"/>
      <c r="B85" s="122" t="s">
        <v>0</v>
      </c>
      <c r="C85" s="200">
        <f>C83*((100+C84)/100)</f>
        <v>51.629500000000007</v>
      </c>
      <c r="D85" s="201" t="s">
        <v>2</v>
      </c>
      <c r="E85" s="319"/>
      <c r="F85" s="319"/>
      <c r="G85" s="319"/>
      <c r="H85" s="319"/>
    </row>
    <row r="86" spans="1:8" s="6" customFormat="1" ht="15.75" x14ac:dyDescent="0.2">
      <c r="A86" s="192" t="s">
        <v>702</v>
      </c>
      <c r="B86" s="320" t="s">
        <v>89</v>
      </c>
      <c r="C86" s="320"/>
      <c r="D86" s="320"/>
      <c r="E86" s="320"/>
      <c r="F86" s="320"/>
      <c r="G86" s="320"/>
      <c r="H86" s="320"/>
    </row>
    <row r="87" spans="1:8" ht="15" x14ac:dyDescent="0.2">
      <c r="A87" s="193"/>
      <c r="B87" s="194"/>
      <c r="C87" s="195"/>
      <c r="D87" s="196"/>
      <c r="E87" s="197"/>
      <c r="F87" s="206"/>
      <c r="G87" s="207"/>
      <c r="H87" s="207"/>
    </row>
    <row r="88" spans="1:8" ht="15" x14ac:dyDescent="0.2">
      <c r="A88" s="193"/>
      <c r="B88" s="193" t="s">
        <v>90</v>
      </c>
      <c r="C88" s="202">
        <f>C85</f>
        <v>51.629500000000007</v>
      </c>
      <c r="D88" s="121" t="s">
        <v>2</v>
      </c>
      <c r="E88" s="319" t="str">
        <f>"ITEM "&amp;A81</f>
        <v>ITEM 4.9</v>
      </c>
      <c r="F88" s="319" t="e">
        <f>"ITEM "&amp;#REF!</f>
        <v>#REF!</v>
      </c>
      <c r="G88" s="319" t="e">
        <f>"ITEM "&amp;#REF!</f>
        <v>#REF!</v>
      </c>
      <c r="H88" s="319" t="e">
        <f>"ITEM "&amp;#REF!</f>
        <v>#REF!</v>
      </c>
    </row>
    <row r="89" spans="1:8" ht="15" x14ac:dyDescent="0.2">
      <c r="A89" s="193"/>
      <c r="B89" s="193" t="s">
        <v>108</v>
      </c>
      <c r="C89" s="202">
        <v>13.2</v>
      </c>
      <c r="D89" s="121" t="s">
        <v>92</v>
      </c>
      <c r="E89" s="319" t="s">
        <v>117</v>
      </c>
      <c r="F89" s="319"/>
      <c r="G89" s="319"/>
      <c r="H89" s="319"/>
    </row>
    <row r="90" spans="1:8" ht="15.75" thickBot="1" x14ac:dyDescent="0.25">
      <c r="A90" s="193"/>
      <c r="B90" s="122" t="s">
        <v>0</v>
      </c>
      <c r="C90" s="200">
        <f>C88*C89</f>
        <v>681.50940000000003</v>
      </c>
      <c r="D90" s="201" t="s">
        <v>94</v>
      </c>
      <c r="E90" s="319"/>
      <c r="F90" s="319"/>
      <c r="G90" s="319"/>
      <c r="H90" s="319"/>
    </row>
    <row r="91" spans="1:8" s="6" customFormat="1" ht="15.75" x14ac:dyDescent="0.2">
      <c r="A91" s="192" t="s">
        <v>703</v>
      </c>
      <c r="B91" s="320" t="s">
        <v>351</v>
      </c>
      <c r="C91" s="320"/>
      <c r="D91" s="320"/>
      <c r="E91" s="320"/>
      <c r="F91" s="320"/>
      <c r="G91" s="320"/>
      <c r="H91" s="320"/>
    </row>
    <row r="92" spans="1:8" ht="15" x14ac:dyDescent="0.2">
      <c r="A92" s="193"/>
      <c r="B92" s="194"/>
      <c r="C92" s="195"/>
      <c r="D92" s="196"/>
      <c r="E92" s="197"/>
      <c r="F92" s="206"/>
      <c r="G92" s="207"/>
      <c r="H92" s="207"/>
    </row>
    <row r="93" spans="1:8" ht="15.75" thickBot="1" x14ac:dyDescent="0.25">
      <c r="A93" s="193"/>
      <c r="B93" s="122" t="s">
        <v>0</v>
      </c>
      <c r="C93" s="200">
        <v>1</v>
      </c>
      <c r="D93" s="201" t="s">
        <v>123</v>
      </c>
      <c r="E93" s="319"/>
      <c r="F93" s="319"/>
      <c r="G93" s="319"/>
      <c r="H93" s="319"/>
    </row>
    <row r="94" spans="1:8" s="6" customFormat="1" ht="16.5" thickBot="1" x14ac:dyDescent="0.25">
      <c r="A94" s="190">
        <v>5</v>
      </c>
      <c r="B94" s="326" t="s">
        <v>57</v>
      </c>
      <c r="C94" s="326"/>
      <c r="D94" s="326"/>
      <c r="E94" s="326"/>
      <c r="F94" s="326"/>
      <c r="G94" s="211"/>
      <c r="H94" s="211"/>
    </row>
    <row r="95" spans="1:8" s="6" customFormat="1" ht="15.75" x14ac:dyDescent="0.2">
      <c r="A95" s="192" t="s">
        <v>98</v>
      </c>
      <c r="B95" s="320" t="s">
        <v>119</v>
      </c>
      <c r="C95" s="320"/>
      <c r="D95" s="320"/>
      <c r="E95" s="320"/>
      <c r="F95" s="320"/>
      <c r="G95" s="215"/>
      <c r="H95" s="215"/>
    </row>
    <row r="96" spans="1:8" s="216" customFormat="1" ht="15" x14ac:dyDescent="0.2">
      <c r="A96" s="193"/>
      <c r="B96" s="194"/>
      <c r="C96" s="195"/>
      <c r="D96" s="203"/>
      <c r="E96" s="319"/>
      <c r="F96" s="319"/>
      <c r="G96" s="319"/>
      <c r="H96" s="319"/>
    </row>
    <row r="97" spans="1:11" s="216" customFormat="1" ht="15" x14ac:dyDescent="0.2">
      <c r="A97" s="193"/>
      <c r="B97" s="193" t="s">
        <v>181</v>
      </c>
      <c r="C97" s="202">
        <v>52</v>
      </c>
      <c r="D97" s="204" t="s">
        <v>6</v>
      </c>
      <c r="E97" s="319"/>
      <c r="F97" s="319"/>
      <c r="G97" s="319"/>
      <c r="H97" s="319"/>
    </row>
    <row r="98" spans="1:11" s="216" customFormat="1" ht="15" x14ac:dyDescent="0.2">
      <c r="A98" s="193"/>
      <c r="B98" s="193" t="s">
        <v>133</v>
      </c>
      <c r="C98" s="249">
        <v>0.61</v>
      </c>
      <c r="D98" s="204" t="s">
        <v>167</v>
      </c>
      <c r="E98" s="319"/>
      <c r="F98" s="319"/>
      <c r="G98" s="319"/>
      <c r="H98" s="319"/>
    </row>
    <row r="99" spans="1:11" s="216" customFormat="1" ht="15.75" thickBot="1" x14ac:dyDescent="0.25">
      <c r="A99" s="193"/>
      <c r="B99" s="122" t="s">
        <v>0</v>
      </c>
      <c r="C99" s="200">
        <f>C97*C98</f>
        <v>31.72</v>
      </c>
      <c r="D99" s="248" t="s">
        <v>168</v>
      </c>
      <c r="E99" s="319"/>
      <c r="F99" s="319"/>
      <c r="G99" s="319"/>
      <c r="H99" s="217"/>
      <c r="J99" s="218"/>
      <c r="K99" s="218"/>
    </row>
    <row r="100" spans="1:11" s="6" customFormat="1" ht="15.75" x14ac:dyDescent="0.2">
      <c r="A100" s="192" t="s">
        <v>101</v>
      </c>
      <c r="B100" s="320" t="s">
        <v>166</v>
      </c>
      <c r="C100" s="320"/>
      <c r="D100" s="320"/>
      <c r="E100" s="320"/>
      <c r="F100" s="320"/>
      <c r="G100" s="215"/>
      <c r="H100" s="215"/>
    </row>
    <row r="101" spans="1:11" s="216" customFormat="1" ht="15" x14ac:dyDescent="0.2">
      <c r="A101" s="193"/>
      <c r="B101" s="194"/>
      <c r="C101" s="195"/>
      <c r="D101" s="203"/>
      <c r="E101" s="319"/>
      <c r="F101" s="319"/>
      <c r="G101" s="319"/>
      <c r="H101" s="319"/>
    </row>
    <row r="102" spans="1:11" s="216" customFormat="1" ht="15.75" thickBot="1" x14ac:dyDescent="0.25">
      <c r="A102" s="193"/>
      <c r="B102" s="122" t="s">
        <v>0</v>
      </c>
      <c r="C102" s="200">
        <v>2</v>
      </c>
      <c r="D102" s="248" t="s">
        <v>123</v>
      </c>
      <c r="E102" s="319"/>
      <c r="F102" s="319"/>
      <c r="G102" s="319"/>
      <c r="H102" s="217"/>
      <c r="J102" s="218"/>
      <c r="K102" s="218"/>
    </row>
    <row r="103" spans="1:11" s="6" customFormat="1" ht="15.75" x14ac:dyDescent="0.2">
      <c r="A103" s="192" t="s">
        <v>103</v>
      </c>
      <c r="B103" s="320" t="s">
        <v>690</v>
      </c>
      <c r="C103" s="320"/>
      <c r="D103" s="320"/>
      <c r="E103" s="320"/>
      <c r="F103" s="320"/>
      <c r="G103" s="215"/>
      <c r="H103" s="215"/>
    </row>
    <row r="104" spans="1:11" s="216" customFormat="1" ht="15" x14ac:dyDescent="0.2">
      <c r="A104" s="193"/>
      <c r="B104" s="194"/>
      <c r="C104" s="195"/>
      <c r="D104" s="203"/>
      <c r="E104" s="319"/>
      <c r="F104" s="319"/>
      <c r="G104" s="319"/>
      <c r="H104" s="319"/>
    </row>
    <row r="105" spans="1:11" s="216" customFormat="1" ht="15.75" thickBot="1" x14ac:dyDescent="0.25">
      <c r="A105" s="193"/>
      <c r="B105" s="122" t="s">
        <v>0</v>
      </c>
      <c r="C105" s="200">
        <v>1</v>
      </c>
      <c r="D105" s="248" t="s">
        <v>123</v>
      </c>
      <c r="E105" s="319"/>
      <c r="F105" s="319"/>
      <c r="G105" s="319"/>
      <c r="H105" s="217"/>
      <c r="J105" s="218"/>
      <c r="K105" s="218"/>
    </row>
    <row r="106" spans="1:11" s="6" customFormat="1" ht="15.75" x14ac:dyDescent="0.2">
      <c r="A106" s="192" t="s">
        <v>107</v>
      </c>
      <c r="B106" s="320" t="s">
        <v>122</v>
      </c>
      <c r="C106" s="320"/>
      <c r="D106" s="320"/>
      <c r="E106" s="320"/>
      <c r="F106" s="320"/>
      <c r="G106" s="215"/>
      <c r="H106" s="215"/>
    </row>
    <row r="107" spans="1:11" s="216" customFormat="1" ht="15" x14ac:dyDescent="0.2">
      <c r="A107" s="193"/>
      <c r="B107" s="194"/>
      <c r="C107" s="195"/>
      <c r="D107" s="203"/>
      <c r="E107" s="319"/>
      <c r="F107" s="319"/>
      <c r="G107" s="319"/>
      <c r="H107" s="319"/>
    </row>
    <row r="108" spans="1:11" s="216" customFormat="1" ht="15.75" thickBot="1" x14ac:dyDescent="0.25">
      <c r="A108" s="193"/>
      <c r="B108" s="122" t="s">
        <v>0</v>
      </c>
      <c r="C108" s="200">
        <v>2</v>
      </c>
      <c r="D108" s="248" t="s">
        <v>123</v>
      </c>
      <c r="E108" s="319"/>
      <c r="F108" s="319"/>
      <c r="G108" s="319"/>
      <c r="H108" s="217"/>
      <c r="J108" s="218"/>
      <c r="K108" s="218"/>
    </row>
    <row r="109" spans="1:11" s="6" customFormat="1" ht="16.5" thickBot="1" x14ac:dyDescent="0.25">
      <c r="A109" s="190">
        <v>6</v>
      </c>
      <c r="B109" s="326" t="s">
        <v>124</v>
      </c>
      <c r="C109" s="326"/>
      <c r="D109" s="326"/>
      <c r="E109" s="326"/>
      <c r="F109" s="326"/>
      <c r="G109" s="211"/>
      <c r="H109" s="211"/>
    </row>
    <row r="110" spans="1:11" s="214" customFormat="1" ht="16.5" thickBot="1" x14ac:dyDescent="0.25">
      <c r="A110" s="250" t="s">
        <v>118</v>
      </c>
      <c r="B110" s="322" t="s">
        <v>180</v>
      </c>
      <c r="C110" s="322"/>
      <c r="D110" s="322"/>
      <c r="E110" s="322"/>
      <c r="F110" s="322"/>
      <c r="G110" s="251"/>
      <c r="H110" s="251"/>
    </row>
    <row r="111" spans="1:11" s="6" customFormat="1" ht="15.75" x14ac:dyDescent="0.2">
      <c r="A111" s="192" t="s">
        <v>704</v>
      </c>
      <c r="B111" s="320" t="s">
        <v>352</v>
      </c>
      <c r="C111" s="320"/>
      <c r="D111" s="320"/>
      <c r="E111" s="320"/>
      <c r="F111" s="320"/>
      <c r="G111" s="215"/>
      <c r="H111" s="215"/>
    </row>
    <row r="112" spans="1:11" s="216" customFormat="1" ht="15" x14ac:dyDescent="0.2">
      <c r="A112" s="193"/>
      <c r="B112" s="194"/>
      <c r="C112" s="195"/>
      <c r="D112" s="203"/>
      <c r="E112" s="319"/>
      <c r="F112" s="319"/>
      <c r="G112" s="319"/>
      <c r="H112" s="319"/>
    </row>
    <row r="113" spans="1:11" s="216" customFormat="1" ht="15.75" thickBot="1" x14ac:dyDescent="0.25">
      <c r="A113" s="193"/>
      <c r="B113" s="122" t="s">
        <v>0</v>
      </c>
      <c r="C113" s="200">
        <v>662.68</v>
      </c>
      <c r="D113" s="248" t="s">
        <v>6</v>
      </c>
      <c r="E113" s="319"/>
      <c r="F113" s="319"/>
      <c r="G113" s="319"/>
      <c r="H113" s="217"/>
      <c r="J113" s="218"/>
      <c r="K113" s="218"/>
    </row>
    <row r="114" spans="1:11" s="6" customFormat="1" ht="15.75" x14ac:dyDescent="0.2">
      <c r="A114" s="192" t="s">
        <v>705</v>
      </c>
      <c r="B114" s="320" t="s">
        <v>353</v>
      </c>
      <c r="C114" s="320"/>
      <c r="D114" s="320"/>
      <c r="E114" s="320"/>
      <c r="F114" s="320"/>
      <c r="G114" s="215"/>
      <c r="H114" s="215"/>
    </row>
    <row r="115" spans="1:11" s="216" customFormat="1" ht="15" x14ac:dyDescent="0.2">
      <c r="A115" s="193"/>
      <c r="B115" s="194"/>
      <c r="C115" s="195"/>
      <c r="D115" s="203"/>
      <c r="E115" s="319"/>
      <c r="F115" s="319"/>
      <c r="G115" s="319"/>
      <c r="H115" s="319"/>
    </row>
    <row r="116" spans="1:11" s="216" customFormat="1" ht="15.75" thickBot="1" x14ac:dyDescent="0.25">
      <c r="A116" s="193"/>
      <c r="B116" s="122" t="s">
        <v>0</v>
      </c>
      <c r="C116" s="200">
        <v>133.76</v>
      </c>
      <c r="D116" s="248" t="s">
        <v>6</v>
      </c>
      <c r="E116" s="319"/>
      <c r="F116" s="319"/>
      <c r="G116" s="319"/>
      <c r="H116" s="217"/>
      <c r="J116" s="218"/>
      <c r="K116" s="218"/>
    </row>
    <row r="117" spans="1:11" s="6" customFormat="1" ht="15.75" x14ac:dyDescent="0.2">
      <c r="A117" s="192" t="s">
        <v>706</v>
      </c>
      <c r="B117" s="320" t="s">
        <v>354</v>
      </c>
      <c r="C117" s="320"/>
      <c r="D117" s="320"/>
      <c r="E117" s="320"/>
      <c r="F117" s="320"/>
      <c r="G117" s="215"/>
      <c r="H117" s="215"/>
    </row>
    <row r="118" spans="1:11" s="216" customFormat="1" ht="15" x14ac:dyDescent="0.2">
      <c r="A118" s="193"/>
      <c r="B118" s="194"/>
      <c r="C118" s="195"/>
      <c r="D118" s="203"/>
      <c r="E118" s="319"/>
      <c r="F118" s="319"/>
      <c r="G118" s="319"/>
      <c r="H118" s="319"/>
    </row>
    <row r="119" spans="1:11" s="216" customFormat="1" ht="15.75" thickBot="1" x14ac:dyDescent="0.25">
      <c r="A119" s="193"/>
      <c r="B119" s="122" t="s">
        <v>0</v>
      </c>
      <c r="C119" s="200">
        <v>48.1</v>
      </c>
      <c r="D119" s="248" t="s">
        <v>6</v>
      </c>
      <c r="E119" s="319"/>
      <c r="F119" s="319"/>
      <c r="G119" s="319"/>
      <c r="H119" s="217"/>
      <c r="J119" s="218"/>
      <c r="K119" s="218"/>
    </row>
    <row r="120" spans="1:11" s="6" customFormat="1" ht="15.75" x14ac:dyDescent="0.2">
      <c r="A120" s="192" t="s">
        <v>707</v>
      </c>
      <c r="B120" s="320" t="s">
        <v>355</v>
      </c>
      <c r="C120" s="320"/>
      <c r="D120" s="320"/>
      <c r="E120" s="320"/>
      <c r="F120" s="320"/>
      <c r="G120" s="215"/>
      <c r="H120" s="215"/>
    </row>
    <row r="121" spans="1:11" s="216" customFormat="1" ht="15" x14ac:dyDescent="0.2">
      <c r="A121" s="193"/>
      <c r="B121" s="194"/>
      <c r="C121" s="195"/>
      <c r="D121" s="203"/>
      <c r="E121" s="319"/>
      <c r="F121" s="319"/>
      <c r="G121" s="319"/>
      <c r="H121" s="319"/>
    </row>
    <row r="122" spans="1:11" s="216" customFormat="1" ht="15.75" thickBot="1" x14ac:dyDescent="0.25">
      <c r="A122" s="193"/>
      <c r="B122" s="122" t="s">
        <v>0</v>
      </c>
      <c r="C122" s="200">
        <v>40</v>
      </c>
      <c r="D122" s="248" t="s">
        <v>123</v>
      </c>
      <c r="E122" s="319"/>
      <c r="F122" s="319"/>
      <c r="G122" s="319"/>
      <c r="H122" s="217"/>
      <c r="J122" s="218"/>
      <c r="K122" s="218"/>
    </row>
    <row r="123" spans="1:11" s="6" customFormat="1" ht="15.75" x14ac:dyDescent="0.2">
      <c r="A123" s="192" t="s">
        <v>708</v>
      </c>
      <c r="B123" s="320" t="s">
        <v>356</v>
      </c>
      <c r="C123" s="320"/>
      <c r="D123" s="320"/>
      <c r="E123" s="320"/>
      <c r="F123" s="320"/>
      <c r="G123" s="215"/>
      <c r="H123" s="215"/>
    </row>
    <row r="124" spans="1:11" s="216" customFormat="1" ht="15" x14ac:dyDescent="0.2">
      <c r="A124" s="193"/>
      <c r="B124" s="194"/>
      <c r="C124" s="195"/>
      <c r="D124" s="203"/>
      <c r="E124" s="319"/>
      <c r="F124" s="319"/>
      <c r="G124" s="319"/>
      <c r="H124" s="319"/>
    </row>
    <row r="125" spans="1:11" s="216" customFormat="1" ht="15.75" thickBot="1" x14ac:dyDescent="0.25">
      <c r="A125" s="193"/>
      <c r="B125" s="122" t="s">
        <v>0</v>
      </c>
      <c r="C125" s="200">
        <v>2</v>
      </c>
      <c r="D125" s="248" t="s">
        <v>123</v>
      </c>
      <c r="E125" s="319"/>
      <c r="F125" s="319"/>
      <c r="G125" s="319"/>
      <c r="H125" s="217"/>
      <c r="J125" s="218"/>
      <c r="K125" s="218"/>
    </row>
    <row r="126" spans="1:11" s="6" customFormat="1" ht="15.75" x14ac:dyDescent="0.2">
      <c r="A126" s="192" t="s">
        <v>709</v>
      </c>
      <c r="B126" s="320" t="s">
        <v>357</v>
      </c>
      <c r="C126" s="320"/>
      <c r="D126" s="320"/>
      <c r="E126" s="320"/>
      <c r="F126" s="320"/>
      <c r="G126" s="215"/>
      <c r="H126" s="215"/>
    </row>
    <row r="127" spans="1:11" s="216" customFormat="1" ht="15" x14ac:dyDescent="0.2">
      <c r="A127" s="193"/>
      <c r="B127" s="194"/>
      <c r="C127" s="195"/>
      <c r="D127" s="203"/>
      <c r="E127" s="319"/>
      <c r="F127" s="319"/>
      <c r="G127" s="319"/>
      <c r="H127" s="319"/>
    </row>
    <row r="128" spans="1:11" s="216" customFormat="1" ht="15.75" thickBot="1" x14ac:dyDescent="0.25">
      <c r="A128" s="193"/>
      <c r="B128" s="122" t="s">
        <v>0</v>
      </c>
      <c r="C128" s="200">
        <v>40</v>
      </c>
      <c r="D128" s="248" t="s">
        <v>123</v>
      </c>
      <c r="E128" s="319"/>
      <c r="F128" s="319"/>
      <c r="G128" s="319"/>
      <c r="H128" s="219"/>
      <c r="J128" s="218"/>
      <c r="K128" s="218"/>
    </row>
    <row r="129" spans="1:11" s="6" customFormat="1" ht="15.75" x14ac:dyDescent="0.2">
      <c r="A129" s="192" t="s">
        <v>710</v>
      </c>
      <c r="B129" s="320" t="s">
        <v>358</v>
      </c>
      <c r="C129" s="320"/>
      <c r="D129" s="320"/>
      <c r="E129" s="320"/>
      <c r="F129" s="320"/>
      <c r="G129" s="215"/>
      <c r="H129" s="215"/>
    </row>
    <row r="130" spans="1:11" s="216" customFormat="1" ht="15" x14ac:dyDescent="0.2">
      <c r="A130" s="193"/>
      <c r="B130" s="194"/>
      <c r="C130" s="195"/>
      <c r="D130" s="203"/>
      <c r="E130" s="319"/>
      <c r="F130" s="319"/>
      <c r="G130" s="319"/>
      <c r="H130" s="319"/>
    </row>
    <row r="131" spans="1:11" s="216" customFormat="1" ht="15.75" thickBot="1" x14ac:dyDescent="0.25">
      <c r="A131" s="193"/>
      <c r="B131" s="122" t="s">
        <v>0</v>
      </c>
      <c r="C131" s="200">
        <v>40</v>
      </c>
      <c r="D131" s="248" t="s">
        <v>123</v>
      </c>
      <c r="E131" s="319"/>
      <c r="F131" s="319"/>
      <c r="G131" s="319"/>
      <c r="H131" s="217"/>
      <c r="J131" s="218"/>
      <c r="K131" s="218"/>
    </row>
    <row r="132" spans="1:11" s="6" customFormat="1" ht="15.75" x14ac:dyDescent="0.2">
      <c r="A132" s="192" t="s">
        <v>711</v>
      </c>
      <c r="B132" s="320" t="s">
        <v>359</v>
      </c>
      <c r="C132" s="320"/>
      <c r="D132" s="320"/>
      <c r="E132" s="320"/>
      <c r="F132" s="320"/>
      <c r="G132" s="215"/>
      <c r="H132" s="215"/>
    </row>
    <row r="133" spans="1:11" s="216" customFormat="1" ht="15" x14ac:dyDescent="0.2">
      <c r="A133" s="193"/>
      <c r="B133" s="194"/>
      <c r="C133" s="195"/>
      <c r="D133" s="203"/>
      <c r="E133" s="319"/>
      <c r="F133" s="319"/>
      <c r="G133" s="319"/>
      <c r="H133" s="319"/>
    </row>
    <row r="134" spans="1:11" s="216" customFormat="1" ht="15.75" thickBot="1" x14ac:dyDescent="0.25">
      <c r="A134" s="193"/>
      <c r="B134" s="122" t="s">
        <v>0</v>
      </c>
      <c r="C134" s="200">
        <v>38</v>
      </c>
      <c r="D134" s="248" t="s">
        <v>123</v>
      </c>
      <c r="E134" s="319"/>
      <c r="F134" s="319"/>
      <c r="G134" s="319"/>
      <c r="H134" s="219"/>
      <c r="J134" s="218"/>
      <c r="K134" s="218"/>
    </row>
    <row r="135" spans="1:11" s="6" customFormat="1" ht="15.75" x14ac:dyDescent="0.2">
      <c r="A135" s="192" t="s">
        <v>712</v>
      </c>
      <c r="B135" s="320" t="s">
        <v>360</v>
      </c>
      <c r="C135" s="320"/>
      <c r="D135" s="320"/>
      <c r="E135" s="320"/>
      <c r="F135" s="320"/>
      <c r="G135" s="215"/>
      <c r="H135" s="215"/>
    </row>
    <row r="136" spans="1:11" s="216" customFormat="1" ht="15" x14ac:dyDescent="0.2">
      <c r="A136" s="193"/>
      <c r="B136" s="194"/>
      <c r="C136" s="195"/>
      <c r="D136" s="203"/>
      <c r="E136" s="319"/>
      <c r="F136" s="319"/>
      <c r="G136" s="319"/>
      <c r="H136" s="319"/>
    </row>
    <row r="137" spans="1:11" s="216" customFormat="1" ht="15.75" thickBot="1" x14ac:dyDescent="0.25">
      <c r="A137" s="193"/>
      <c r="B137" s="122" t="s">
        <v>0</v>
      </c>
      <c r="C137" s="200">
        <v>38</v>
      </c>
      <c r="D137" s="248" t="s">
        <v>123</v>
      </c>
      <c r="E137" s="319"/>
      <c r="F137" s="319"/>
      <c r="G137" s="319"/>
      <c r="H137" s="217"/>
      <c r="J137" s="218"/>
      <c r="K137" s="218"/>
    </row>
    <row r="138" spans="1:11" s="214" customFormat="1" ht="16.5" thickBot="1" x14ac:dyDescent="0.25">
      <c r="A138" s="250" t="s">
        <v>120</v>
      </c>
      <c r="B138" s="322" t="s">
        <v>57</v>
      </c>
      <c r="C138" s="322"/>
      <c r="D138" s="322"/>
      <c r="E138" s="322"/>
      <c r="F138" s="322"/>
      <c r="G138" s="251"/>
      <c r="H138" s="251"/>
    </row>
    <row r="139" spans="1:11" s="6" customFormat="1" ht="15.75" x14ac:dyDescent="0.2">
      <c r="A139" s="258" t="s">
        <v>713</v>
      </c>
      <c r="B139" s="320" t="s">
        <v>398</v>
      </c>
      <c r="C139" s="320"/>
      <c r="D139" s="320"/>
      <c r="E139" s="320"/>
      <c r="F139" s="320"/>
      <c r="G139" s="215"/>
      <c r="H139" s="215"/>
    </row>
    <row r="140" spans="1:11" s="216" customFormat="1" ht="15" x14ac:dyDescent="0.2">
      <c r="A140" s="194"/>
      <c r="B140" s="194"/>
      <c r="C140" s="195"/>
      <c r="D140" s="203"/>
      <c r="E140" s="319"/>
      <c r="F140" s="319"/>
      <c r="G140" s="319"/>
      <c r="H140" s="319"/>
    </row>
    <row r="141" spans="1:11" s="216" customFormat="1" ht="15" x14ac:dyDescent="0.2">
      <c r="A141" s="193"/>
      <c r="B141" s="193" t="s">
        <v>213</v>
      </c>
      <c r="C141" s="202">
        <v>3</v>
      </c>
      <c r="D141" s="204" t="s">
        <v>123</v>
      </c>
      <c r="E141" s="319"/>
      <c r="F141" s="319"/>
      <c r="G141" s="319"/>
      <c r="H141" s="319"/>
    </row>
    <row r="142" spans="1:11" s="216" customFormat="1" ht="15" x14ac:dyDescent="0.2">
      <c r="A142" s="193"/>
      <c r="B142" s="193" t="s">
        <v>212</v>
      </c>
      <c r="C142" s="249">
        <v>2</v>
      </c>
      <c r="D142" s="204" t="s">
        <v>123</v>
      </c>
      <c r="E142" s="319"/>
      <c r="F142" s="319"/>
      <c r="G142" s="319"/>
      <c r="H142" s="319"/>
    </row>
    <row r="143" spans="1:11" s="216" customFormat="1" ht="15.75" thickBot="1" x14ac:dyDescent="0.25">
      <c r="A143" s="194"/>
      <c r="B143" s="122" t="s">
        <v>0</v>
      </c>
      <c r="C143" s="200">
        <f>C141+C142</f>
        <v>5</v>
      </c>
      <c r="D143" s="248" t="s">
        <v>123</v>
      </c>
      <c r="E143" s="319"/>
      <c r="F143" s="319"/>
      <c r="G143" s="319"/>
      <c r="H143" s="217"/>
      <c r="J143" s="218"/>
      <c r="K143" s="218"/>
    </row>
    <row r="144" spans="1:11" s="6" customFormat="1" ht="15.75" x14ac:dyDescent="0.2">
      <c r="A144" s="258" t="s">
        <v>714</v>
      </c>
      <c r="B144" s="320" t="s">
        <v>131</v>
      </c>
      <c r="C144" s="320"/>
      <c r="D144" s="320"/>
      <c r="E144" s="320"/>
      <c r="F144" s="320"/>
      <c r="G144" s="215"/>
      <c r="H144" s="215"/>
    </row>
    <row r="145" spans="1:11" s="216" customFormat="1" ht="15" x14ac:dyDescent="0.2">
      <c r="A145" s="193"/>
      <c r="B145" s="194"/>
      <c r="C145" s="195"/>
      <c r="D145" s="203"/>
      <c r="E145" s="319"/>
      <c r="F145" s="319"/>
      <c r="G145" s="319"/>
      <c r="H145" s="319"/>
    </row>
    <row r="146" spans="1:11" s="216" customFormat="1" ht="15.75" thickBot="1" x14ac:dyDescent="0.25">
      <c r="A146" s="193"/>
      <c r="B146" s="122" t="s">
        <v>0</v>
      </c>
      <c r="C146" s="200">
        <v>153.91999999999999</v>
      </c>
      <c r="D146" s="248" t="s">
        <v>6</v>
      </c>
      <c r="E146" s="319"/>
      <c r="F146" s="319"/>
      <c r="G146" s="319"/>
      <c r="H146" s="217"/>
      <c r="J146" s="218"/>
      <c r="K146" s="218"/>
    </row>
    <row r="147" spans="1:11" s="6" customFormat="1" ht="15.75" x14ac:dyDescent="0.2">
      <c r="A147" s="258" t="s">
        <v>715</v>
      </c>
      <c r="B147" s="320" t="s">
        <v>82</v>
      </c>
      <c r="C147" s="320"/>
      <c r="D147" s="320"/>
      <c r="E147" s="320"/>
      <c r="F147" s="320"/>
      <c r="G147" s="320"/>
      <c r="H147" s="320"/>
    </row>
    <row r="148" spans="1:11" ht="15" x14ac:dyDescent="0.2">
      <c r="A148" s="194"/>
      <c r="B148" s="194"/>
      <c r="C148" s="195"/>
      <c r="D148" s="196"/>
      <c r="E148" s="197"/>
      <c r="F148" s="206"/>
      <c r="G148" s="207"/>
      <c r="H148" s="207"/>
    </row>
    <row r="149" spans="1:11" ht="15" x14ac:dyDescent="0.2">
      <c r="A149" s="194"/>
      <c r="B149" s="193" t="s">
        <v>214</v>
      </c>
      <c r="C149" s="202">
        <v>5</v>
      </c>
      <c r="D149" s="204" t="s">
        <v>123</v>
      </c>
      <c r="E149" s="319"/>
      <c r="F149" s="319"/>
      <c r="G149" s="319"/>
      <c r="H149" s="319"/>
    </row>
    <row r="150" spans="1:11" ht="15" x14ac:dyDescent="0.2">
      <c r="A150" s="194"/>
      <c r="B150" s="193" t="s">
        <v>111</v>
      </c>
      <c r="C150" s="202">
        <f>5.57-4.1</f>
        <v>1.4700000000000006</v>
      </c>
      <c r="D150" s="204" t="s">
        <v>216</v>
      </c>
      <c r="E150" s="319"/>
      <c r="F150" s="319"/>
      <c r="G150" s="319"/>
      <c r="H150" s="212"/>
    </row>
    <row r="151" spans="1:11" ht="15" x14ac:dyDescent="0.2">
      <c r="A151" s="194"/>
      <c r="B151" s="193" t="s">
        <v>215</v>
      </c>
      <c r="C151" s="202">
        <v>153.91999999999999</v>
      </c>
      <c r="D151" s="204" t="s">
        <v>6</v>
      </c>
      <c r="E151" s="319"/>
      <c r="F151" s="319"/>
      <c r="G151" s="319"/>
      <c r="H151" s="319"/>
    </row>
    <row r="152" spans="1:11" ht="15" x14ac:dyDescent="0.2">
      <c r="A152" s="194"/>
      <c r="B152" s="193" t="s">
        <v>111</v>
      </c>
      <c r="C152" s="202">
        <v>0.32</v>
      </c>
      <c r="D152" s="204" t="s">
        <v>217</v>
      </c>
      <c r="E152" s="319"/>
      <c r="F152" s="319"/>
      <c r="G152" s="319"/>
      <c r="H152" s="255"/>
    </row>
    <row r="153" spans="1:11" ht="15.75" thickBot="1" x14ac:dyDescent="0.25">
      <c r="A153" s="194"/>
      <c r="B153" s="122" t="s">
        <v>137</v>
      </c>
      <c r="C153" s="200">
        <f>((C149*C150)+(C151*C152))</f>
        <v>56.604399999999998</v>
      </c>
      <c r="D153" s="201" t="s">
        <v>2</v>
      </c>
      <c r="E153" s="319"/>
      <c r="F153" s="319"/>
      <c r="G153" s="319"/>
      <c r="H153" s="319"/>
    </row>
    <row r="154" spans="1:11" s="6" customFormat="1" ht="15.75" x14ac:dyDescent="0.2">
      <c r="A154" s="258" t="s">
        <v>716</v>
      </c>
      <c r="B154" s="320" t="s">
        <v>89</v>
      </c>
      <c r="C154" s="320"/>
      <c r="D154" s="320"/>
      <c r="E154" s="320"/>
      <c r="F154" s="320"/>
      <c r="G154" s="320"/>
      <c r="H154" s="320"/>
    </row>
    <row r="155" spans="1:11" ht="15" x14ac:dyDescent="0.2">
      <c r="A155" s="194"/>
      <c r="B155" s="194"/>
      <c r="C155" s="195"/>
      <c r="D155" s="196"/>
      <c r="E155" s="197"/>
      <c r="F155" s="206"/>
      <c r="G155" s="207"/>
      <c r="H155" s="207"/>
    </row>
    <row r="156" spans="1:11" ht="15" x14ac:dyDescent="0.2">
      <c r="A156" s="194"/>
      <c r="B156" s="193" t="s">
        <v>138</v>
      </c>
      <c r="C156" s="202">
        <f>C153</f>
        <v>56.604399999999998</v>
      </c>
      <c r="D156" s="204" t="s">
        <v>2</v>
      </c>
      <c r="E156" s="319" t="str">
        <f>"ITEM "&amp;A147</f>
        <v>ITEM 6.2.3</v>
      </c>
      <c r="F156" s="319"/>
      <c r="G156" s="319"/>
      <c r="H156" s="207"/>
    </row>
    <row r="157" spans="1:11" ht="15" x14ac:dyDescent="0.2">
      <c r="A157" s="194"/>
      <c r="B157" s="193" t="s">
        <v>139</v>
      </c>
      <c r="C157" s="202">
        <v>6.4</v>
      </c>
      <c r="D157" s="204" t="s">
        <v>92</v>
      </c>
      <c r="E157" s="197"/>
      <c r="F157" s="323"/>
      <c r="G157" s="323"/>
      <c r="H157" s="207"/>
    </row>
    <row r="158" spans="1:11" ht="15.75" thickBot="1" x14ac:dyDescent="0.25">
      <c r="A158" s="194"/>
      <c r="B158" s="122" t="s">
        <v>0</v>
      </c>
      <c r="C158" s="200">
        <f>C156*C157</f>
        <v>362.26816000000002</v>
      </c>
      <c r="D158" s="201" t="s">
        <v>94</v>
      </c>
      <c r="E158" s="197"/>
      <c r="F158" s="206"/>
      <c r="G158" s="207"/>
      <c r="H158" s="207"/>
    </row>
    <row r="159" spans="1:11" s="6" customFormat="1" ht="15.75" x14ac:dyDescent="0.2">
      <c r="A159" s="258" t="s">
        <v>717</v>
      </c>
      <c r="B159" s="320" t="s">
        <v>140</v>
      </c>
      <c r="C159" s="320"/>
      <c r="D159" s="320"/>
      <c r="E159" s="320"/>
      <c r="F159" s="320"/>
      <c r="G159" s="320"/>
      <c r="H159" s="320"/>
    </row>
    <row r="160" spans="1:11" ht="15" x14ac:dyDescent="0.2">
      <c r="A160" s="194"/>
      <c r="B160" s="194"/>
      <c r="C160" s="195"/>
      <c r="D160" s="196"/>
      <c r="E160" s="197"/>
      <c r="F160" s="206"/>
      <c r="G160" s="207"/>
      <c r="H160" s="207"/>
    </row>
    <row r="161" spans="1:11" ht="15.75" thickBot="1" x14ac:dyDescent="0.25">
      <c r="A161" s="193"/>
      <c r="B161" s="122" t="s">
        <v>0</v>
      </c>
      <c r="C161" s="200">
        <f>C153</f>
        <v>56.604399999999998</v>
      </c>
      <c r="D161" s="201" t="s">
        <v>2</v>
      </c>
      <c r="E161" s="319" t="str">
        <f>"ITEM "&amp;A147</f>
        <v>ITEM 6.2.3</v>
      </c>
      <c r="F161" s="319"/>
      <c r="G161" s="319"/>
      <c r="H161" s="319"/>
    </row>
    <row r="162" spans="1:11" s="214" customFormat="1" ht="16.5" thickBot="1" x14ac:dyDescent="0.25">
      <c r="A162" s="250" t="s">
        <v>121</v>
      </c>
      <c r="B162" s="322" t="s">
        <v>199</v>
      </c>
      <c r="C162" s="322"/>
      <c r="D162" s="322"/>
      <c r="E162" s="322"/>
      <c r="F162" s="322"/>
      <c r="G162" s="251"/>
      <c r="H162" s="251"/>
    </row>
    <row r="163" spans="1:11" s="6" customFormat="1" ht="15.75" x14ac:dyDescent="0.2">
      <c r="A163" s="192" t="s">
        <v>718</v>
      </c>
      <c r="B163" s="320" t="s">
        <v>220</v>
      </c>
      <c r="C163" s="320"/>
      <c r="D163" s="320"/>
      <c r="E163" s="320"/>
      <c r="F163" s="320"/>
      <c r="G163" s="215"/>
      <c r="H163" s="215"/>
    </row>
    <row r="164" spans="1:11" s="216" customFormat="1" ht="15" x14ac:dyDescent="0.2">
      <c r="A164" s="193"/>
      <c r="B164" s="194"/>
      <c r="C164" s="195"/>
      <c r="D164" s="203"/>
      <c r="E164" s="319"/>
      <c r="F164" s="319"/>
      <c r="G164" s="319"/>
      <c r="H164" s="319"/>
    </row>
    <row r="165" spans="1:11" ht="15" x14ac:dyDescent="0.2">
      <c r="A165" s="193"/>
      <c r="B165" s="193" t="s">
        <v>203</v>
      </c>
      <c r="C165" s="202">
        <f>137.93+75.4</f>
        <v>213.33</v>
      </c>
      <c r="D165" s="204" t="s">
        <v>2</v>
      </c>
      <c r="E165" s="319"/>
      <c r="F165" s="319"/>
      <c r="G165" s="319"/>
      <c r="H165" s="319"/>
    </row>
    <row r="166" spans="1:11" ht="15" x14ac:dyDescent="0.2">
      <c r="A166" s="193"/>
      <c r="B166" s="193" t="s">
        <v>211</v>
      </c>
      <c r="C166" s="202">
        <v>27.42</v>
      </c>
      <c r="D166" s="204" t="s">
        <v>2</v>
      </c>
      <c r="E166" s="319"/>
      <c r="F166" s="319"/>
      <c r="G166" s="319"/>
      <c r="H166" s="255"/>
    </row>
    <row r="167" spans="1:11" s="216" customFormat="1" ht="15.75" thickBot="1" x14ac:dyDescent="0.25">
      <c r="A167" s="193"/>
      <c r="B167" s="122" t="s">
        <v>203</v>
      </c>
      <c r="C167" s="200">
        <f>C165+C166</f>
        <v>240.75</v>
      </c>
      <c r="D167" s="248" t="s">
        <v>2</v>
      </c>
      <c r="E167" s="319"/>
      <c r="F167" s="319"/>
      <c r="G167" s="319"/>
      <c r="H167" s="217"/>
      <c r="J167" s="218"/>
      <c r="K167" s="218"/>
    </row>
    <row r="168" spans="1:11" s="6" customFormat="1" ht="15.75" x14ac:dyDescent="0.2">
      <c r="A168" s="192" t="s">
        <v>719</v>
      </c>
      <c r="B168" s="320" t="s">
        <v>82</v>
      </c>
      <c r="C168" s="320"/>
      <c r="D168" s="320"/>
      <c r="E168" s="320"/>
      <c r="F168" s="320"/>
      <c r="G168" s="320"/>
      <c r="H168" s="320"/>
    </row>
    <row r="169" spans="1:11" ht="15" x14ac:dyDescent="0.2">
      <c r="A169" s="193"/>
      <c r="B169" s="194"/>
      <c r="C169" s="195"/>
      <c r="D169" s="196"/>
      <c r="E169" s="197"/>
      <c r="F169" s="206"/>
      <c r="G169" s="207"/>
      <c r="H169" s="207"/>
    </row>
    <row r="170" spans="1:11" ht="15" x14ac:dyDescent="0.2">
      <c r="A170" s="193"/>
      <c r="B170" s="193" t="s">
        <v>136</v>
      </c>
      <c r="C170" s="202">
        <f>C167</f>
        <v>240.75</v>
      </c>
      <c r="D170" s="204" t="s">
        <v>2</v>
      </c>
      <c r="E170" s="319"/>
      <c r="F170" s="319"/>
      <c r="G170" s="319"/>
      <c r="H170" s="319"/>
    </row>
    <row r="171" spans="1:11" ht="15" x14ac:dyDescent="0.2">
      <c r="A171" s="193"/>
      <c r="B171" s="193" t="s">
        <v>86</v>
      </c>
      <c r="C171" s="202">
        <v>30</v>
      </c>
      <c r="D171" s="204" t="s">
        <v>87</v>
      </c>
      <c r="E171" s="319"/>
      <c r="F171" s="319"/>
      <c r="G171" s="319"/>
      <c r="H171" s="212"/>
    </row>
    <row r="172" spans="1:11" ht="15.75" thickBot="1" x14ac:dyDescent="0.25">
      <c r="A172" s="193"/>
      <c r="B172" s="122" t="s">
        <v>137</v>
      </c>
      <c r="C172" s="200">
        <f>(C170*1.3)</f>
        <v>312.97500000000002</v>
      </c>
      <c r="D172" s="201" t="s">
        <v>2</v>
      </c>
      <c r="E172" s="319"/>
      <c r="F172" s="319"/>
      <c r="G172" s="319"/>
      <c r="H172" s="319"/>
    </row>
    <row r="173" spans="1:11" s="6" customFormat="1" ht="15.75" x14ac:dyDescent="0.2">
      <c r="A173" s="192" t="s">
        <v>720</v>
      </c>
      <c r="B173" s="320" t="s">
        <v>89</v>
      </c>
      <c r="C173" s="320"/>
      <c r="D173" s="320"/>
      <c r="E173" s="320"/>
      <c r="F173" s="320"/>
      <c r="G173" s="320"/>
      <c r="H173" s="320"/>
    </row>
    <row r="174" spans="1:11" ht="15" x14ac:dyDescent="0.2">
      <c r="A174" s="193"/>
      <c r="B174" s="194"/>
      <c r="C174" s="195"/>
      <c r="D174" s="196"/>
      <c r="E174" s="197"/>
      <c r="F174" s="206"/>
      <c r="G174" s="207"/>
      <c r="H174" s="207"/>
    </row>
    <row r="175" spans="1:11" ht="15" x14ac:dyDescent="0.2">
      <c r="A175" s="193"/>
      <c r="B175" s="193" t="s">
        <v>138</v>
      </c>
      <c r="C175" s="202">
        <f>C172</f>
        <v>312.97500000000002</v>
      </c>
      <c r="D175" s="204" t="s">
        <v>2</v>
      </c>
      <c r="E175" s="319" t="str">
        <f>"ITEM "&amp;A168</f>
        <v>ITEM 6.3.2</v>
      </c>
      <c r="F175" s="319"/>
      <c r="G175" s="319"/>
      <c r="H175" s="207"/>
    </row>
    <row r="176" spans="1:11" ht="15" x14ac:dyDescent="0.2">
      <c r="A176" s="193"/>
      <c r="B176" s="193" t="s">
        <v>139</v>
      </c>
      <c r="C176" s="202">
        <v>6.4</v>
      </c>
      <c r="D176" s="204" t="s">
        <v>92</v>
      </c>
      <c r="E176" s="197"/>
      <c r="F176" s="323"/>
      <c r="G176" s="323"/>
      <c r="H176" s="207"/>
    </row>
    <row r="177" spans="1:11" ht="15.75" thickBot="1" x14ac:dyDescent="0.25">
      <c r="A177" s="193"/>
      <c r="B177" s="122" t="s">
        <v>0</v>
      </c>
      <c r="C177" s="200">
        <f>C175*C176</f>
        <v>2003.0400000000002</v>
      </c>
      <c r="D177" s="201" t="s">
        <v>94</v>
      </c>
      <c r="E177" s="197"/>
      <c r="F177" s="206"/>
      <c r="G177" s="207"/>
      <c r="H177" s="207"/>
    </row>
    <row r="178" spans="1:11" s="6" customFormat="1" ht="15.75" x14ac:dyDescent="0.2">
      <c r="A178" s="192" t="s">
        <v>721</v>
      </c>
      <c r="B178" s="320" t="s">
        <v>140</v>
      </c>
      <c r="C178" s="320"/>
      <c r="D178" s="320"/>
      <c r="E178" s="320"/>
      <c r="F178" s="320"/>
      <c r="G178" s="320"/>
      <c r="H178" s="320"/>
    </row>
    <row r="179" spans="1:11" ht="15" x14ac:dyDescent="0.2">
      <c r="A179" s="193"/>
      <c r="B179" s="194"/>
      <c r="C179" s="195"/>
      <c r="D179" s="196"/>
      <c r="E179" s="197"/>
      <c r="F179" s="206"/>
      <c r="G179" s="207"/>
      <c r="H179" s="207"/>
    </row>
    <row r="180" spans="1:11" ht="15.75" thickBot="1" x14ac:dyDescent="0.25">
      <c r="A180" s="193"/>
      <c r="B180" s="122" t="s">
        <v>0</v>
      </c>
      <c r="C180" s="200">
        <f>C172</f>
        <v>312.97500000000002</v>
      </c>
      <c r="D180" s="201" t="s">
        <v>2</v>
      </c>
      <c r="E180" s="319" t="str">
        <f>"ITEM "&amp;A168</f>
        <v>ITEM 6.3.2</v>
      </c>
      <c r="F180" s="319"/>
      <c r="G180" s="319"/>
      <c r="H180" s="319"/>
    </row>
    <row r="181" spans="1:11" s="6" customFormat="1" ht="15.75" x14ac:dyDescent="0.2">
      <c r="A181" s="192" t="s">
        <v>722</v>
      </c>
      <c r="B181" s="320" t="s">
        <v>134</v>
      </c>
      <c r="C181" s="320"/>
      <c r="D181" s="320"/>
      <c r="E181" s="320"/>
      <c r="F181" s="320"/>
      <c r="G181" s="215"/>
      <c r="H181" s="215"/>
    </row>
    <row r="182" spans="1:11" s="216" customFormat="1" ht="15" x14ac:dyDescent="0.2">
      <c r="A182" s="193"/>
      <c r="B182" s="194"/>
      <c r="C182" s="195"/>
      <c r="D182" s="203"/>
      <c r="E182" s="324"/>
      <c r="F182" s="324"/>
      <c r="G182" s="324"/>
      <c r="H182" s="324"/>
    </row>
    <row r="183" spans="1:11" s="216" customFormat="1" ht="15.75" thickBot="1" x14ac:dyDescent="0.25">
      <c r="A183" s="193"/>
      <c r="B183" s="122" t="s">
        <v>0</v>
      </c>
      <c r="C183" s="200">
        <v>1195.27</v>
      </c>
      <c r="D183" s="248" t="s">
        <v>1</v>
      </c>
      <c r="E183" s="325"/>
      <c r="F183" s="325"/>
      <c r="G183" s="325"/>
      <c r="H183" s="217"/>
      <c r="J183" s="218"/>
      <c r="K183" s="218"/>
    </row>
    <row r="184" spans="1:11" s="6" customFormat="1" ht="15.75" x14ac:dyDescent="0.2">
      <c r="A184" s="192" t="s">
        <v>723</v>
      </c>
      <c r="B184" s="320" t="s">
        <v>141</v>
      </c>
      <c r="C184" s="320"/>
      <c r="D184" s="320"/>
      <c r="E184" s="320"/>
      <c r="F184" s="320"/>
      <c r="G184" s="215"/>
      <c r="H184" s="215"/>
    </row>
    <row r="185" spans="1:11" s="216" customFormat="1" ht="15" x14ac:dyDescent="0.2">
      <c r="A185" s="193"/>
      <c r="B185" s="194"/>
      <c r="C185" s="195"/>
      <c r="D185" s="203"/>
      <c r="E185" s="319"/>
      <c r="F185" s="319"/>
      <c r="G185" s="319"/>
      <c r="H185" s="319"/>
    </row>
    <row r="186" spans="1:11" ht="15" x14ac:dyDescent="0.2">
      <c r="A186" s="193"/>
      <c r="B186" s="193" t="s">
        <v>205</v>
      </c>
      <c r="C186" s="202">
        <v>662.68</v>
      </c>
      <c r="D186" s="204" t="s">
        <v>6</v>
      </c>
      <c r="E186" s="319"/>
      <c r="F186" s="319"/>
      <c r="G186" s="319"/>
      <c r="H186" s="319"/>
    </row>
    <row r="187" spans="1:11" ht="15" x14ac:dyDescent="0.2">
      <c r="A187" s="193"/>
      <c r="B187" s="193" t="s">
        <v>207</v>
      </c>
      <c r="C187" s="202">
        <v>0.3</v>
      </c>
      <c r="D187" s="204" t="s">
        <v>6</v>
      </c>
      <c r="E187" s="319"/>
      <c r="F187" s="319"/>
      <c r="G187" s="319"/>
      <c r="H187" s="252"/>
    </row>
    <row r="188" spans="1:11" ht="15" x14ac:dyDescent="0.2">
      <c r="A188" s="193"/>
      <c r="B188" s="193" t="s">
        <v>206</v>
      </c>
      <c r="C188" s="202">
        <v>133.76</v>
      </c>
      <c r="D188" s="204" t="s">
        <v>6</v>
      </c>
      <c r="E188" s="319"/>
      <c r="F188" s="319"/>
      <c r="G188" s="319"/>
      <c r="H188" s="319"/>
    </row>
    <row r="189" spans="1:11" ht="15" x14ac:dyDescent="0.2">
      <c r="A189" s="193"/>
      <c r="B189" s="193" t="s">
        <v>207</v>
      </c>
      <c r="C189" s="202">
        <v>0.45</v>
      </c>
      <c r="D189" s="204" t="s">
        <v>6</v>
      </c>
      <c r="E189" s="319"/>
      <c r="F189" s="319"/>
      <c r="G189" s="319"/>
      <c r="H189" s="252"/>
    </row>
    <row r="190" spans="1:11" ht="15" x14ac:dyDescent="0.2">
      <c r="A190" s="193"/>
      <c r="B190" s="193" t="s">
        <v>204</v>
      </c>
      <c r="C190" s="202">
        <v>48.1</v>
      </c>
      <c r="D190" s="204" t="s">
        <v>6</v>
      </c>
      <c r="E190" s="319"/>
      <c r="F190" s="319"/>
      <c r="G190" s="319"/>
      <c r="H190" s="319"/>
    </row>
    <row r="191" spans="1:11" ht="15" x14ac:dyDescent="0.2">
      <c r="A191" s="193"/>
      <c r="B191" s="193" t="s">
        <v>207</v>
      </c>
      <c r="C191" s="202">
        <v>0.5</v>
      </c>
      <c r="D191" s="204" t="s">
        <v>6</v>
      </c>
      <c r="E191" s="319"/>
      <c r="F191" s="319"/>
      <c r="G191" s="319"/>
      <c r="H191" s="252"/>
    </row>
    <row r="192" spans="1:11" s="216" customFormat="1" ht="15.75" thickBot="1" x14ac:dyDescent="0.25">
      <c r="A192" s="193"/>
      <c r="B192" s="122" t="s">
        <v>0</v>
      </c>
      <c r="C192" s="200">
        <f>(C186*C187)+(C188*C189)+(C190*C191)</f>
        <v>283.04599999999999</v>
      </c>
      <c r="D192" s="248" t="s">
        <v>1</v>
      </c>
      <c r="E192" s="319" t="s">
        <v>135</v>
      </c>
      <c r="F192" s="319"/>
      <c r="G192" s="319"/>
      <c r="H192" s="217"/>
      <c r="J192" s="218"/>
      <c r="K192" s="218"/>
    </row>
    <row r="193" spans="1:11" s="6" customFormat="1" ht="15.75" x14ac:dyDescent="0.2">
      <c r="A193" s="192" t="s">
        <v>724</v>
      </c>
      <c r="B193" s="320" t="s">
        <v>208</v>
      </c>
      <c r="C193" s="320"/>
      <c r="D193" s="320"/>
      <c r="E193" s="320"/>
      <c r="F193" s="320"/>
      <c r="G193" s="215"/>
      <c r="H193" s="215"/>
    </row>
    <row r="194" spans="1:11" s="216" customFormat="1" ht="15" x14ac:dyDescent="0.2">
      <c r="A194" s="193"/>
      <c r="B194" s="194"/>
      <c r="C194" s="195"/>
      <c r="D194" s="203"/>
      <c r="E194" s="319"/>
      <c r="F194" s="319"/>
      <c r="G194" s="319"/>
      <c r="H194" s="319"/>
    </row>
    <row r="195" spans="1:11" s="216" customFormat="1" ht="15.75" thickBot="1" x14ac:dyDescent="0.25">
      <c r="A195" s="193"/>
      <c r="B195" s="122" t="s">
        <v>0</v>
      </c>
      <c r="C195" s="200">
        <v>137.93</v>
      </c>
      <c r="D195" s="248" t="s">
        <v>2</v>
      </c>
      <c r="E195" s="319" t="s">
        <v>135</v>
      </c>
      <c r="F195" s="319"/>
      <c r="G195" s="319"/>
      <c r="H195" s="253"/>
      <c r="J195" s="218"/>
      <c r="K195" s="218"/>
    </row>
    <row r="196" spans="1:11" s="6" customFormat="1" ht="15.75" x14ac:dyDescent="0.2">
      <c r="A196" s="192" t="s">
        <v>725</v>
      </c>
      <c r="B196" s="320" t="s">
        <v>142</v>
      </c>
      <c r="C196" s="320"/>
      <c r="D196" s="320"/>
      <c r="E196" s="320"/>
      <c r="F196" s="320"/>
      <c r="G196" s="215"/>
      <c r="H196" s="215"/>
    </row>
    <row r="197" spans="1:11" s="216" customFormat="1" ht="15" x14ac:dyDescent="0.2">
      <c r="A197" s="193"/>
      <c r="B197" s="194"/>
      <c r="C197" s="195"/>
      <c r="D197" s="203"/>
      <c r="E197" s="319"/>
      <c r="F197" s="319"/>
      <c r="G197" s="319"/>
      <c r="H197" s="319"/>
    </row>
    <row r="198" spans="1:11" s="216" customFormat="1" ht="15.75" thickBot="1" x14ac:dyDescent="0.25">
      <c r="A198" s="193"/>
      <c r="B198" s="122" t="s">
        <v>0</v>
      </c>
      <c r="C198" s="200">
        <v>75.400000000000006</v>
      </c>
      <c r="D198" s="248" t="s">
        <v>2</v>
      </c>
      <c r="E198" s="319" t="s">
        <v>135</v>
      </c>
      <c r="F198" s="319"/>
      <c r="G198" s="319"/>
      <c r="H198" s="217"/>
      <c r="J198" s="218"/>
      <c r="K198" s="218"/>
    </row>
    <row r="199" spans="1:11" s="6" customFormat="1" ht="15.75" x14ac:dyDescent="0.2">
      <c r="A199" s="192" t="s">
        <v>726</v>
      </c>
      <c r="B199" s="320" t="s">
        <v>104</v>
      </c>
      <c r="C199" s="320"/>
      <c r="D199" s="320"/>
      <c r="E199" s="320"/>
      <c r="F199" s="320"/>
      <c r="G199" s="320"/>
      <c r="H199" s="320"/>
    </row>
    <row r="200" spans="1:11" ht="15" x14ac:dyDescent="0.2">
      <c r="A200" s="193"/>
      <c r="B200" s="194"/>
      <c r="C200" s="195"/>
      <c r="D200" s="196"/>
      <c r="E200" s="197"/>
      <c r="F200" s="206"/>
      <c r="G200" s="207"/>
      <c r="H200" s="207"/>
    </row>
    <row r="201" spans="1:11" ht="15" x14ac:dyDescent="0.2">
      <c r="A201" s="193"/>
      <c r="B201" s="193" t="s">
        <v>209</v>
      </c>
      <c r="C201" s="202">
        <f>C195</f>
        <v>137.93</v>
      </c>
      <c r="D201" s="121" t="s">
        <v>2</v>
      </c>
      <c r="E201" s="319" t="str">
        <f>"ITEM "&amp;A196</f>
        <v>ITEM 6.3.8</v>
      </c>
      <c r="F201" s="319" t="str">
        <f>"ITEM "&amp;B184</f>
        <v>ITEM APILOAMENTO</v>
      </c>
      <c r="G201" s="319" t="str">
        <f>"ITEM "&amp;C184</f>
        <v xml:space="preserve">ITEM </v>
      </c>
      <c r="H201" s="319" t="str">
        <f>"ITEM "&amp;D184</f>
        <v xml:space="preserve">ITEM </v>
      </c>
    </row>
    <row r="202" spans="1:11" ht="15" x14ac:dyDescent="0.2">
      <c r="A202" s="193"/>
      <c r="B202" s="193" t="s">
        <v>143</v>
      </c>
      <c r="C202" s="202">
        <v>1.1000000000000001</v>
      </c>
      <c r="D202" s="121" t="s">
        <v>144</v>
      </c>
      <c r="E202" s="197"/>
      <c r="F202" s="212"/>
      <c r="G202" s="212"/>
      <c r="H202" s="212"/>
    </row>
    <row r="203" spans="1:11" ht="15" x14ac:dyDescent="0.2">
      <c r="A203" s="193"/>
      <c r="B203" s="193" t="s">
        <v>210</v>
      </c>
      <c r="C203" s="202">
        <f>C198</f>
        <v>75.400000000000006</v>
      </c>
      <c r="D203" s="121" t="s">
        <v>2</v>
      </c>
      <c r="E203" s="319" t="str">
        <f>"ITEM "&amp;A196</f>
        <v>ITEM 6.3.8</v>
      </c>
      <c r="F203" s="319" t="str">
        <f>"ITEM "&amp;B186</f>
        <v>ITEM Comprimento de tubo DN 100 mm</v>
      </c>
      <c r="G203" s="319" t="str">
        <f>"ITEM "&amp;C186</f>
        <v>ITEM 662,68</v>
      </c>
      <c r="H203" s="319" t="str">
        <f>"ITEM "&amp;D186</f>
        <v>ITEM m</v>
      </c>
    </row>
    <row r="204" spans="1:11" ht="15" x14ac:dyDescent="0.2">
      <c r="A204" s="193"/>
      <c r="B204" s="193" t="s">
        <v>143</v>
      </c>
      <c r="C204" s="202">
        <v>1.1000000000000001</v>
      </c>
      <c r="D204" s="121" t="s">
        <v>144</v>
      </c>
      <c r="E204" s="197"/>
      <c r="F204" s="252"/>
      <c r="G204" s="252"/>
      <c r="H204" s="252"/>
    </row>
    <row r="205" spans="1:11" ht="15" x14ac:dyDescent="0.2">
      <c r="A205" s="193"/>
      <c r="B205" s="193" t="s">
        <v>86</v>
      </c>
      <c r="C205" s="202">
        <v>30</v>
      </c>
      <c r="D205" s="121" t="s">
        <v>87</v>
      </c>
      <c r="E205" s="197"/>
      <c r="F205" s="206"/>
      <c r="G205" s="207"/>
      <c r="H205" s="207"/>
    </row>
    <row r="206" spans="1:11" ht="15.75" thickBot="1" x14ac:dyDescent="0.25">
      <c r="A206" s="193"/>
      <c r="B206" s="122" t="s">
        <v>0</v>
      </c>
      <c r="C206" s="200">
        <f>((C201*C202)+(C203*C204))*1.3</f>
        <v>305.06190000000004</v>
      </c>
      <c r="D206" s="201" t="s">
        <v>2</v>
      </c>
      <c r="E206" s="205"/>
      <c r="F206" s="5"/>
      <c r="G206" s="5"/>
    </row>
    <row r="207" spans="1:11" s="6" customFormat="1" ht="15.75" x14ac:dyDescent="0.2">
      <c r="A207" s="192" t="s">
        <v>727</v>
      </c>
      <c r="B207" s="320" t="s">
        <v>89</v>
      </c>
      <c r="C207" s="320"/>
      <c r="D207" s="320"/>
      <c r="E207" s="320"/>
      <c r="F207" s="320"/>
      <c r="G207" s="320"/>
      <c r="H207" s="320"/>
    </row>
    <row r="208" spans="1:11" ht="15" x14ac:dyDescent="0.2">
      <c r="A208" s="193"/>
      <c r="B208" s="194"/>
      <c r="C208" s="195"/>
      <c r="D208" s="196"/>
      <c r="E208" s="197"/>
      <c r="F208" s="206"/>
      <c r="G208" s="207"/>
      <c r="H208" s="207"/>
    </row>
    <row r="209" spans="1:11" ht="15" x14ac:dyDescent="0.2">
      <c r="A209" s="193"/>
      <c r="B209" s="193" t="s">
        <v>90</v>
      </c>
      <c r="C209" s="202">
        <f>C206</f>
        <v>305.06190000000004</v>
      </c>
      <c r="D209" s="121" t="s">
        <v>2</v>
      </c>
      <c r="E209" s="319" t="str">
        <f>"ITEM "&amp;A199</f>
        <v>ITEM 6.3.9</v>
      </c>
      <c r="F209" s="319" t="str">
        <f>"ITEM "&amp;B199</f>
        <v>ITEM CARGA DE MATERIAIS GRANULARES</v>
      </c>
      <c r="G209" s="319" t="str">
        <f>"ITEM "&amp;C199</f>
        <v xml:space="preserve">ITEM </v>
      </c>
      <c r="H209" s="319" t="str">
        <f>"ITEM "&amp;D199</f>
        <v xml:space="preserve">ITEM </v>
      </c>
    </row>
    <row r="210" spans="1:11" ht="15" x14ac:dyDescent="0.2">
      <c r="A210" s="193"/>
      <c r="B210" s="193" t="s">
        <v>108</v>
      </c>
      <c r="C210" s="202">
        <v>13.2</v>
      </c>
      <c r="D210" s="121" t="s">
        <v>92</v>
      </c>
      <c r="E210" s="319" t="s">
        <v>117</v>
      </c>
      <c r="F210" s="319"/>
      <c r="G210" s="319"/>
      <c r="H210" s="319"/>
    </row>
    <row r="211" spans="1:11" ht="15.75" thickBot="1" x14ac:dyDescent="0.25">
      <c r="A211" s="193"/>
      <c r="B211" s="122" t="s">
        <v>0</v>
      </c>
      <c r="C211" s="200">
        <f>C209*C210</f>
        <v>4026.8170800000003</v>
      </c>
      <c r="D211" s="201" t="s">
        <v>94</v>
      </c>
      <c r="E211" s="197"/>
      <c r="F211" s="206"/>
      <c r="G211" s="207"/>
      <c r="H211" s="207"/>
    </row>
    <row r="212" spans="1:11" s="6" customFormat="1" ht="16.5" thickBot="1" x14ac:dyDescent="0.25">
      <c r="A212" s="190">
        <v>7</v>
      </c>
      <c r="B212" s="326" t="s">
        <v>218</v>
      </c>
      <c r="C212" s="326"/>
      <c r="D212" s="326"/>
      <c r="E212" s="326"/>
      <c r="F212" s="326"/>
      <c r="G212" s="211"/>
      <c r="H212" s="211"/>
    </row>
    <row r="213" spans="1:11" s="214" customFormat="1" ht="16.5" thickBot="1" x14ac:dyDescent="0.25">
      <c r="A213" s="250" t="s">
        <v>125</v>
      </c>
      <c r="B213" s="322" t="s">
        <v>219</v>
      </c>
      <c r="C213" s="322"/>
      <c r="D213" s="322"/>
      <c r="E213" s="322"/>
      <c r="F213" s="322"/>
      <c r="G213" s="251"/>
      <c r="H213" s="251"/>
    </row>
    <row r="214" spans="1:11" s="6" customFormat="1" ht="15.75" x14ac:dyDescent="0.2">
      <c r="A214" s="192" t="s">
        <v>126</v>
      </c>
      <c r="B214" s="320" t="s">
        <v>361</v>
      </c>
      <c r="C214" s="320"/>
      <c r="D214" s="320"/>
      <c r="E214" s="320"/>
      <c r="F214" s="320"/>
      <c r="G214" s="215"/>
      <c r="H214" s="215"/>
    </row>
    <row r="215" spans="1:11" s="216" customFormat="1" ht="15" x14ac:dyDescent="0.2">
      <c r="A215" s="193"/>
      <c r="B215" s="194"/>
      <c r="C215" s="195"/>
      <c r="D215" s="203"/>
      <c r="E215" s="319"/>
      <c r="F215" s="319"/>
      <c r="G215" s="319"/>
      <c r="H215" s="319"/>
    </row>
    <row r="216" spans="1:11" s="216" customFormat="1" ht="15.75" thickBot="1" x14ac:dyDescent="0.25">
      <c r="A216" s="193"/>
      <c r="B216" s="122" t="s">
        <v>0</v>
      </c>
      <c r="C216" s="200">
        <v>1</v>
      </c>
      <c r="D216" s="248" t="s">
        <v>123</v>
      </c>
      <c r="E216" s="319"/>
      <c r="F216" s="319"/>
      <c r="G216" s="319"/>
      <c r="H216" s="253"/>
      <c r="J216" s="218"/>
      <c r="K216" s="218"/>
    </row>
    <row r="217" spans="1:11" s="6" customFormat="1" ht="15.75" x14ac:dyDescent="0.2">
      <c r="A217" s="192" t="s">
        <v>127</v>
      </c>
      <c r="B217" s="320" t="s">
        <v>362</v>
      </c>
      <c r="C217" s="320"/>
      <c r="D217" s="320"/>
      <c r="E217" s="320"/>
      <c r="F217" s="320"/>
      <c r="G217" s="215"/>
      <c r="H217" s="215"/>
    </row>
    <row r="218" spans="1:11" s="216" customFormat="1" ht="15" x14ac:dyDescent="0.2">
      <c r="A218" s="193"/>
      <c r="B218" s="194"/>
      <c r="C218" s="195"/>
      <c r="D218" s="203"/>
      <c r="E218" s="319"/>
      <c r="F218" s="319"/>
      <c r="G218" s="319"/>
      <c r="H218" s="319"/>
    </row>
    <row r="219" spans="1:11" s="216" customFormat="1" ht="15.75" thickBot="1" x14ac:dyDescent="0.25">
      <c r="A219" s="193"/>
      <c r="B219" s="122" t="s">
        <v>0</v>
      </c>
      <c r="C219" s="200">
        <v>230.3</v>
      </c>
      <c r="D219" s="248" t="s">
        <v>6</v>
      </c>
      <c r="E219" s="319"/>
      <c r="F219" s="319"/>
      <c r="G219" s="319"/>
      <c r="H219" s="253"/>
      <c r="J219" s="218"/>
      <c r="K219" s="218"/>
    </row>
    <row r="220" spans="1:11" s="6" customFormat="1" ht="15.75" x14ac:dyDescent="0.2">
      <c r="A220" s="192" t="s">
        <v>195</v>
      </c>
      <c r="B220" s="320" t="s">
        <v>363</v>
      </c>
      <c r="C220" s="320"/>
      <c r="D220" s="320"/>
      <c r="E220" s="320"/>
      <c r="F220" s="320"/>
      <c r="G220" s="215"/>
      <c r="H220" s="215"/>
    </row>
    <row r="221" spans="1:11" s="216" customFormat="1" ht="15" x14ac:dyDescent="0.2">
      <c r="A221" s="193"/>
      <c r="B221" s="194"/>
      <c r="C221" s="195"/>
      <c r="D221" s="203"/>
      <c r="E221" s="319"/>
      <c r="F221" s="319"/>
      <c r="G221" s="319"/>
      <c r="H221" s="319"/>
    </row>
    <row r="222" spans="1:11" s="216" customFormat="1" ht="15.75" thickBot="1" x14ac:dyDescent="0.25">
      <c r="A222" s="193"/>
      <c r="B222" s="122" t="s">
        <v>0</v>
      </c>
      <c r="C222" s="200">
        <v>73.569999999999993</v>
      </c>
      <c r="D222" s="248" t="s">
        <v>6</v>
      </c>
      <c r="E222" s="319"/>
      <c r="F222" s="319"/>
      <c r="G222" s="319"/>
      <c r="H222" s="253"/>
      <c r="J222" s="218"/>
      <c r="K222" s="218"/>
    </row>
    <row r="223" spans="1:11" s="6" customFormat="1" ht="15.75" x14ac:dyDescent="0.2">
      <c r="A223" s="192" t="s">
        <v>182</v>
      </c>
      <c r="B223" s="320" t="s">
        <v>364</v>
      </c>
      <c r="C223" s="320"/>
      <c r="D223" s="320"/>
      <c r="E223" s="320"/>
      <c r="F223" s="320"/>
      <c r="G223" s="215"/>
      <c r="H223" s="215"/>
    </row>
    <row r="224" spans="1:11" s="216" customFormat="1" ht="15" x14ac:dyDescent="0.2">
      <c r="A224" s="193"/>
      <c r="B224" s="194"/>
      <c r="C224" s="195"/>
      <c r="D224" s="203"/>
      <c r="E224" s="319"/>
      <c r="F224" s="319"/>
      <c r="G224" s="319"/>
      <c r="H224" s="319"/>
    </row>
    <row r="225" spans="1:11" s="216" customFormat="1" ht="15.75" thickBot="1" x14ac:dyDescent="0.25">
      <c r="A225" s="193"/>
      <c r="B225" s="122" t="s">
        <v>0</v>
      </c>
      <c r="C225" s="200">
        <v>4</v>
      </c>
      <c r="D225" s="248" t="s">
        <v>123</v>
      </c>
      <c r="E225" s="319"/>
      <c r="F225" s="319"/>
      <c r="G225" s="319"/>
      <c r="H225" s="253"/>
      <c r="J225" s="218"/>
      <c r="K225" s="218"/>
    </row>
    <row r="226" spans="1:11" s="6" customFormat="1" ht="15.75" x14ac:dyDescent="0.2">
      <c r="A226" s="192" t="s">
        <v>183</v>
      </c>
      <c r="B226" s="320" t="s">
        <v>238</v>
      </c>
      <c r="C226" s="320"/>
      <c r="D226" s="320"/>
      <c r="E226" s="320"/>
      <c r="F226" s="320"/>
      <c r="G226" s="215"/>
      <c r="H226" s="215"/>
    </row>
    <row r="227" spans="1:11" s="216" customFormat="1" ht="15" x14ac:dyDescent="0.2">
      <c r="A227" s="193"/>
      <c r="B227" s="194"/>
      <c r="C227" s="195"/>
      <c r="D227" s="203"/>
      <c r="E227" s="319"/>
      <c r="F227" s="319"/>
      <c r="G227" s="319"/>
      <c r="H227" s="319"/>
    </row>
    <row r="228" spans="1:11" s="216" customFormat="1" ht="15.75" thickBot="1" x14ac:dyDescent="0.25">
      <c r="A228" s="193"/>
      <c r="B228" s="122" t="s">
        <v>0</v>
      </c>
      <c r="C228" s="200">
        <v>8</v>
      </c>
      <c r="D228" s="248" t="s">
        <v>123</v>
      </c>
      <c r="E228" s="319"/>
      <c r="F228" s="319"/>
      <c r="G228" s="319"/>
      <c r="H228" s="253"/>
      <c r="J228" s="218"/>
      <c r="K228" s="218"/>
    </row>
    <row r="229" spans="1:11" s="6" customFormat="1" ht="15.75" x14ac:dyDescent="0.2">
      <c r="A229" s="192" t="s">
        <v>184</v>
      </c>
      <c r="B229" s="320" t="s">
        <v>221</v>
      </c>
      <c r="C229" s="320"/>
      <c r="D229" s="320"/>
      <c r="E229" s="320"/>
      <c r="F229" s="320"/>
      <c r="G229" s="215"/>
      <c r="H229" s="215"/>
    </row>
    <row r="230" spans="1:11" s="216" customFormat="1" ht="15" x14ac:dyDescent="0.2">
      <c r="A230" s="193"/>
      <c r="B230" s="194"/>
      <c r="C230" s="195"/>
      <c r="D230" s="203"/>
      <c r="E230" s="319"/>
      <c r="F230" s="319"/>
      <c r="G230" s="319"/>
      <c r="H230" s="319"/>
    </row>
    <row r="231" spans="1:11" s="216" customFormat="1" ht="15.75" thickBot="1" x14ac:dyDescent="0.25">
      <c r="A231" s="193"/>
      <c r="B231" s="122" t="s">
        <v>0</v>
      </c>
      <c r="C231" s="200">
        <v>8</v>
      </c>
      <c r="D231" s="248" t="s">
        <v>123</v>
      </c>
      <c r="E231" s="319"/>
      <c r="F231" s="319"/>
      <c r="G231" s="319"/>
      <c r="H231" s="253"/>
      <c r="J231" s="218"/>
      <c r="K231" s="218"/>
    </row>
    <row r="232" spans="1:11" s="6" customFormat="1" ht="15.75" x14ac:dyDescent="0.2">
      <c r="A232" s="192" t="s">
        <v>196</v>
      </c>
      <c r="B232" s="320" t="s">
        <v>223</v>
      </c>
      <c r="C232" s="320"/>
      <c r="D232" s="320"/>
      <c r="E232" s="320"/>
      <c r="F232" s="320"/>
      <c r="G232" s="215"/>
      <c r="H232" s="215"/>
    </row>
    <row r="233" spans="1:11" s="216" customFormat="1" ht="15" x14ac:dyDescent="0.2">
      <c r="A233" s="193"/>
      <c r="B233" s="194"/>
      <c r="C233" s="195"/>
      <c r="D233" s="203"/>
      <c r="E233" s="319"/>
      <c r="F233" s="319"/>
      <c r="G233" s="319"/>
      <c r="H233" s="319"/>
    </row>
    <row r="234" spans="1:11" s="216" customFormat="1" ht="15.75" thickBot="1" x14ac:dyDescent="0.25">
      <c r="A234" s="193"/>
      <c r="B234" s="122" t="s">
        <v>0</v>
      </c>
      <c r="C234" s="200">
        <v>1</v>
      </c>
      <c r="D234" s="248" t="s">
        <v>123</v>
      </c>
      <c r="E234" s="319"/>
      <c r="F234" s="319"/>
      <c r="G234" s="319"/>
      <c r="H234" s="253"/>
      <c r="J234" s="218"/>
      <c r="K234" s="218"/>
    </row>
    <row r="235" spans="1:11" s="6" customFormat="1" ht="15.75" x14ac:dyDescent="0.2">
      <c r="A235" s="192" t="s">
        <v>197</v>
      </c>
      <c r="B235" s="320" t="s">
        <v>224</v>
      </c>
      <c r="C235" s="320"/>
      <c r="D235" s="320"/>
      <c r="E235" s="320"/>
      <c r="F235" s="320"/>
      <c r="G235" s="215"/>
      <c r="H235" s="215"/>
    </row>
    <row r="236" spans="1:11" s="216" customFormat="1" ht="15" x14ac:dyDescent="0.2">
      <c r="A236" s="193"/>
      <c r="B236" s="194"/>
      <c r="C236" s="195"/>
      <c r="D236" s="203"/>
      <c r="E236" s="319"/>
      <c r="F236" s="319"/>
      <c r="G236" s="319"/>
      <c r="H236" s="319"/>
    </row>
    <row r="237" spans="1:11" s="216" customFormat="1" ht="15.75" thickBot="1" x14ac:dyDescent="0.25">
      <c r="A237" s="193"/>
      <c r="B237" s="122" t="s">
        <v>0</v>
      </c>
      <c r="C237" s="200">
        <v>1</v>
      </c>
      <c r="D237" s="248" t="s">
        <v>123</v>
      </c>
      <c r="E237" s="319"/>
      <c r="F237" s="319"/>
      <c r="G237" s="319"/>
      <c r="H237" s="253"/>
      <c r="J237" s="218"/>
      <c r="K237" s="218"/>
    </row>
    <row r="238" spans="1:11" s="6" customFormat="1" ht="15.75" x14ac:dyDescent="0.2">
      <c r="A238" s="192" t="s">
        <v>198</v>
      </c>
      <c r="B238" s="320" t="s">
        <v>225</v>
      </c>
      <c r="C238" s="320"/>
      <c r="D238" s="320"/>
      <c r="E238" s="320"/>
      <c r="F238" s="320"/>
      <c r="G238" s="215"/>
      <c r="H238" s="215"/>
    </row>
    <row r="239" spans="1:11" s="216" customFormat="1" ht="15" x14ac:dyDescent="0.2">
      <c r="A239" s="193"/>
      <c r="B239" s="194"/>
      <c r="C239" s="195"/>
      <c r="D239" s="203"/>
      <c r="E239" s="319"/>
      <c r="F239" s="319"/>
      <c r="G239" s="319"/>
      <c r="H239" s="319"/>
    </row>
    <row r="240" spans="1:11" s="216" customFormat="1" ht="15.75" thickBot="1" x14ac:dyDescent="0.25">
      <c r="A240" s="193"/>
      <c r="B240" s="122" t="s">
        <v>0</v>
      </c>
      <c r="C240" s="200">
        <v>1</v>
      </c>
      <c r="D240" s="248" t="s">
        <v>123</v>
      </c>
      <c r="E240" s="319"/>
      <c r="F240" s="319"/>
      <c r="G240" s="319"/>
      <c r="H240" s="253"/>
      <c r="J240" s="218"/>
      <c r="K240" s="218"/>
    </row>
    <row r="241" spans="1:11" s="6" customFormat="1" ht="15.75" x14ac:dyDescent="0.2">
      <c r="A241" s="192" t="s">
        <v>728</v>
      </c>
      <c r="B241" s="320" t="s">
        <v>365</v>
      </c>
      <c r="C241" s="320"/>
      <c r="D241" s="320"/>
      <c r="E241" s="320"/>
      <c r="F241" s="320"/>
      <c r="G241" s="215"/>
      <c r="H241" s="215"/>
    </row>
    <row r="242" spans="1:11" s="216" customFormat="1" ht="15" x14ac:dyDescent="0.2">
      <c r="A242" s="193"/>
      <c r="B242" s="194"/>
      <c r="C242" s="195"/>
      <c r="D242" s="203"/>
      <c r="E242" s="319"/>
      <c r="F242" s="319"/>
      <c r="G242" s="319"/>
      <c r="H242" s="319"/>
    </row>
    <row r="243" spans="1:11" s="216" customFormat="1" ht="15.75" thickBot="1" x14ac:dyDescent="0.25">
      <c r="A243" s="193"/>
      <c r="B243" s="122" t="s">
        <v>0</v>
      </c>
      <c r="C243" s="200">
        <v>3</v>
      </c>
      <c r="D243" s="248" t="s">
        <v>123</v>
      </c>
      <c r="E243" s="319"/>
      <c r="F243" s="319"/>
      <c r="G243" s="319"/>
      <c r="H243" s="253"/>
      <c r="J243" s="218"/>
      <c r="K243" s="218"/>
    </row>
    <row r="244" spans="1:11" s="6" customFormat="1" ht="15.75" x14ac:dyDescent="0.2">
      <c r="A244" s="192" t="s">
        <v>729</v>
      </c>
      <c r="B244" s="320" t="s">
        <v>226</v>
      </c>
      <c r="C244" s="320"/>
      <c r="D244" s="320"/>
      <c r="E244" s="320"/>
      <c r="F244" s="320"/>
      <c r="G244" s="215"/>
      <c r="H244" s="215"/>
    </row>
    <row r="245" spans="1:11" s="216" customFormat="1" ht="15" x14ac:dyDescent="0.2">
      <c r="A245" s="193"/>
      <c r="B245" s="194"/>
      <c r="C245" s="195"/>
      <c r="D245" s="203"/>
      <c r="E245" s="319"/>
      <c r="F245" s="319"/>
      <c r="G245" s="319"/>
      <c r="H245" s="319"/>
    </row>
    <row r="246" spans="1:11" s="216" customFormat="1" ht="15.75" thickBot="1" x14ac:dyDescent="0.25">
      <c r="A246" s="193"/>
      <c r="B246" s="122" t="s">
        <v>0</v>
      </c>
      <c r="C246" s="200">
        <v>1</v>
      </c>
      <c r="D246" s="248" t="s">
        <v>123</v>
      </c>
      <c r="E246" s="319"/>
      <c r="F246" s="319"/>
      <c r="G246" s="319"/>
      <c r="H246" s="253"/>
      <c r="J246" s="218"/>
      <c r="K246" s="218"/>
    </row>
    <row r="247" spans="1:11" s="6" customFormat="1" ht="15.75" x14ac:dyDescent="0.2">
      <c r="A247" s="192" t="s">
        <v>730</v>
      </c>
      <c r="B247" s="320" t="s">
        <v>366</v>
      </c>
      <c r="C247" s="320"/>
      <c r="D247" s="320"/>
      <c r="E247" s="320"/>
      <c r="F247" s="320"/>
      <c r="G247" s="215"/>
      <c r="H247" s="215"/>
    </row>
    <row r="248" spans="1:11" s="216" customFormat="1" ht="15" x14ac:dyDescent="0.2">
      <c r="A248" s="193"/>
      <c r="B248" s="194"/>
      <c r="C248" s="195"/>
      <c r="D248" s="203"/>
      <c r="E248" s="319"/>
      <c r="F248" s="319"/>
      <c r="G248" s="319"/>
      <c r="H248" s="319"/>
    </row>
    <row r="249" spans="1:11" s="216" customFormat="1" ht="15.75" thickBot="1" x14ac:dyDescent="0.25">
      <c r="A249" s="193"/>
      <c r="B249" s="122" t="s">
        <v>0</v>
      </c>
      <c r="C249" s="200">
        <v>2</v>
      </c>
      <c r="D249" s="248" t="s">
        <v>123</v>
      </c>
      <c r="E249" s="319"/>
      <c r="F249" s="319"/>
      <c r="G249" s="319"/>
      <c r="H249" s="253"/>
      <c r="J249" s="218"/>
      <c r="K249" s="218"/>
    </row>
    <row r="250" spans="1:11" s="6" customFormat="1" ht="15.75" x14ac:dyDescent="0.2">
      <c r="A250" s="192" t="s">
        <v>731</v>
      </c>
      <c r="B250" s="320" t="s">
        <v>367</v>
      </c>
      <c r="C250" s="320"/>
      <c r="D250" s="320"/>
      <c r="E250" s="320"/>
      <c r="F250" s="320"/>
      <c r="G250" s="215"/>
      <c r="H250" s="215"/>
    </row>
    <row r="251" spans="1:11" s="216" customFormat="1" ht="15" x14ac:dyDescent="0.2">
      <c r="A251" s="193"/>
      <c r="B251" s="194"/>
      <c r="C251" s="195"/>
      <c r="D251" s="203"/>
      <c r="E251" s="319"/>
      <c r="F251" s="319"/>
      <c r="G251" s="319"/>
      <c r="H251" s="319"/>
    </row>
    <row r="252" spans="1:11" s="216" customFormat="1" ht="15.75" thickBot="1" x14ac:dyDescent="0.25">
      <c r="A252" s="193"/>
      <c r="B252" s="122" t="s">
        <v>0</v>
      </c>
      <c r="C252" s="200">
        <v>1</v>
      </c>
      <c r="D252" s="248" t="s">
        <v>123</v>
      </c>
      <c r="E252" s="319"/>
      <c r="F252" s="319"/>
      <c r="G252" s="319"/>
      <c r="H252" s="253"/>
      <c r="J252" s="218"/>
      <c r="K252" s="218"/>
    </row>
    <row r="253" spans="1:11" s="6" customFormat="1" ht="15.75" x14ac:dyDescent="0.2">
      <c r="A253" s="192" t="s">
        <v>732</v>
      </c>
      <c r="B253" s="320" t="s">
        <v>368</v>
      </c>
      <c r="C253" s="320"/>
      <c r="D253" s="320"/>
      <c r="E253" s="320"/>
      <c r="F253" s="320"/>
      <c r="G253" s="215"/>
      <c r="H253" s="215"/>
    </row>
    <row r="254" spans="1:11" s="216" customFormat="1" ht="15" x14ac:dyDescent="0.2">
      <c r="A254" s="193"/>
      <c r="B254" s="194"/>
      <c r="C254" s="195"/>
      <c r="D254" s="203"/>
      <c r="E254" s="319"/>
      <c r="F254" s="319"/>
      <c r="G254" s="319"/>
      <c r="H254" s="319"/>
    </row>
    <row r="255" spans="1:11" s="216" customFormat="1" ht="15.75" thickBot="1" x14ac:dyDescent="0.25">
      <c r="A255" s="193"/>
      <c r="B255" s="122" t="s">
        <v>0</v>
      </c>
      <c r="C255" s="200">
        <v>3</v>
      </c>
      <c r="D255" s="248" t="s">
        <v>123</v>
      </c>
      <c r="E255" s="319"/>
      <c r="F255" s="319"/>
      <c r="G255" s="319"/>
      <c r="H255" s="253"/>
      <c r="J255" s="218"/>
      <c r="K255" s="218"/>
    </row>
    <row r="256" spans="1:11" s="6" customFormat="1" ht="15.75" x14ac:dyDescent="0.2">
      <c r="A256" s="192" t="s">
        <v>733</v>
      </c>
      <c r="B256" s="320" t="s">
        <v>227</v>
      </c>
      <c r="C256" s="320"/>
      <c r="D256" s="320"/>
      <c r="E256" s="320"/>
      <c r="F256" s="320"/>
      <c r="G256" s="215"/>
      <c r="H256" s="215"/>
    </row>
    <row r="257" spans="1:11" s="216" customFormat="1" ht="15" x14ac:dyDescent="0.2">
      <c r="A257" s="193"/>
      <c r="B257" s="194"/>
      <c r="C257" s="195"/>
      <c r="D257" s="203"/>
      <c r="E257" s="319"/>
      <c r="F257" s="319"/>
      <c r="G257" s="319"/>
      <c r="H257" s="319"/>
    </row>
    <row r="258" spans="1:11" s="216" customFormat="1" ht="15.75" thickBot="1" x14ac:dyDescent="0.25">
      <c r="A258" s="193"/>
      <c r="B258" s="122" t="s">
        <v>0</v>
      </c>
      <c r="C258" s="200">
        <v>3</v>
      </c>
      <c r="D258" s="248" t="s">
        <v>123</v>
      </c>
      <c r="E258" s="319"/>
      <c r="F258" s="319"/>
      <c r="G258" s="319"/>
      <c r="H258" s="253"/>
      <c r="J258" s="218"/>
      <c r="K258" s="218"/>
    </row>
    <row r="259" spans="1:11" s="6" customFormat="1" ht="15.75" x14ac:dyDescent="0.2">
      <c r="A259" s="192" t="s">
        <v>734</v>
      </c>
      <c r="B259" s="320" t="s">
        <v>228</v>
      </c>
      <c r="C259" s="320"/>
      <c r="D259" s="320"/>
      <c r="E259" s="320"/>
      <c r="F259" s="320"/>
      <c r="G259" s="215"/>
      <c r="H259" s="215"/>
    </row>
    <row r="260" spans="1:11" s="216" customFormat="1" ht="15" x14ac:dyDescent="0.2">
      <c r="A260" s="193"/>
      <c r="B260" s="194"/>
      <c r="C260" s="195"/>
      <c r="D260" s="203"/>
      <c r="E260" s="319"/>
      <c r="F260" s="319"/>
      <c r="G260" s="319"/>
      <c r="H260" s="319"/>
    </row>
    <row r="261" spans="1:11" s="216" customFormat="1" ht="15.75" thickBot="1" x14ac:dyDescent="0.25">
      <c r="A261" s="193"/>
      <c r="B261" s="122" t="s">
        <v>0</v>
      </c>
      <c r="C261" s="200">
        <v>3</v>
      </c>
      <c r="D261" s="248" t="s">
        <v>123</v>
      </c>
      <c r="E261" s="319"/>
      <c r="F261" s="319"/>
      <c r="G261" s="319"/>
      <c r="H261" s="253"/>
      <c r="J261" s="218"/>
      <c r="K261" s="218"/>
    </row>
    <row r="262" spans="1:11" s="6" customFormat="1" ht="15.75" x14ac:dyDescent="0.2">
      <c r="A262" s="192" t="s">
        <v>735</v>
      </c>
      <c r="B262" s="320" t="s">
        <v>369</v>
      </c>
      <c r="C262" s="320"/>
      <c r="D262" s="320"/>
      <c r="E262" s="320"/>
      <c r="F262" s="320"/>
      <c r="G262" s="215"/>
      <c r="H262" s="215"/>
    </row>
    <row r="263" spans="1:11" s="216" customFormat="1" ht="15" x14ac:dyDescent="0.2">
      <c r="A263" s="193"/>
      <c r="B263" s="194"/>
      <c r="C263" s="195"/>
      <c r="D263" s="203"/>
      <c r="E263" s="319"/>
      <c r="F263" s="319"/>
      <c r="G263" s="319"/>
      <c r="H263" s="319"/>
    </row>
    <row r="264" spans="1:11" s="216" customFormat="1" ht="15.75" thickBot="1" x14ac:dyDescent="0.25">
      <c r="A264" s="193"/>
      <c r="B264" s="122" t="s">
        <v>0</v>
      </c>
      <c r="C264" s="200">
        <v>15</v>
      </c>
      <c r="D264" s="248" t="s">
        <v>123</v>
      </c>
      <c r="E264" s="319"/>
      <c r="F264" s="319"/>
      <c r="G264" s="319"/>
      <c r="H264" s="253"/>
      <c r="J264" s="218"/>
      <c r="K264" s="218"/>
    </row>
    <row r="265" spans="1:11" s="6" customFormat="1" ht="15.75" x14ac:dyDescent="0.2">
      <c r="A265" s="192" t="s">
        <v>736</v>
      </c>
      <c r="B265" s="320" t="s">
        <v>370</v>
      </c>
      <c r="C265" s="320"/>
      <c r="D265" s="320"/>
      <c r="E265" s="320"/>
      <c r="F265" s="320"/>
      <c r="G265" s="215"/>
      <c r="H265" s="215"/>
    </row>
    <row r="266" spans="1:11" s="216" customFormat="1" ht="15" x14ac:dyDescent="0.2">
      <c r="A266" s="193"/>
      <c r="B266" s="194"/>
      <c r="C266" s="195"/>
      <c r="D266" s="203"/>
      <c r="E266" s="319"/>
      <c r="F266" s="319"/>
      <c r="G266" s="319"/>
      <c r="H266" s="319"/>
    </row>
    <row r="267" spans="1:11" s="216" customFormat="1" ht="15.75" thickBot="1" x14ac:dyDescent="0.25">
      <c r="A267" s="193"/>
      <c r="B267" s="122" t="s">
        <v>0</v>
      </c>
      <c r="C267" s="200">
        <v>15</v>
      </c>
      <c r="D267" s="248" t="s">
        <v>123</v>
      </c>
      <c r="E267" s="319"/>
      <c r="F267" s="319"/>
      <c r="G267" s="319"/>
      <c r="H267" s="253"/>
      <c r="J267" s="218"/>
      <c r="K267" s="218"/>
    </row>
    <row r="268" spans="1:11" s="6" customFormat="1" ht="15.75" x14ac:dyDescent="0.2">
      <c r="A268" s="192" t="s">
        <v>737</v>
      </c>
      <c r="B268" s="320" t="s">
        <v>229</v>
      </c>
      <c r="C268" s="320"/>
      <c r="D268" s="320"/>
      <c r="E268" s="320"/>
      <c r="F268" s="320"/>
      <c r="G268" s="215"/>
      <c r="H268" s="215"/>
    </row>
    <row r="269" spans="1:11" s="216" customFormat="1" ht="15" x14ac:dyDescent="0.2">
      <c r="A269" s="193"/>
      <c r="B269" s="194"/>
      <c r="C269" s="195"/>
      <c r="D269" s="203"/>
      <c r="E269" s="319"/>
      <c r="F269" s="319"/>
      <c r="G269" s="319"/>
      <c r="H269" s="319"/>
    </row>
    <row r="270" spans="1:11" s="216" customFormat="1" ht="15.75" thickBot="1" x14ac:dyDescent="0.25">
      <c r="A270" s="193"/>
      <c r="B270" s="122" t="s">
        <v>0</v>
      </c>
      <c r="C270" s="200">
        <v>10</v>
      </c>
      <c r="D270" s="248" t="s">
        <v>123</v>
      </c>
      <c r="E270" s="319"/>
      <c r="F270" s="319"/>
      <c r="G270" s="319"/>
      <c r="H270" s="253"/>
      <c r="J270" s="218"/>
      <c r="K270" s="218"/>
    </row>
    <row r="271" spans="1:11" s="6" customFormat="1" ht="15.75" x14ac:dyDescent="0.2">
      <c r="A271" s="192" t="s">
        <v>738</v>
      </c>
      <c r="B271" s="320" t="s">
        <v>230</v>
      </c>
      <c r="C271" s="320"/>
      <c r="D271" s="320"/>
      <c r="E271" s="320"/>
      <c r="F271" s="320"/>
      <c r="G271" s="215"/>
      <c r="H271" s="215"/>
    </row>
    <row r="272" spans="1:11" s="216" customFormat="1" ht="15" x14ac:dyDescent="0.2">
      <c r="A272" s="193"/>
      <c r="B272" s="194"/>
      <c r="C272" s="195"/>
      <c r="D272" s="203"/>
      <c r="E272" s="319"/>
      <c r="F272" s="319"/>
      <c r="G272" s="319"/>
      <c r="H272" s="319"/>
    </row>
    <row r="273" spans="1:11" s="216" customFormat="1" ht="15.75" thickBot="1" x14ac:dyDescent="0.25">
      <c r="A273" s="193"/>
      <c r="B273" s="122" t="s">
        <v>0</v>
      </c>
      <c r="C273" s="200">
        <v>4.5</v>
      </c>
      <c r="D273" s="248" t="s">
        <v>6</v>
      </c>
      <c r="E273" s="319"/>
      <c r="F273" s="319"/>
      <c r="G273" s="319"/>
      <c r="H273" s="253"/>
      <c r="J273" s="218"/>
      <c r="K273" s="218"/>
    </row>
    <row r="274" spans="1:11" s="6" customFormat="1" ht="15.75" x14ac:dyDescent="0.2">
      <c r="A274" s="192" t="s">
        <v>739</v>
      </c>
      <c r="B274" s="320" t="s">
        <v>371</v>
      </c>
      <c r="C274" s="320"/>
      <c r="D274" s="320"/>
      <c r="E274" s="320"/>
      <c r="F274" s="320"/>
      <c r="G274" s="215"/>
      <c r="H274" s="215"/>
    </row>
    <row r="275" spans="1:11" s="216" customFormat="1" ht="15" x14ac:dyDescent="0.2">
      <c r="A275" s="193"/>
      <c r="B275" s="194"/>
      <c r="C275" s="195"/>
      <c r="D275" s="203"/>
      <c r="E275" s="319"/>
      <c r="F275" s="319"/>
      <c r="G275" s="319"/>
      <c r="H275" s="319"/>
    </row>
    <row r="276" spans="1:11" s="216" customFormat="1" ht="15.75" thickBot="1" x14ac:dyDescent="0.25">
      <c r="A276" s="193"/>
      <c r="B276" s="122" t="s">
        <v>0</v>
      </c>
      <c r="C276" s="200">
        <v>4</v>
      </c>
      <c r="D276" s="248" t="s">
        <v>123</v>
      </c>
      <c r="E276" s="319"/>
      <c r="F276" s="319"/>
      <c r="G276" s="319"/>
      <c r="H276" s="253"/>
      <c r="J276" s="218"/>
      <c r="K276" s="218"/>
    </row>
    <row r="277" spans="1:11" s="6" customFormat="1" ht="15.75" x14ac:dyDescent="0.2">
      <c r="A277" s="192" t="s">
        <v>740</v>
      </c>
      <c r="B277" s="320" t="s">
        <v>372</v>
      </c>
      <c r="C277" s="320"/>
      <c r="D277" s="320"/>
      <c r="E277" s="320"/>
      <c r="F277" s="320"/>
      <c r="G277" s="215"/>
      <c r="H277" s="215"/>
    </row>
    <row r="278" spans="1:11" s="216" customFormat="1" ht="15" x14ac:dyDescent="0.2">
      <c r="A278" s="193"/>
      <c r="B278" s="194"/>
      <c r="C278" s="195"/>
      <c r="D278" s="203"/>
      <c r="E278" s="319"/>
      <c r="F278" s="319"/>
      <c r="G278" s="319"/>
      <c r="H278" s="319"/>
    </row>
    <row r="279" spans="1:11" s="216" customFormat="1" ht="15.75" thickBot="1" x14ac:dyDescent="0.25">
      <c r="A279" s="193"/>
      <c r="B279" s="122" t="s">
        <v>0</v>
      </c>
      <c r="C279" s="200">
        <v>4</v>
      </c>
      <c r="D279" s="248" t="s">
        <v>123</v>
      </c>
      <c r="E279" s="319"/>
      <c r="F279" s="319"/>
      <c r="G279" s="319"/>
      <c r="H279" s="253"/>
      <c r="J279" s="218"/>
      <c r="K279" s="218"/>
    </row>
    <row r="280" spans="1:11" s="6" customFormat="1" ht="15.75" x14ac:dyDescent="0.2">
      <c r="A280" s="192" t="s">
        <v>741</v>
      </c>
      <c r="B280" s="320" t="s">
        <v>307</v>
      </c>
      <c r="C280" s="320"/>
      <c r="D280" s="320"/>
      <c r="E280" s="320"/>
      <c r="F280" s="320"/>
      <c r="G280" s="215"/>
      <c r="H280" s="215"/>
    </row>
    <row r="281" spans="1:11" s="216" customFormat="1" ht="15" x14ac:dyDescent="0.2">
      <c r="A281" s="193"/>
      <c r="B281" s="194"/>
      <c r="C281" s="195"/>
      <c r="D281" s="203"/>
      <c r="E281" s="319"/>
      <c r="F281" s="319"/>
      <c r="G281" s="319"/>
      <c r="H281" s="319"/>
    </row>
    <row r="282" spans="1:11" s="216" customFormat="1" ht="15.75" thickBot="1" x14ac:dyDescent="0.25">
      <c r="A282" s="193"/>
      <c r="B282" s="122" t="s">
        <v>0</v>
      </c>
      <c r="C282" s="200">
        <v>15</v>
      </c>
      <c r="D282" s="248" t="s">
        <v>123</v>
      </c>
      <c r="E282" s="319"/>
      <c r="F282" s="319"/>
      <c r="G282" s="319"/>
      <c r="H282" s="253"/>
      <c r="J282" s="218"/>
      <c r="K282" s="218"/>
    </row>
    <row r="283" spans="1:11" s="6" customFormat="1" ht="15.75" x14ac:dyDescent="0.2">
      <c r="A283" s="192" t="s">
        <v>742</v>
      </c>
      <c r="B283" s="320" t="s">
        <v>220</v>
      </c>
      <c r="C283" s="320"/>
      <c r="D283" s="320"/>
      <c r="E283" s="320"/>
      <c r="F283" s="320"/>
      <c r="G283" s="215"/>
      <c r="H283" s="215"/>
    </row>
    <row r="284" spans="1:11" s="216" customFormat="1" ht="15" x14ac:dyDescent="0.2">
      <c r="A284" s="193"/>
      <c r="B284" s="194"/>
      <c r="C284" s="195"/>
      <c r="D284" s="203"/>
      <c r="E284" s="319"/>
      <c r="F284" s="319"/>
      <c r="G284" s="319"/>
      <c r="H284" s="319"/>
    </row>
    <row r="285" spans="1:11" ht="15" x14ac:dyDescent="0.2">
      <c r="A285" s="193"/>
      <c r="B285" s="193" t="s">
        <v>314</v>
      </c>
      <c r="C285" s="202">
        <f>230.3+73.57</f>
        <v>303.87</v>
      </c>
      <c r="D285" s="204" t="s">
        <v>6</v>
      </c>
      <c r="E285" s="319"/>
      <c r="F285" s="319"/>
      <c r="G285" s="319"/>
      <c r="H285" s="319"/>
    </row>
    <row r="286" spans="1:11" ht="15" x14ac:dyDescent="0.2">
      <c r="A286" s="193"/>
      <c r="B286" s="193" t="s">
        <v>315</v>
      </c>
      <c r="C286" s="202">
        <v>0.5</v>
      </c>
      <c r="D286" s="204" t="s">
        <v>6</v>
      </c>
      <c r="E286" s="319"/>
      <c r="F286" s="319"/>
      <c r="G286" s="319"/>
      <c r="H286" s="267"/>
    </row>
    <row r="287" spans="1:11" ht="15" x14ac:dyDescent="0.2">
      <c r="A287" s="193"/>
      <c r="B287" s="193" t="s">
        <v>316</v>
      </c>
      <c r="C287" s="202">
        <v>0.4</v>
      </c>
      <c r="D287" s="204" t="s">
        <v>6</v>
      </c>
      <c r="E287" s="319"/>
      <c r="F287" s="319"/>
      <c r="G287" s="319"/>
      <c r="H287" s="267"/>
    </row>
    <row r="288" spans="1:11" s="216" customFormat="1" ht="15.75" thickBot="1" x14ac:dyDescent="0.25">
      <c r="A288" s="193"/>
      <c r="B288" s="122" t="s">
        <v>317</v>
      </c>
      <c r="C288" s="200">
        <f>C285*C286*C287</f>
        <v>60.774000000000001</v>
      </c>
      <c r="D288" s="248" t="s">
        <v>2</v>
      </c>
      <c r="E288" s="319"/>
      <c r="F288" s="319"/>
      <c r="G288" s="319"/>
      <c r="H288" s="253"/>
      <c r="J288" s="218"/>
      <c r="K288" s="218"/>
    </row>
    <row r="289" spans="1:11" s="6" customFormat="1" ht="15.75" x14ac:dyDescent="0.2">
      <c r="A289" s="192" t="s">
        <v>743</v>
      </c>
      <c r="B289" s="320" t="s">
        <v>313</v>
      </c>
      <c r="C289" s="320"/>
      <c r="D289" s="320"/>
      <c r="E289" s="320"/>
      <c r="F289" s="320"/>
      <c r="G289" s="215"/>
      <c r="H289" s="215"/>
    </row>
    <row r="290" spans="1:11" s="216" customFormat="1" ht="15" x14ac:dyDescent="0.2">
      <c r="A290" s="193"/>
      <c r="B290" s="194"/>
      <c r="C290" s="195"/>
      <c r="D290" s="203"/>
      <c r="E290" s="319"/>
      <c r="F290" s="319"/>
      <c r="G290" s="319"/>
      <c r="H290" s="319"/>
    </row>
    <row r="291" spans="1:11" ht="15" x14ac:dyDescent="0.2">
      <c r="A291" s="193"/>
      <c r="B291" s="193" t="s">
        <v>314</v>
      </c>
      <c r="C291" s="202">
        <f>C285</f>
        <v>303.87</v>
      </c>
      <c r="D291" s="204" t="s">
        <v>6</v>
      </c>
      <c r="E291" s="319"/>
      <c r="F291" s="319"/>
      <c r="G291" s="319"/>
      <c r="H291" s="319"/>
    </row>
    <row r="292" spans="1:11" ht="15" x14ac:dyDescent="0.2">
      <c r="A292" s="193"/>
      <c r="B292" s="193" t="s">
        <v>315</v>
      </c>
      <c r="C292" s="202">
        <v>0.5</v>
      </c>
      <c r="D292" s="204" t="s">
        <v>6</v>
      </c>
      <c r="E292" s="319"/>
      <c r="F292" s="319"/>
      <c r="G292" s="319"/>
      <c r="H292" s="267"/>
    </row>
    <row r="293" spans="1:11" ht="15" x14ac:dyDescent="0.2">
      <c r="A293" s="193"/>
      <c r="B293" s="193" t="s">
        <v>316</v>
      </c>
      <c r="C293" s="202">
        <v>0.4</v>
      </c>
      <c r="D293" s="204" t="s">
        <v>6</v>
      </c>
      <c r="E293" s="319"/>
      <c r="F293" s="319"/>
      <c r="G293" s="319"/>
      <c r="H293" s="267"/>
    </row>
    <row r="294" spans="1:11" s="216" customFormat="1" ht="15.75" thickBot="1" x14ac:dyDescent="0.25">
      <c r="A294" s="193"/>
      <c r="B294" s="122" t="s">
        <v>317</v>
      </c>
      <c r="C294" s="200">
        <f>C291*C292*C293</f>
        <v>60.774000000000001</v>
      </c>
      <c r="D294" s="248" t="s">
        <v>2</v>
      </c>
      <c r="E294" s="319"/>
      <c r="F294" s="319"/>
      <c r="G294" s="319"/>
      <c r="H294" s="253"/>
      <c r="J294" s="218"/>
      <c r="K294" s="218"/>
    </row>
    <row r="295" spans="1:11" s="214" customFormat="1" ht="16.5" thickBot="1" x14ac:dyDescent="0.25">
      <c r="A295" s="250" t="s">
        <v>128</v>
      </c>
      <c r="B295" s="322" t="s">
        <v>231</v>
      </c>
      <c r="C295" s="322"/>
      <c r="D295" s="322"/>
      <c r="E295" s="322"/>
      <c r="F295" s="322"/>
      <c r="G295" s="251"/>
      <c r="H295" s="251"/>
    </row>
    <row r="296" spans="1:11" s="6" customFormat="1" ht="15.75" x14ac:dyDescent="0.2">
      <c r="A296" s="192" t="s">
        <v>129</v>
      </c>
      <c r="B296" s="320" t="s">
        <v>318</v>
      </c>
      <c r="C296" s="320"/>
      <c r="D296" s="320"/>
      <c r="E296" s="320"/>
      <c r="F296" s="320"/>
      <c r="G296" s="215"/>
      <c r="H296" s="215"/>
    </row>
    <row r="297" spans="1:11" s="216" customFormat="1" ht="15" x14ac:dyDescent="0.2">
      <c r="A297" s="193"/>
      <c r="B297" s="194"/>
      <c r="C297" s="195"/>
      <c r="D297" s="203"/>
      <c r="E297" s="319"/>
      <c r="F297" s="319"/>
      <c r="G297" s="319"/>
      <c r="H297" s="319"/>
    </row>
    <row r="298" spans="1:11" s="216" customFormat="1" ht="15.75" thickBot="1" x14ac:dyDescent="0.25">
      <c r="A298" s="193"/>
      <c r="B298" s="122" t="s">
        <v>0</v>
      </c>
      <c r="C298" s="200">
        <v>2</v>
      </c>
      <c r="D298" s="248" t="s">
        <v>123</v>
      </c>
      <c r="E298" s="319"/>
      <c r="F298" s="319"/>
      <c r="G298" s="319"/>
      <c r="H298" s="253"/>
      <c r="J298" s="218"/>
      <c r="K298" s="218"/>
    </row>
    <row r="299" spans="1:11" s="6" customFormat="1" ht="15.75" x14ac:dyDescent="0.2">
      <c r="A299" s="192" t="s">
        <v>200</v>
      </c>
      <c r="B299" s="320" t="s">
        <v>373</v>
      </c>
      <c r="C299" s="320"/>
      <c r="D299" s="320"/>
      <c r="E299" s="320"/>
      <c r="F299" s="320"/>
      <c r="G299" s="215"/>
      <c r="H299" s="215"/>
    </row>
    <row r="300" spans="1:11" s="216" customFormat="1" ht="15" x14ac:dyDescent="0.2">
      <c r="A300" s="193"/>
      <c r="B300" s="194"/>
      <c r="C300" s="195"/>
      <c r="D300" s="203"/>
      <c r="E300" s="319"/>
      <c r="F300" s="319"/>
      <c r="G300" s="319"/>
      <c r="H300" s="319"/>
    </row>
    <row r="301" spans="1:11" ht="15" x14ac:dyDescent="0.2">
      <c r="A301" s="193"/>
      <c r="B301" s="193" t="s">
        <v>319</v>
      </c>
      <c r="C301" s="202">
        <v>6.8</v>
      </c>
      <c r="D301" s="204" t="s">
        <v>6</v>
      </c>
      <c r="E301" s="319"/>
      <c r="F301" s="319"/>
      <c r="G301" s="319"/>
      <c r="H301" s="319"/>
    </row>
    <row r="302" spans="1:11" ht="15" x14ac:dyDescent="0.2">
      <c r="A302" s="193"/>
      <c r="B302" s="193" t="s">
        <v>320</v>
      </c>
      <c r="C302" s="202">
        <v>6.8</v>
      </c>
      <c r="D302" s="204" t="s">
        <v>6</v>
      </c>
      <c r="E302" s="319"/>
      <c r="F302" s="319"/>
      <c r="G302" s="319"/>
      <c r="H302" s="267"/>
    </row>
    <row r="303" spans="1:11" ht="15" x14ac:dyDescent="0.2">
      <c r="A303" s="193"/>
      <c r="B303" s="193" t="s">
        <v>321</v>
      </c>
      <c r="C303" s="202">
        <v>6.8</v>
      </c>
      <c r="D303" s="204" t="s">
        <v>6</v>
      </c>
      <c r="E303" s="319"/>
      <c r="F303" s="319"/>
      <c r="G303" s="319"/>
      <c r="H303" s="267"/>
    </row>
    <row r="304" spans="1:11" ht="15" x14ac:dyDescent="0.2">
      <c r="A304" s="193"/>
      <c r="B304" s="193" t="s">
        <v>322</v>
      </c>
      <c r="C304" s="202">
        <v>6.8</v>
      </c>
      <c r="D304" s="204" t="s">
        <v>6</v>
      </c>
      <c r="E304" s="319"/>
      <c r="F304" s="319"/>
      <c r="G304" s="319"/>
      <c r="H304" s="267"/>
    </row>
    <row r="305" spans="1:11" s="216" customFormat="1" ht="15.75" thickBot="1" x14ac:dyDescent="0.25">
      <c r="A305" s="193"/>
      <c r="B305" s="122" t="s">
        <v>0</v>
      </c>
      <c r="C305" s="200">
        <f>SUM(C301:C304)</f>
        <v>27.2</v>
      </c>
      <c r="D305" s="248" t="s">
        <v>6</v>
      </c>
      <c r="E305" s="319"/>
      <c r="F305" s="319"/>
      <c r="G305" s="319"/>
      <c r="H305" s="253"/>
      <c r="J305" s="218"/>
      <c r="K305" s="218"/>
    </row>
    <row r="306" spans="1:11" s="6" customFormat="1" ht="15.75" x14ac:dyDescent="0.2">
      <c r="A306" s="192" t="s">
        <v>201</v>
      </c>
      <c r="B306" s="320" t="s">
        <v>323</v>
      </c>
      <c r="C306" s="320"/>
      <c r="D306" s="320"/>
      <c r="E306" s="320"/>
      <c r="F306" s="320"/>
      <c r="G306" s="215"/>
      <c r="H306" s="215"/>
    </row>
    <row r="307" spans="1:11" s="216" customFormat="1" ht="15" x14ac:dyDescent="0.2">
      <c r="A307" s="193"/>
      <c r="B307" s="194"/>
      <c r="C307" s="195"/>
      <c r="D307" s="203"/>
      <c r="E307" s="319"/>
      <c r="F307" s="319"/>
      <c r="G307" s="319"/>
      <c r="H307" s="319"/>
    </row>
    <row r="308" spans="1:11" s="216" customFormat="1" ht="15.75" thickBot="1" x14ac:dyDescent="0.25">
      <c r="A308" s="193"/>
      <c r="B308" s="122" t="s">
        <v>0</v>
      </c>
      <c r="C308" s="200">
        <v>80</v>
      </c>
      <c r="D308" s="248" t="s">
        <v>6</v>
      </c>
      <c r="E308" s="319"/>
      <c r="F308" s="319"/>
      <c r="G308" s="319"/>
      <c r="H308" s="253"/>
      <c r="J308" s="218"/>
      <c r="K308" s="218"/>
    </row>
    <row r="309" spans="1:11" s="6" customFormat="1" ht="15.75" x14ac:dyDescent="0.2">
      <c r="A309" s="192" t="s">
        <v>744</v>
      </c>
      <c r="B309" s="320" t="s">
        <v>324</v>
      </c>
      <c r="C309" s="320"/>
      <c r="D309" s="320"/>
      <c r="E309" s="320"/>
      <c r="F309" s="320"/>
      <c r="G309" s="215"/>
      <c r="H309" s="215"/>
    </row>
    <row r="310" spans="1:11" s="216" customFormat="1" ht="15" x14ac:dyDescent="0.2">
      <c r="A310" s="193"/>
      <c r="B310" s="194"/>
      <c r="C310" s="195"/>
      <c r="D310" s="203"/>
      <c r="E310" s="319"/>
      <c r="F310" s="319"/>
      <c r="G310" s="319"/>
      <c r="H310" s="319"/>
    </row>
    <row r="311" spans="1:11" s="216" customFormat="1" ht="15.75" thickBot="1" x14ac:dyDescent="0.25">
      <c r="A311" s="193"/>
      <c r="B311" s="122" t="s">
        <v>0</v>
      </c>
      <c r="C311" s="200">
        <v>4</v>
      </c>
      <c r="D311" s="248" t="s">
        <v>123</v>
      </c>
      <c r="E311" s="319"/>
      <c r="F311" s="319"/>
      <c r="G311" s="319"/>
      <c r="H311" s="253"/>
      <c r="J311" s="218"/>
      <c r="K311" s="218"/>
    </row>
    <row r="312" spans="1:11" s="6" customFormat="1" ht="15.75" x14ac:dyDescent="0.2">
      <c r="A312" s="192" t="s">
        <v>202</v>
      </c>
      <c r="B312" s="320" t="s">
        <v>325</v>
      </c>
      <c r="C312" s="320"/>
      <c r="D312" s="320"/>
      <c r="E312" s="320"/>
      <c r="F312" s="320"/>
      <c r="G312" s="215"/>
      <c r="H312" s="215"/>
    </row>
    <row r="313" spans="1:11" s="216" customFormat="1" ht="15" x14ac:dyDescent="0.2">
      <c r="A313" s="193"/>
      <c r="B313" s="194"/>
      <c r="C313" s="195"/>
      <c r="D313" s="203"/>
      <c r="E313" s="319"/>
      <c r="F313" s="319"/>
      <c r="G313" s="319"/>
      <c r="H313" s="319"/>
    </row>
    <row r="314" spans="1:11" s="216" customFormat="1" ht="15.75" thickBot="1" x14ac:dyDescent="0.25">
      <c r="A314" s="193"/>
      <c r="B314" s="122" t="s">
        <v>0</v>
      </c>
      <c r="C314" s="200">
        <v>1</v>
      </c>
      <c r="D314" s="248" t="s">
        <v>123</v>
      </c>
      <c r="E314" s="319"/>
      <c r="F314" s="319"/>
      <c r="G314" s="319"/>
      <c r="H314" s="253"/>
      <c r="J314" s="218"/>
      <c r="K314" s="218"/>
    </row>
    <row r="315" spans="1:11" s="6" customFormat="1" ht="15.75" x14ac:dyDescent="0.2">
      <c r="A315" s="192" t="s">
        <v>745</v>
      </c>
      <c r="B315" s="320" t="s">
        <v>374</v>
      </c>
      <c r="C315" s="320"/>
      <c r="D315" s="320"/>
      <c r="E315" s="320"/>
      <c r="F315" s="320"/>
      <c r="G315" s="320"/>
      <c r="H315" s="320"/>
    </row>
    <row r="316" spans="1:11" s="216" customFormat="1" ht="15" x14ac:dyDescent="0.2">
      <c r="A316" s="193"/>
      <c r="B316" s="194"/>
      <c r="C316" s="195"/>
      <c r="D316" s="203"/>
      <c r="E316" s="319"/>
      <c r="F316" s="319"/>
      <c r="G316" s="319"/>
      <c r="H316" s="319"/>
    </row>
    <row r="317" spans="1:11" s="216" customFormat="1" ht="15.75" thickBot="1" x14ac:dyDescent="0.25">
      <c r="A317" s="193"/>
      <c r="B317" s="122" t="s">
        <v>0</v>
      </c>
      <c r="C317" s="200">
        <v>7.8</v>
      </c>
      <c r="D317" s="248" t="s">
        <v>6</v>
      </c>
      <c r="E317" s="319"/>
      <c r="F317" s="319"/>
      <c r="G317" s="319"/>
      <c r="H317" s="253"/>
      <c r="J317" s="218"/>
      <c r="K317" s="218"/>
    </row>
    <row r="318" spans="1:11" s="6" customFormat="1" ht="15.75" x14ac:dyDescent="0.2">
      <c r="A318" s="192" t="s">
        <v>746</v>
      </c>
      <c r="B318" s="320" t="s">
        <v>375</v>
      </c>
      <c r="C318" s="320"/>
      <c r="D318" s="320"/>
      <c r="E318" s="320"/>
      <c r="F318" s="320"/>
      <c r="G318" s="320"/>
      <c r="H318" s="320"/>
    </row>
    <row r="319" spans="1:11" s="216" customFormat="1" ht="15" x14ac:dyDescent="0.2">
      <c r="A319" s="193"/>
      <c r="B319" s="194"/>
      <c r="C319" s="195"/>
      <c r="D319" s="203"/>
      <c r="E319" s="319"/>
      <c r="F319" s="319"/>
      <c r="G319" s="319"/>
      <c r="H319" s="319"/>
    </row>
    <row r="320" spans="1:11" s="216" customFormat="1" ht="15.75" thickBot="1" x14ac:dyDescent="0.25">
      <c r="A320" s="193"/>
      <c r="B320" s="122" t="s">
        <v>0</v>
      </c>
      <c r="C320" s="200">
        <v>45.03</v>
      </c>
      <c r="D320" s="248" t="s">
        <v>6</v>
      </c>
      <c r="E320" s="319"/>
      <c r="F320" s="319"/>
      <c r="G320" s="319"/>
      <c r="H320" s="253"/>
      <c r="J320" s="218"/>
      <c r="K320" s="218"/>
    </row>
    <row r="321" spans="1:11" s="6" customFormat="1" ht="15.75" x14ac:dyDescent="0.2">
      <c r="A321" s="192" t="s">
        <v>747</v>
      </c>
      <c r="B321" s="320" t="s">
        <v>347</v>
      </c>
      <c r="C321" s="320"/>
      <c r="D321" s="320"/>
      <c r="E321" s="320"/>
      <c r="F321" s="320"/>
      <c r="G321" s="215"/>
      <c r="H321" s="215"/>
    </row>
    <row r="322" spans="1:11" s="216" customFormat="1" ht="15" x14ac:dyDescent="0.2">
      <c r="A322" s="193"/>
      <c r="B322" s="194"/>
      <c r="C322" s="195"/>
      <c r="D322" s="203"/>
      <c r="E322" s="319"/>
      <c r="F322" s="319"/>
      <c r="G322" s="319"/>
      <c r="H322" s="319"/>
    </row>
    <row r="323" spans="1:11" s="216" customFormat="1" ht="15.75" thickBot="1" x14ac:dyDescent="0.25">
      <c r="A323" s="193"/>
      <c r="B323" s="122" t="s">
        <v>0</v>
      </c>
      <c r="C323" s="200">
        <v>1</v>
      </c>
      <c r="D323" s="248" t="s">
        <v>123</v>
      </c>
      <c r="E323" s="319"/>
      <c r="F323" s="319"/>
      <c r="G323" s="319"/>
      <c r="H323" s="253"/>
      <c r="J323" s="218"/>
      <c r="K323" s="218"/>
    </row>
    <row r="324" spans="1:11" s="6" customFormat="1" ht="15.75" x14ac:dyDescent="0.2">
      <c r="A324" s="192" t="s">
        <v>748</v>
      </c>
      <c r="B324" s="320" t="s">
        <v>346</v>
      </c>
      <c r="C324" s="320"/>
      <c r="D324" s="320"/>
      <c r="E324" s="320"/>
      <c r="F324" s="320"/>
      <c r="G324" s="215"/>
      <c r="H324" s="215"/>
    </row>
    <row r="325" spans="1:11" s="216" customFormat="1" ht="15" x14ac:dyDescent="0.2">
      <c r="A325" s="193"/>
      <c r="B325" s="194"/>
      <c r="C325" s="195"/>
      <c r="D325" s="203"/>
      <c r="E325" s="319"/>
      <c r="F325" s="319"/>
      <c r="G325" s="319"/>
      <c r="H325" s="319"/>
    </row>
    <row r="326" spans="1:11" s="216" customFormat="1" ht="15.75" thickBot="1" x14ac:dyDescent="0.25">
      <c r="A326" s="193"/>
      <c r="B326" s="122" t="s">
        <v>0</v>
      </c>
      <c r="C326" s="200">
        <v>1</v>
      </c>
      <c r="D326" s="248" t="s">
        <v>123</v>
      </c>
      <c r="E326" s="319"/>
      <c r="F326" s="319"/>
      <c r="G326" s="319"/>
      <c r="H326" s="253"/>
      <c r="J326" s="218"/>
      <c r="K326" s="218"/>
    </row>
    <row r="327" spans="1:11" s="6" customFormat="1" ht="15.75" x14ac:dyDescent="0.2">
      <c r="A327" s="192" t="s">
        <v>749</v>
      </c>
      <c r="B327" s="320" t="s">
        <v>326</v>
      </c>
      <c r="C327" s="320"/>
      <c r="D327" s="320"/>
      <c r="E327" s="320"/>
      <c r="F327" s="320"/>
      <c r="G327" s="215"/>
      <c r="H327" s="215"/>
    </row>
    <row r="328" spans="1:11" s="216" customFormat="1" ht="15" x14ac:dyDescent="0.2">
      <c r="A328" s="193"/>
      <c r="B328" s="194"/>
      <c r="C328" s="195"/>
      <c r="D328" s="203"/>
      <c r="E328" s="319"/>
      <c r="F328" s="319"/>
      <c r="G328" s="319"/>
      <c r="H328" s="319"/>
    </row>
    <row r="329" spans="1:11" s="216" customFormat="1" ht="15.75" thickBot="1" x14ac:dyDescent="0.25">
      <c r="A329" s="193"/>
      <c r="B329" s="122" t="s">
        <v>0</v>
      </c>
      <c r="C329" s="200">
        <v>1</v>
      </c>
      <c r="D329" s="248" t="s">
        <v>123</v>
      </c>
      <c r="E329" s="319"/>
      <c r="F329" s="319"/>
      <c r="G329" s="319"/>
      <c r="H329" s="253"/>
      <c r="J329" s="218"/>
      <c r="K329" s="218"/>
    </row>
    <row r="330" spans="1:11" s="6" customFormat="1" ht="15.75" x14ac:dyDescent="0.2">
      <c r="A330" s="192" t="s">
        <v>750</v>
      </c>
      <c r="B330" s="320" t="s">
        <v>327</v>
      </c>
      <c r="C330" s="320"/>
      <c r="D330" s="320"/>
      <c r="E330" s="320"/>
      <c r="F330" s="320"/>
      <c r="G330" s="215"/>
      <c r="H330" s="215"/>
    </row>
    <row r="331" spans="1:11" s="216" customFormat="1" ht="15" x14ac:dyDescent="0.2">
      <c r="A331" s="193"/>
      <c r="B331" s="194"/>
      <c r="C331" s="195"/>
      <c r="D331" s="203"/>
      <c r="E331" s="319"/>
      <c r="F331" s="319"/>
      <c r="G331" s="319"/>
      <c r="H331" s="319"/>
    </row>
    <row r="332" spans="1:11" s="216" customFormat="1" ht="15.75" thickBot="1" x14ac:dyDescent="0.25">
      <c r="A332" s="193"/>
      <c r="B332" s="122" t="s">
        <v>0</v>
      </c>
      <c r="C332" s="200">
        <v>1</v>
      </c>
      <c r="D332" s="248" t="s">
        <v>123</v>
      </c>
      <c r="E332" s="319"/>
      <c r="F332" s="319"/>
      <c r="G332" s="319"/>
      <c r="H332" s="253"/>
      <c r="J332" s="218"/>
      <c r="K332" s="218"/>
    </row>
    <row r="333" spans="1:11" s="6" customFormat="1" ht="15.75" x14ac:dyDescent="0.2">
      <c r="A333" s="192" t="s">
        <v>751</v>
      </c>
      <c r="B333" s="320" t="s">
        <v>328</v>
      </c>
      <c r="C333" s="320"/>
      <c r="D333" s="320"/>
      <c r="E333" s="320"/>
      <c r="F333" s="320"/>
      <c r="G333" s="215"/>
      <c r="H333" s="215"/>
    </row>
    <row r="334" spans="1:11" s="216" customFormat="1" ht="15" x14ac:dyDescent="0.2">
      <c r="A334" s="193"/>
      <c r="B334" s="194"/>
      <c r="C334" s="195"/>
      <c r="D334" s="203"/>
      <c r="E334" s="319"/>
      <c r="F334" s="319"/>
      <c r="G334" s="319"/>
      <c r="H334" s="319"/>
    </row>
    <row r="335" spans="1:11" s="216" customFormat="1" ht="15.75" thickBot="1" x14ac:dyDescent="0.25">
      <c r="A335" s="193"/>
      <c r="B335" s="122" t="s">
        <v>0</v>
      </c>
      <c r="C335" s="200">
        <v>15.75</v>
      </c>
      <c r="D335" s="248" t="s">
        <v>2</v>
      </c>
      <c r="E335" s="319"/>
      <c r="F335" s="319"/>
      <c r="G335" s="319"/>
      <c r="H335" s="253"/>
      <c r="J335" s="218"/>
      <c r="K335" s="218"/>
    </row>
    <row r="336" spans="1:11" s="6" customFormat="1" ht="15.75" x14ac:dyDescent="0.2">
      <c r="A336" s="192" t="s">
        <v>752</v>
      </c>
      <c r="B336" s="320" t="s">
        <v>313</v>
      </c>
      <c r="C336" s="320"/>
      <c r="D336" s="320"/>
      <c r="E336" s="320"/>
      <c r="F336" s="320"/>
      <c r="G336" s="215"/>
      <c r="H336" s="215"/>
    </row>
    <row r="337" spans="1:11" s="216" customFormat="1" ht="15" x14ac:dyDescent="0.2">
      <c r="A337" s="193"/>
      <c r="B337" s="194"/>
      <c r="C337" s="195"/>
      <c r="D337" s="203"/>
      <c r="E337" s="319"/>
      <c r="F337" s="319"/>
      <c r="G337" s="319"/>
      <c r="H337" s="319"/>
    </row>
    <row r="338" spans="1:11" s="216" customFormat="1" ht="15.75" thickBot="1" x14ac:dyDescent="0.25">
      <c r="A338" s="193"/>
      <c r="B338" s="122" t="s">
        <v>0</v>
      </c>
      <c r="C338" s="200">
        <v>15.75</v>
      </c>
      <c r="D338" s="248" t="s">
        <v>2</v>
      </c>
      <c r="E338" s="319"/>
      <c r="F338" s="319"/>
      <c r="G338" s="319"/>
      <c r="H338" s="253"/>
      <c r="J338" s="218"/>
      <c r="K338" s="218"/>
    </row>
    <row r="339" spans="1:11" s="214" customFormat="1" ht="16.5" thickBot="1" x14ac:dyDescent="0.25">
      <c r="A339" s="250" t="s">
        <v>130</v>
      </c>
      <c r="B339" s="322" t="s">
        <v>397</v>
      </c>
      <c r="C339" s="322"/>
      <c r="D339" s="322"/>
      <c r="E339" s="322"/>
      <c r="F339" s="322"/>
      <c r="G339" s="251"/>
      <c r="H339" s="251"/>
    </row>
    <row r="340" spans="1:11" s="6" customFormat="1" ht="15.75" x14ac:dyDescent="0.2">
      <c r="A340" s="192" t="s">
        <v>132</v>
      </c>
      <c r="B340" s="320" t="s">
        <v>397</v>
      </c>
      <c r="C340" s="320"/>
      <c r="D340" s="320"/>
      <c r="E340" s="320"/>
      <c r="F340" s="320"/>
      <c r="G340" s="215"/>
      <c r="H340" s="215"/>
    </row>
    <row r="341" spans="1:11" s="216" customFormat="1" ht="15" x14ac:dyDescent="0.2">
      <c r="A341" s="193"/>
      <c r="B341" s="194"/>
      <c r="C341" s="195"/>
      <c r="D341" s="203"/>
      <c r="E341" s="319"/>
      <c r="F341" s="319"/>
      <c r="G341" s="319"/>
      <c r="H341" s="319"/>
    </row>
    <row r="342" spans="1:11" s="216" customFormat="1" ht="15.75" thickBot="1" x14ac:dyDescent="0.25">
      <c r="A342" s="193"/>
      <c r="B342" s="122" t="s">
        <v>0</v>
      </c>
      <c r="C342" s="200">
        <v>1</v>
      </c>
      <c r="D342" s="248" t="s">
        <v>123</v>
      </c>
      <c r="E342" s="319"/>
      <c r="F342" s="319"/>
      <c r="G342" s="319"/>
      <c r="H342" s="253"/>
      <c r="J342" s="218"/>
      <c r="K342" s="218"/>
    </row>
    <row r="343" spans="1:11" s="224" customFormat="1" ht="16.5" thickBot="1" x14ac:dyDescent="0.25">
      <c r="A343" s="190">
        <v>8</v>
      </c>
      <c r="B343" s="265" t="s">
        <v>146</v>
      </c>
      <c r="C343" s="220"/>
      <c r="D343" s="221"/>
      <c r="E343" s="222"/>
      <c r="F343" s="223"/>
      <c r="G343" s="223"/>
      <c r="H343" s="223"/>
    </row>
    <row r="344" spans="1:11" s="226" customFormat="1" ht="15.75" x14ac:dyDescent="0.2">
      <c r="A344" s="192" t="s">
        <v>147</v>
      </c>
      <c r="B344" s="321" t="s">
        <v>148</v>
      </c>
      <c r="C344" s="321"/>
      <c r="D344" s="321"/>
      <c r="E344" s="321"/>
      <c r="F344" s="321"/>
      <c r="G344" s="321"/>
      <c r="H344" s="225"/>
    </row>
    <row r="345" spans="1:11" s="188" customFormat="1" ht="15.75" x14ac:dyDescent="0.2">
      <c r="A345" s="227"/>
      <c r="B345" s="228"/>
      <c r="C345" s="229"/>
      <c r="D345" s="230"/>
      <c r="E345" s="231"/>
      <c r="F345" s="232"/>
      <c r="G345" s="232"/>
    </row>
    <row r="346" spans="1:11" s="233" customFormat="1" ht="16.5" thickBot="1" x14ac:dyDescent="0.25">
      <c r="A346" s="227"/>
      <c r="B346" s="122" t="s">
        <v>149</v>
      </c>
      <c r="C346" s="262">
        <v>4</v>
      </c>
      <c r="D346" s="263" t="s">
        <v>69</v>
      </c>
      <c r="E346" s="231"/>
      <c r="F346" s="232"/>
      <c r="G346" s="232"/>
    </row>
    <row r="347" spans="1:11" s="6" customFormat="1" ht="15.75" x14ac:dyDescent="0.2">
      <c r="A347" s="192" t="s">
        <v>150</v>
      </c>
      <c r="B347" s="320" t="s">
        <v>82</v>
      </c>
      <c r="C347" s="320"/>
      <c r="D347" s="320"/>
      <c r="E347" s="234"/>
      <c r="F347" s="225"/>
      <c r="G347" s="225"/>
      <c r="H347" s="225"/>
    </row>
    <row r="348" spans="1:11" s="188" customFormat="1" ht="15.75" x14ac:dyDescent="0.2">
      <c r="A348" s="227"/>
      <c r="B348" s="228"/>
      <c r="C348" s="229"/>
      <c r="D348" s="230"/>
      <c r="E348" s="231"/>
      <c r="F348" s="232"/>
      <c r="G348" s="232"/>
    </row>
    <row r="349" spans="1:11" s="6" customFormat="1" ht="15.75" x14ac:dyDescent="0.2">
      <c r="A349" s="227"/>
      <c r="B349" s="193" t="s">
        <v>145</v>
      </c>
      <c r="C349" s="259">
        <v>4</v>
      </c>
      <c r="D349" s="235"/>
      <c r="E349" s="319" t="str">
        <f>"ITEM "&amp;A344</f>
        <v>ITEM 8.1</v>
      </c>
      <c r="F349" s="319" t="e">
        <f>"ITEM "&amp;#REF!</f>
        <v>#REF!</v>
      </c>
      <c r="G349" s="319" t="e">
        <f>"ITEM "&amp;#REF!</f>
        <v>#REF!</v>
      </c>
      <c r="H349" s="319" t="e">
        <f>"ITEM "&amp;#REF!</f>
        <v>#REF!</v>
      </c>
    </row>
    <row r="350" spans="1:11" s="6" customFormat="1" ht="15.75" x14ac:dyDescent="0.2">
      <c r="A350" s="227"/>
      <c r="B350" s="193" t="s">
        <v>71</v>
      </c>
      <c r="C350" s="259">
        <v>22</v>
      </c>
      <c r="D350" s="235"/>
      <c r="E350" s="236"/>
      <c r="F350" s="232"/>
      <c r="G350" s="232"/>
    </row>
    <row r="351" spans="1:11" s="6" customFormat="1" ht="15.75" x14ac:dyDescent="0.2">
      <c r="A351" s="227"/>
      <c r="B351" s="193" t="s">
        <v>151</v>
      </c>
      <c r="C351" s="259">
        <v>0.8</v>
      </c>
      <c r="D351" s="264" t="s">
        <v>152</v>
      </c>
      <c r="E351" s="236"/>
      <c r="F351" s="232"/>
      <c r="G351" s="232"/>
    </row>
    <row r="352" spans="1:11" s="6" customFormat="1" ht="15.75" x14ac:dyDescent="0.2">
      <c r="A352" s="227"/>
      <c r="B352" s="193" t="s">
        <v>86</v>
      </c>
      <c r="C352" s="259">
        <v>30</v>
      </c>
      <c r="D352" s="264" t="s">
        <v>87</v>
      </c>
      <c r="E352" s="236"/>
      <c r="F352" s="232"/>
      <c r="G352" s="232"/>
    </row>
    <row r="353" spans="1:8" s="233" customFormat="1" ht="16.5" thickBot="1" x14ac:dyDescent="0.25">
      <c r="A353" s="227"/>
      <c r="B353" s="122" t="s">
        <v>0</v>
      </c>
      <c r="C353" s="262">
        <f>(C349*C350)*C351*1.3</f>
        <v>91.52000000000001</v>
      </c>
      <c r="D353" s="263" t="s">
        <v>2</v>
      </c>
      <c r="E353" s="231"/>
      <c r="F353" s="232"/>
      <c r="G353" s="232"/>
    </row>
    <row r="354" spans="1:8" s="6" customFormat="1" ht="15.75" x14ac:dyDescent="0.2">
      <c r="A354" s="192" t="s">
        <v>399</v>
      </c>
      <c r="B354" s="320" t="s">
        <v>89</v>
      </c>
      <c r="C354" s="320"/>
      <c r="D354" s="320"/>
      <c r="E354" s="234"/>
      <c r="F354" s="225"/>
      <c r="G354" s="225"/>
      <c r="H354" s="225"/>
    </row>
    <row r="355" spans="1:8" s="188" customFormat="1" ht="15.75" x14ac:dyDescent="0.2">
      <c r="A355" s="227"/>
      <c r="B355" s="228"/>
      <c r="C355" s="229"/>
      <c r="D355" s="230"/>
      <c r="E355" s="231"/>
      <c r="F355" s="232"/>
      <c r="G355" s="232"/>
    </row>
    <row r="356" spans="1:8" s="6" customFormat="1" ht="15.75" x14ac:dyDescent="0.2">
      <c r="A356" s="227"/>
      <c r="B356" s="193" t="s">
        <v>90</v>
      </c>
      <c r="C356" s="259">
        <f>C353</f>
        <v>91.52000000000001</v>
      </c>
      <c r="D356" s="264" t="s">
        <v>2</v>
      </c>
      <c r="E356" s="319" t="str">
        <f>"ITEM "&amp;A347</f>
        <v>ITEM 8.2</v>
      </c>
      <c r="F356" s="319" t="str">
        <f>"ITEM "&amp;B344</f>
        <v>ITEM LIMPEZA PERMANENTE DA OBRA</v>
      </c>
      <c r="G356" s="319" t="str">
        <f>"ITEM "&amp;C344</f>
        <v xml:space="preserve">ITEM </v>
      </c>
      <c r="H356" s="319" t="str">
        <f>"ITEM "&amp;D344</f>
        <v xml:space="preserve">ITEM </v>
      </c>
    </row>
    <row r="357" spans="1:8" s="6" customFormat="1" ht="15.75" x14ac:dyDescent="0.2">
      <c r="A357" s="227"/>
      <c r="B357" s="193" t="s">
        <v>153</v>
      </c>
      <c r="C357" s="259">
        <v>6.4</v>
      </c>
      <c r="D357" s="264" t="s">
        <v>92</v>
      </c>
      <c r="E357" s="319" t="s">
        <v>117</v>
      </c>
      <c r="F357" s="319"/>
      <c r="G357" s="319"/>
      <c r="H357" s="319"/>
    </row>
    <row r="358" spans="1:8" s="233" customFormat="1" ht="16.5" thickBot="1" x14ac:dyDescent="0.25">
      <c r="A358" s="227"/>
      <c r="B358" s="122" t="s">
        <v>0</v>
      </c>
      <c r="C358" s="262">
        <f>C356*C357</f>
        <v>585.72800000000007</v>
      </c>
      <c r="D358" s="263" t="s">
        <v>94</v>
      </c>
      <c r="E358" s="231"/>
      <c r="F358" s="232"/>
      <c r="G358" s="232"/>
    </row>
    <row r="359" spans="1:8" s="6" customFormat="1" ht="15.75" x14ac:dyDescent="0.2">
      <c r="A359" s="192" t="s">
        <v>753</v>
      </c>
      <c r="B359" s="320" t="s">
        <v>96</v>
      </c>
      <c r="C359" s="320"/>
      <c r="D359" s="320"/>
      <c r="E359" s="234"/>
      <c r="F359" s="225"/>
      <c r="G359" s="225"/>
      <c r="H359" s="225"/>
    </row>
    <row r="360" spans="1:8" s="188" customFormat="1" ht="15.75" x14ac:dyDescent="0.2">
      <c r="A360" s="227"/>
      <c r="B360" s="260"/>
      <c r="C360" s="256"/>
      <c r="D360" s="261"/>
      <c r="E360" s="231"/>
      <c r="F360" s="232"/>
      <c r="G360" s="232"/>
    </row>
    <row r="361" spans="1:8" s="233" customFormat="1" ht="15.75" x14ac:dyDescent="0.2">
      <c r="A361" s="227"/>
      <c r="B361" s="122" t="s">
        <v>90</v>
      </c>
      <c r="C361" s="262">
        <f>C353</f>
        <v>91.52000000000001</v>
      </c>
      <c r="D361" s="263" t="s">
        <v>2</v>
      </c>
      <c r="E361" s="319" t="str">
        <f>"ITEM "&amp;A347</f>
        <v>ITEM 8.2</v>
      </c>
      <c r="F361" s="319" t="str">
        <f>"ITEM "&amp;B349</f>
        <v>ITEM Meses</v>
      </c>
      <c r="G361" s="319" t="str">
        <f>"ITEM "&amp;C349</f>
        <v>ITEM 4</v>
      </c>
      <c r="H361" s="319" t="str">
        <f>"ITEM "&amp;D349</f>
        <v xml:space="preserve">ITEM </v>
      </c>
    </row>
    <row r="362" spans="1:8" s="244" customFormat="1" x14ac:dyDescent="0.2">
      <c r="A362" s="237"/>
      <c r="B362" s="238"/>
      <c r="C362" s="239"/>
      <c r="D362" s="240"/>
      <c r="E362" s="241"/>
      <c r="F362" s="242"/>
      <c r="G362" s="243"/>
    </row>
    <row r="363" spans="1:8" x14ac:dyDescent="0.2">
      <c r="A363" s="156"/>
      <c r="B363" s="19"/>
      <c r="C363" s="69"/>
      <c r="D363" s="11"/>
      <c r="E363" s="181"/>
      <c r="F363" s="19"/>
      <c r="G363" s="8"/>
    </row>
    <row r="364" spans="1:8" x14ac:dyDescent="0.2">
      <c r="B364" s="105"/>
      <c r="F364" s="178"/>
      <c r="G364" s="179"/>
    </row>
    <row r="365" spans="1:8" x14ac:dyDescent="0.2">
      <c r="B365" s="105"/>
      <c r="F365" s="178"/>
      <c r="G365" s="179"/>
    </row>
    <row r="366" spans="1:8" x14ac:dyDescent="0.2">
      <c r="B366" s="105"/>
      <c r="F366" s="178"/>
      <c r="G366" s="179"/>
    </row>
    <row r="367" spans="1:8" x14ac:dyDescent="0.2">
      <c r="B367" s="105"/>
      <c r="F367" s="178"/>
      <c r="G367" s="179"/>
    </row>
    <row r="368" spans="1:8" x14ac:dyDescent="0.2">
      <c r="B368" s="122" t="s">
        <v>5</v>
      </c>
      <c r="C368" s="328" t="str">
        <f>DADOS!C8</f>
        <v>Eng.ª Civil Flávia Cristina Barbosa</v>
      </c>
      <c r="D368" s="328"/>
      <c r="E368" s="328"/>
      <c r="F368" s="178"/>
      <c r="G368" s="179"/>
    </row>
    <row r="369" spans="2:7" x14ac:dyDescent="0.2">
      <c r="B369" s="121"/>
      <c r="C369" s="327" t="str">
        <f>"CREA: "&amp;DADOS!C9</f>
        <v>CREA: MG- 187.842/D</v>
      </c>
      <c r="D369" s="327"/>
      <c r="E369" s="327"/>
      <c r="F369" s="178"/>
      <c r="G369" s="179"/>
    </row>
  </sheetData>
  <mergeCells count="298">
    <mergeCell ref="B339:F339"/>
    <mergeCell ref="B340:F340"/>
    <mergeCell ref="E341:H341"/>
    <mergeCell ref="E342:G342"/>
    <mergeCell ref="E338:G338"/>
    <mergeCell ref="E301:H301"/>
    <mergeCell ref="E303:G303"/>
    <mergeCell ref="E304:G304"/>
    <mergeCell ref="E302:G302"/>
    <mergeCell ref="B315:H315"/>
    <mergeCell ref="B318:H318"/>
    <mergeCell ref="E329:G329"/>
    <mergeCell ref="B330:F330"/>
    <mergeCell ref="E331:H331"/>
    <mergeCell ref="E332:G332"/>
    <mergeCell ref="B333:F333"/>
    <mergeCell ref="E334:H334"/>
    <mergeCell ref="E335:G335"/>
    <mergeCell ref="B336:F336"/>
    <mergeCell ref="E337:H337"/>
    <mergeCell ref="E323:G323"/>
    <mergeCell ref="B324:F324"/>
    <mergeCell ref="E325:H325"/>
    <mergeCell ref="E326:G326"/>
    <mergeCell ref="B327:F327"/>
    <mergeCell ref="E328:H328"/>
    <mergeCell ref="E314:G314"/>
    <mergeCell ref="E316:H316"/>
    <mergeCell ref="E322:H322"/>
    <mergeCell ref="E305:G305"/>
    <mergeCell ref="B306:F306"/>
    <mergeCell ref="E307:H307"/>
    <mergeCell ref="E308:G308"/>
    <mergeCell ref="B309:F309"/>
    <mergeCell ref="E310:H310"/>
    <mergeCell ref="E311:G311"/>
    <mergeCell ref="B312:F312"/>
    <mergeCell ref="E313:H313"/>
    <mergeCell ref="B296:F296"/>
    <mergeCell ref="E297:H297"/>
    <mergeCell ref="E298:G298"/>
    <mergeCell ref="B299:F299"/>
    <mergeCell ref="E300:H300"/>
    <mergeCell ref="E317:G317"/>
    <mergeCell ref="E319:H319"/>
    <mergeCell ref="E320:G320"/>
    <mergeCell ref="B321:F321"/>
    <mergeCell ref="E275:H275"/>
    <mergeCell ref="E276:G276"/>
    <mergeCell ref="B277:F277"/>
    <mergeCell ref="E278:H278"/>
    <mergeCell ref="E279:G279"/>
    <mergeCell ref="B280:F280"/>
    <mergeCell ref="E281:H281"/>
    <mergeCell ref="E282:G282"/>
    <mergeCell ref="B295:F295"/>
    <mergeCell ref="B283:F283"/>
    <mergeCell ref="E284:H284"/>
    <mergeCell ref="E285:H285"/>
    <mergeCell ref="E286:G286"/>
    <mergeCell ref="E288:G288"/>
    <mergeCell ref="B289:F289"/>
    <mergeCell ref="E290:H290"/>
    <mergeCell ref="E291:H291"/>
    <mergeCell ref="E292:G292"/>
    <mergeCell ref="E294:G294"/>
    <mergeCell ref="E287:G287"/>
    <mergeCell ref="E293:G293"/>
    <mergeCell ref="E266:H266"/>
    <mergeCell ref="E267:G267"/>
    <mergeCell ref="B268:F268"/>
    <mergeCell ref="E269:H269"/>
    <mergeCell ref="E270:G270"/>
    <mergeCell ref="B271:F271"/>
    <mergeCell ref="E272:H272"/>
    <mergeCell ref="E273:G273"/>
    <mergeCell ref="B274:F274"/>
    <mergeCell ref="E257:H257"/>
    <mergeCell ref="E258:G258"/>
    <mergeCell ref="B259:F259"/>
    <mergeCell ref="E260:H260"/>
    <mergeCell ref="E261:G261"/>
    <mergeCell ref="B262:F262"/>
    <mergeCell ref="E263:H263"/>
    <mergeCell ref="E264:G264"/>
    <mergeCell ref="B265:F265"/>
    <mergeCell ref="E248:H248"/>
    <mergeCell ref="E249:G249"/>
    <mergeCell ref="B250:F250"/>
    <mergeCell ref="E251:H251"/>
    <mergeCell ref="E252:G252"/>
    <mergeCell ref="B253:F253"/>
    <mergeCell ref="E254:H254"/>
    <mergeCell ref="E255:G255"/>
    <mergeCell ref="B256:F256"/>
    <mergeCell ref="E239:H239"/>
    <mergeCell ref="E240:G240"/>
    <mergeCell ref="B241:F241"/>
    <mergeCell ref="E242:H242"/>
    <mergeCell ref="E243:G243"/>
    <mergeCell ref="B244:F244"/>
    <mergeCell ref="E245:H245"/>
    <mergeCell ref="E246:G246"/>
    <mergeCell ref="B247:F247"/>
    <mergeCell ref="B212:F212"/>
    <mergeCell ref="B232:F232"/>
    <mergeCell ref="E233:H233"/>
    <mergeCell ref="E234:G234"/>
    <mergeCell ref="B235:F235"/>
    <mergeCell ref="E236:H236"/>
    <mergeCell ref="E237:G237"/>
    <mergeCell ref="B238:F238"/>
    <mergeCell ref="B226:F226"/>
    <mergeCell ref="E227:H227"/>
    <mergeCell ref="E228:G228"/>
    <mergeCell ref="B229:F229"/>
    <mergeCell ref="E230:H230"/>
    <mergeCell ref="E231:G231"/>
    <mergeCell ref="E219:G219"/>
    <mergeCell ref="B220:F220"/>
    <mergeCell ref="E221:H221"/>
    <mergeCell ref="E222:G222"/>
    <mergeCell ref="B223:F223"/>
    <mergeCell ref="E224:H224"/>
    <mergeCell ref="E225:G225"/>
    <mergeCell ref="B213:F213"/>
    <mergeCell ref="G1:H1"/>
    <mergeCell ref="G2:H2"/>
    <mergeCell ref="F3:H4"/>
    <mergeCell ref="A6:H6"/>
    <mergeCell ref="A5:H5"/>
    <mergeCell ref="A3:B3"/>
    <mergeCell ref="A1:E2"/>
    <mergeCell ref="C4:E4"/>
    <mergeCell ref="B126:F126"/>
    <mergeCell ref="B26:H26"/>
    <mergeCell ref="B33:H33"/>
    <mergeCell ref="B38:H38"/>
    <mergeCell ref="B41:F41"/>
    <mergeCell ref="B45:H45"/>
    <mergeCell ref="A7:G7"/>
    <mergeCell ref="E48:H48"/>
    <mergeCell ref="E49:H49"/>
    <mergeCell ref="B50:H50"/>
    <mergeCell ref="B42:H42"/>
    <mergeCell ref="E44:H44"/>
    <mergeCell ref="E54:H54"/>
    <mergeCell ref="B55:H55"/>
    <mergeCell ref="E57:H57"/>
    <mergeCell ref="E58:H58"/>
    <mergeCell ref="C369:E369"/>
    <mergeCell ref="C368:E368"/>
    <mergeCell ref="B8:F8"/>
    <mergeCell ref="B9:H9"/>
    <mergeCell ref="B12:H12"/>
    <mergeCell ref="B15:H15"/>
    <mergeCell ref="B18:F18"/>
    <mergeCell ref="B19:H19"/>
    <mergeCell ref="B22:F22"/>
    <mergeCell ref="B23:H23"/>
    <mergeCell ref="E127:H127"/>
    <mergeCell ref="E128:G128"/>
    <mergeCell ref="B132:F132"/>
    <mergeCell ref="B214:F214"/>
    <mergeCell ref="E215:H215"/>
    <mergeCell ref="E216:G216"/>
    <mergeCell ref="B217:F217"/>
    <mergeCell ref="E218:H218"/>
    <mergeCell ref="E53:H53"/>
    <mergeCell ref="B110:F110"/>
    <mergeCell ref="E66:H66"/>
    <mergeCell ref="B67:H67"/>
    <mergeCell ref="E69:H69"/>
    <mergeCell ref="B70:H70"/>
    <mergeCell ref="B76:H76"/>
    <mergeCell ref="E47:H47"/>
    <mergeCell ref="E60:H60"/>
    <mergeCell ref="E61:H61"/>
    <mergeCell ref="B62:H62"/>
    <mergeCell ref="E52:H52"/>
    <mergeCell ref="E64:H64"/>
    <mergeCell ref="E65:H65"/>
    <mergeCell ref="E88:H88"/>
    <mergeCell ref="E89:H89"/>
    <mergeCell ref="B111:F111"/>
    <mergeCell ref="E107:H107"/>
    <mergeCell ref="E93:H93"/>
    <mergeCell ref="B81:H81"/>
    <mergeCell ref="E83:H83"/>
    <mergeCell ref="E84:H84"/>
    <mergeCell ref="E85:H85"/>
    <mergeCell ref="B86:H86"/>
    <mergeCell ref="E104:H104"/>
    <mergeCell ref="E105:G105"/>
    <mergeCell ref="B106:F106"/>
    <mergeCell ref="B100:F100"/>
    <mergeCell ref="E101:H101"/>
    <mergeCell ref="E102:G102"/>
    <mergeCell ref="B103:F103"/>
    <mergeCell ref="B94:F94"/>
    <mergeCell ref="B95:F95"/>
    <mergeCell ref="E96:H96"/>
    <mergeCell ref="E99:G99"/>
    <mergeCell ref="E98:H98"/>
    <mergeCell ref="E90:H90"/>
    <mergeCell ref="B91:H91"/>
    <mergeCell ref="E108:G108"/>
    <mergeCell ref="B109:F109"/>
    <mergeCell ref="E116:G116"/>
    <mergeCell ref="B117:F117"/>
    <mergeCell ref="E118:H118"/>
    <mergeCell ref="E119:G119"/>
    <mergeCell ref="B120:F120"/>
    <mergeCell ref="E121:H121"/>
    <mergeCell ref="E122:G122"/>
    <mergeCell ref="E112:H112"/>
    <mergeCell ref="E113:G113"/>
    <mergeCell ref="B114:F114"/>
    <mergeCell ref="E115:H115"/>
    <mergeCell ref="B147:H147"/>
    <mergeCell ref="E149:H149"/>
    <mergeCell ref="E131:G131"/>
    <mergeCell ref="B135:F135"/>
    <mergeCell ref="E136:H136"/>
    <mergeCell ref="E137:G137"/>
    <mergeCell ref="E124:H124"/>
    <mergeCell ref="E125:G125"/>
    <mergeCell ref="B129:F129"/>
    <mergeCell ref="E130:H130"/>
    <mergeCell ref="B123:F123"/>
    <mergeCell ref="B144:F144"/>
    <mergeCell ref="E145:H145"/>
    <mergeCell ref="B138:F138"/>
    <mergeCell ref="B139:F139"/>
    <mergeCell ref="B168:H168"/>
    <mergeCell ref="E170:H170"/>
    <mergeCell ref="E171:G171"/>
    <mergeCell ref="B163:F163"/>
    <mergeCell ref="E164:H164"/>
    <mergeCell ref="E140:H140"/>
    <mergeCell ref="E143:G143"/>
    <mergeCell ref="E133:H133"/>
    <mergeCell ref="E134:G134"/>
    <mergeCell ref="E165:H165"/>
    <mergeCell ref="E166:G166"/>
    <mergeCell ref="E141:H141"/>
    <mergeCell ref="E142:H142"/>
    <mergeCell ref="E151:H151"/>
    <mergeCell ref="E152:G152"/>
    <mergeCell ref="E146:G146"/>
    <mergeCell ref="F157:G157"/>
    <mergeCell ref="B159:H159"/>
    <mergeCell ref="E161:H161"/>
    <mergeCell ref="E187:G187"/>
    <mergeCell ref="E188:H188"/>
    <mergeCell ref="E189:G189"/>
    <mergeCell ref="E190:H190"/>
    <mergeCell ref="E191:G191"/>
    <mergeCell ref="E150:G150"/>
    <mergeCell ref="E153:H153"/>
    <mergeCell ref="B154:H154"/>
    <mergeCell ref="E156:G156"/>
    <mergeCell ref="E180:H180"/>
    <mergeCell ref="E167:G167"/>
    <mergeCell ref="B162:F162"/>
    <mergeCell ref="E172:H172"/>
    <mergeCell ref="B173:H173"/>
    <mergeCell ref="E175:G175"/>
    <mergeCell ref="F176:G176"/>
    <mergeCell ref="B178:H178"/>
    <mergeCell ref="B181:F181"/>
    <mergeCell ref="E182:H182"/>
    <mergeCell ref="E183:G183"/>
    <mergeCell ref="E186:H186"/>
    <mergeCell ref="E361:H361"/>
    <mergeCell ref="E97:H97"/>
    <mergeCell ref="E349:H349"/>
    <mergeCell ref="B354:D354"/>
    <mergeCell ref="E356:H356"/>
    <mergeCell ref="E357:H357"/>
    <mergeCell ref="B359:D359"/>
    <mergeCell ref="B344:G344"/>
    <mergeCell ref="B347:D347"/>
    <mergeCell ref="B199:H199"/>
    <mergeCell ref="E201:H201"/>
    <mergeCell ref="B207:H207"/>
    <mergeCell ref="E209:H209"/>
    <mergeCell ref="E210:H210"/>
    <mergeCell ref="B196:F196"/>
    <mergeCell ref="E197:H197"/>
    <mergeCell ref="E198:G198"/>
    <mergeCell ref="B193:F193"/>
    <mergeCell ref="E194:H194"/>
    <mergeCell ref="E195:G195"/>
    <mergeCell ref="E203:H203"/>
    <mergeCell ref="B184:F184"/>
    <mergeCell ref="E185:H185"/>
    <mergeCell ref="E192:G192"/>
  </mergeCells>
  <phoneticPr fontId="11" type="noConversion"/>
  <pageMargins left="0.51181102362204722" right="0.51181102362204722" top="0.78740157480314965" bottom="0.78740157480314965" header="0.31496062992125984" footer="0.31496062992125984"/>
  <pageSetup paperSize="9" scale="81" fitToHeight="0" orientation="portrait" r:id="rId1"/>
  <headerFooter>
    <oddFooter>Página &amp;P de &amp;N</oddFooter>
  </headerFooter>
  <rowBreaks count="5" manualBreakCount="5">
    <brk id="54" max="7" man="1"/>
    <brk id="167" max="7" man="1"/>
    <brk id="225" max="7" man="1"/>
    <brk id="282" max="7" man="1"/>
    <brk id="338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A07C-8CB1-4E89-AD64-9C94B5BDF4A8}">
  <dimension ref="A1:H52"/>
  <sheetViews>
    <sheetView view="pageBreakPreview" topLeftCell="A22" zoomScaleNormal="100" zoomScaleSheetLayoutView="100" workbookViewId="0">
      <selection activeCell="C51" sqref="C51:E51"/>
    </sheetView>
  </sheetViews>
  <sheetFormatPr defaultColWidth="9" defaultRowHeight="20.25" x14ac:dyDescent="0.2"/>
  <cols>
    <col min="1" max="1" width="11.875" style="157" customWidth="1"/>
    <col min="2" max="2" width="28" style="61" customWidth="1"/>
    <col min="3" max="3" width="11" style="62" customWidth="1"/>
    <col min="4" max="4" width="7.25" style="5" bestFit="1" customWidth="1"/>
    <col min="5" max="5" width="20.75" style="180" customWidth="1"/>
    <col min="6" max="6" width="9.625" style="64" bestFit="1" customWidth="1"/>
    <col min="7" max="7" width="7" style="63" customWidth="1"/>
    <col min="8" max="8" width="13.625" style="5" customWidth="1"/>
    <col min="9" max="16384" width="9" style="5"/>
  </cols>
  <sheetData>
    <row r="1" spans="1:8" ht="19.5" customHeight="1" thickTop="1" thickBot="1" x14ac:dyDescent="0.25">
      <c r="A1" s="338" t="s">
        <v>31</v>
      </c>
      <c r="B1" s="338"/>
      <c r="C1" s="338"/>
      <c r="D1" s="338"/>
      <c r="E1" s="339"/>
      <c r="F1" s="59" t="s">
        <v>3</v>
      </c>
      <c r="G1" s="329" t="str">
        <f>DADOS!C2</f>
        <v>R00</v>
      </c>
      <c r="H1" s="329"/>
    </row>
    <row r="2" spans="1:8" ht="20.25" customHeight="1" thickTop="1" thickBot="1" x14ac:dyDescent="0.25">
      <c r="A2" s="340"/>
      <c r="B2" s="340"/>
      <c r="C2" s="340"/>
      <c r="D2" s="340"/>
      <c r="E2" s="341"/>
      <c r="F2" s="59" t="s">
        <v>8</v>
      </c>
      <c r="G2" s="330">
        <f>DADOS!C4</f>
        <v>45142</v>
      </c>
      <c r="H2" s="330"/>
    </row>
    <row r="3" spans="1:8" ht="20.25" customHeight="1" thickTop="1" x14ac:dyDescent="0.2">
      <c r="A3" s="332" t="s">
        <v>9</v>
      </c>
      <c r="B3" s="337"/>
      <c r="C3" s="136" t="s">
        <v>10</v>
      </c>
      <c r="D3" s="71"/>
      <c r="F3" s="331" t="s">
        <v>7</v>
      </c>
      <c r="G3" s="332"/>
      <c r="H3" s="332"/>
    </row>
    <row r="4" spans="1:8" ht="70.5" customHeight="1" thickBot="1" x14ac:dyDescent="0.25">
      <c r="A4" s="155"/>
      <c r="B4" s="70"/>
      <c r="C4" s="342" t="str">
        <f>DADOS!C3</f>
        <v>REFORMA CAMPO DE FUTEBOL SÃO JOÃO - CÓI</v>
      </c>
      <c r="D4" s="343"/>
      <c r="E4" s="344"/>
      <c r="F4" s="333"/>
      <c r="G4" s="334"/>
      <c r="H4" s="334"/>
    </row>
    <row r="5" spans="1:8" ht="7.9" customHeight="1" thickTop="1" thickBot="1" x14ac:dyDescent="0.25">
      <c r="A5" s="336"/>
      <c r="B5" s="336"/>
      <c r="C5" s="336"/>
      <c r="D5" s="336"/>
      <c r="E5" s="336"/>
      <c r="F5" s="336"/>
      <c r="G5" s="336"/>
      <c r="H5" s="336"/>
    </row>
    <row r="6" spans="1:8" s="60" customFormat="1" ht="30.6" customHeight="1" thickTop="1" thickBot="1" x14ac:dyDescent="0.25">
      <c r="A6" s="335" t="str">
        <f>A1&amp;" DE PROJETO EXECUTIVO - "&amp;C4</f>
        <v>MEMORIAL DE CÁLCULO DE PROJETO EXECUTIVO - REFORMA CAMPO DE FUTEBOL SÃO JOÃO - CÓI</v>
      </c>
      <c r="B6" s="335"/>
      <c r="C6" s="335"/>
      <c r="D6" s="335"/>
      <c r="E6" s="335"/>
      <c r="F6" s="335"/>
      <c r="G6" s="335"/>
      <c r="H6" s="335"/>
    </row>
    <row r="7" spans="1:8" ht="7.9" customHeight="1" thickBot="1" x14ac:dyDescent="0.25">
      <c r="A7" s="345"/>
      <c r="B7" s="345"/>
      <c r="C7" s="345"/>
      <c r="D7" s="345"/>
      <c r="E7" s="345"/>
      <c r="F7" s="345"/>
      <c r="G7" s="345"/>
    </row>
    <row r="8" spans="1:8" s="6" customFormat="1" ht="15.75" customHeight="1" thickBot="1" x14ac:dyDescent="0.25">
      <c r="A8" s="190"/>
      <c r="B8" s="326"/>
      <c r="C8" s="326"/>
      <c r="D8" s="326"/>
      <c r="E8" s="326"/>
      <c r="F8" s="326"/>
      <c r="G8" s="191"/>
      <c r="H8" s="191"/>
    </row>
    <row r="9" spans="1:8" s="6" customFormat="1" ht="15.75" customHeight="1" x14ac:dyDescent="0.2">
      <c r="A9" s="192" t="s">
        <v>68</v>
      </c>
      <c r="B9" s="320" t="s">
        <v>67</v>
      </c>
      <c r="C9" s="320"/>
      <c r="D9" s="320"/>
      <c r="E9" s="320"/>
      <c r="F9" s="320"/>
      <c r="G9" s="320"/>
      <c r="H9" s="320"/>
    </row>
    <row r="10" spans="1:8" ht="15.75" customHeight="1" x14ac:dyDescent="0.2">
      <c r="A10" s="193"/>
      <c r="B10" s="193"/>
      <c r="C10" s="202"/>
      <c r="D10" s="121"/>
      <c r="E10" s="197"/>
      <c r="F10" s="198"/>
      <c r="G10" s="199"/>
      <c r="H10" s="199"/>
    </row>
    <row r="11" spans="1:8" ht="15.75" customHeight="1" thickBot="1" x14ac:dyDescent="0.25">
      <c r="A11" s="193"/>
      <c r="B11" s="122" t="s">
        <v>384</v>
      </c>
      <c r="C11" s="200">
        <f>1.5*1</f>
        <v>1.5</v>
      </c>
      <c r="D11" s="201" t="s">
        <v>1</v>
      </c>
      <c r="E11" s="197"/>
      <c r="F11" s="206"/>
      <c r="G11" s="207"/>
      <c r="H11" s="207"/>
    </row>
    <row r="12" spans="1:8" s="6" customFormat="1" ht="15.75" customHeight="1" x14ac:dyDescent="0.2">
      <c r="A12" s="192" t="s">
        <v>70</v>
      </c>
      <c r="B12" s="320" t="s">
        <v>376</v>
      </c>
      <c r="C12" s="320"/>
      <c r="D12" s="320"/>
      <c r="E12" s="320"/>
      <c r="F12" s="320"/>
      <c r="G12" s="320"/>
      <c r="H12" s="320"/>
    </row>
    <row r="13" spans="1:8" ht="15.75" customHeight="1" x14ac:dyDescent="0.2">
      <c r="A13" s="193"/>
      <c r="B13" s="193"/>
      <c r="C13" s="202"/>
      <c r="D13" s="121"/>
      <c r="E13" s="197"/>
      <c r="F13" s="198"/>
      <c r="G13" s="199"/>
      <c r="H13" s="199"/>
    </row>
    <row r="14" spans="1:8" ht="15.75" customHeight="1" thickBot="1" x14ac:dyDescent="0.25">
      <c r="A14" s="193"/>
      <c r="B14" s="122" t="s">
        <v>385</v>
      </c>
      <c r="C14" s="200">
        <f>14.62*2</f>
        <v>29.24</v>
      </c>
      <c r="D14" s="201" t="s">
        <v>1</v>
      </c>
      <c r="E14" s="197"/>
      <c r="F14" s="198"/>
      <c r="G14" s="199"/>
      <c r="H14" s="199"/>
    </row>
    <row r="15" spans="1:8" s="6" customFormat="1" ht="15.75" customHeight="1" x14ac:dyDescent="0.2">
      <c r="A15" s="192" t="s">
        <v>386</v>
      </c>
      <c r="B15" s="320" t="s">
        <v>377</v>
      </c>
      <c r="C15" s="320"/>
      <c r="D15" s="320"/>
      <c r="E15" s="320"/>
      <c r="F15" s="320"/>
      <c r="G15" s="320"/>
      <c r="H15" s="320"/>
    </row>
    <row r="16" spans="1:8" ht="15.75" customHeight="1" x14ac:dyDescent="0.2">
      <c r="A16" s="193"/>
      <c r="B16" s="193"/>
      <c r="C16" s="202"/>
      <c r="D16" s="121"/>
      <c r="E16" s="197"/>
      <c r="F16" s="198"/>
      <c r="G16" s="199"/>
      <c r="H16" s="199"/>
    </row>
    <row r="17" spans="1:8" ht="15.75" customHeight="1" x14ac:dyDescent="0.2">
      <c r="A17" s="193"/>
      <c r="B17" s="193" t="s">
        <v>384</v>
      </c>
      <c r="C17" s="202">
        <f>C11</f>
        <v>1.5</v>
      </c>
      <c r="D17" s="121" t="s">
        <v>1</v>
      </c>
      <c r="E17" s="197"/>
      <c r="F17" s="206"/>
      <c r="G17" s="207"/>
      <c r="H17" s="207"/>
    </row>
    <row r="18" spans="1:8" ht="15.75" customHeight="1" x14ac:dyDescent="0.2">
      <c r="A18" s="193"/>
      <c r="B18" s="193" t="s">
        <v>84</v>
      </c>
      <c r="C18" s="202">
        <v>0.3</v>
      </c>
      <c r="D18" s="121" t="s">
        <v>6</v>
      </c>
      <c r="E18" s="197"/>
      <c r="F18" s="206"/>
      <c r="G18" s="207"/>
      <c r="H18" s="207"/>
    </row>
    <row r="19" spans="1:8" ht="15.75" customHeight="1" thickBot="1" x14ac:dyDescent="0.25">
      <c r="A19" s="193"/>
      <c r="B19" s="122" t="s">
        <v>0</v>
      </c>
      <c r="C19" s="200">
        <f>C17*C18</f>
        <v>0.44999999999999996</v>
      </c>
      <c r="D19" s="201" t="s">
        <v>2</v>
      </c>
      <c r="E19" s="197"/>
      <c r="F19" s="198"/>
      <c r="G19" s="199"/>
      <c r="H19" s="199"/>
    </row>
    <row r="20" spans="1:8" s="6" customFormat="1" ht="15.75" customHeight="1" x14ac:dyDescent="0.2">
      <c r="A20" s="192" t="s">
        <v>388</v>
      </c>
      <c r="B20" s="320" t="s">
        <v>379</v>
      </c>
      <c r="C20" s="320"/>
      <c r="D20" s="320"/>
      <c r="E20" s="320"/>
      <c r="F20" s="320"/>
      <c r="G20" s="320"/>
      <c r="H20" s="320"/>
    </row>
    <row r="21" spans="1:8" ht="15.75" customHeight="1" x14ac:dyDescent="0.2">
      <c r="A21" s="193"/>
      <c r="B21" s="194"/>
      <c r="C21" s="195"/>
      <c r="D21" s="196"/>
      <c r="E21" s="197"/>
      <c r="F21" s="198"/>
      <c r="G21" s="199"/>
      <c r="H21" s="199"/>
    </row>
    <row r="22" spans="1:8" ht="15.75" customHeight="1" thickBot="1" x14ac:dyDescent="0.25">
      <c r="A22" s="193"/>
      <c r="B22" s="122" t="s">
        <v>0</v>
      </c>
      <c r="C22" s="200">
        <f>14.62*4+1.5*0.2*2+3.5*0.3</f>
        <v>60.129999999999995</v>
      </c>
      <c r="D22" s="201" t="s">
        <v>1</v>
      </c>
      <c r="E22" s="205"/>
      <c r="F22" s="5"/>
      <c r="G22" s="5"/>
    </row>
    <row r="23" spans="1:8" s="6" customFormat="1" ht="15.75" customHeight="1" x14ac:dyDescent="0.2">
      <c r="A23" s="192" t="s">
        <v>389</v>
      </c>
      <c r="B23" s="320" t="s">
        <v>380</v>
      </c>
      <c r="C23" s="320"/>
      <c r="D23" s="320"/>
      <c r="E23" s="320"/>
      <c r="F23" s="320"/>
      <c r="G23" s="320"/>
      <c r="H23" s="320"/>
    </row>
    <row r="24" spans="1:8" ht="15.75" customHeight="1" x14ac:dyDescent="0.2">
      <c r="A24" s="193"/>
      <c r="B24" s="194"/>
      <c r="C24" s="195"/>
      <c r="D24" s="196"/>
      <c r="E24" s="197"/>
      <c r="F24" s="198"/>
      <c r="G24" s="199"/>
      <c r="H24" s="199"/>
    </row>
    <row r="25" spans="1:8" ht="15.75" customHeight="1" thickBot="1" x14ac:dyDescent="0.25">
      <c r="A25" s="193"/>
      <c r="B25" s="122" t="s">
        <v>0</v>
      </c>
      <c r="C25" s="200">
        <f>14.62*4+1.5*0.2*2+3.5*0.3</f>
        <v>60.129999999999995</v>
      </c>
      <c r="D25" s="201" t="s">
        <v>1</v>
      </c>
      <c r="E25" s="205"/>
      <c r="F25" s="5"/>
      <c r="G25" s="5"/>
    </row>
    <row r="26" spans="1:8" s="6" customFormat="1" ht="15.75" customHeight="1" x14ac:dyDescent="0.2">
      <c r="A26" s="192" t="s">
        <v>387</v>
      </c>
      <c r="B26" s="320" t="s">
        <v>378</v>
      </c>
      <c r="C26" s="320"/>
      <c r="D26" s="320"/>
      <c r="E26" s="320"/>
      <c r="F26" s="320"/>
      <c r="G26" s="320"/>
      <c r="H26" s="320"/>
    </row>
    <row r="27" spans="1:8" ht="15.75" customHeight="1" x14ac:dyDescent="0.2">
      <c r="A27" s="193"/>
      <c r="B27" s="193"/>
      <c r="C27" s="202"/>
      <c r="D27" s="121"/>
      <c r="E27" s="197"/>
      <c r="F27" s="198"/>
      <c r="G27" s="199"/>
      <c r="H27" s="199"/>
    </row>
    <row r="28" spans="1:8" ht="15.75" customHeight="1" thickBot="1" x14ac:dyDescent="0.25">
      <c r="A28" s="193"/>
      <c r="B28" s="122" t="s">
        <v>0</v>
      </c>
      <c r="C28" s="200">
        <f>14.62*4+1.5*0.2*2+3.5*0.3</f>
        <v>60.129999999999995</v>
      </c>
      <c r="D28" s="201" t="s">
        <v>1</v>
      </c>
      <c r="E28" s="197"/>
      <c r="F28" s="198"/>
      <c r="G28" s="199"/>
      <c r="H28" s="199"/>
    </row>
    <row r="29" spans="1:8" s="6" customFormat="1" ht="15.75" customHeight="1" x14ac:dyDescent="0.2">
      <c r="A29" s="192" t="s">
        <v>387</v>
      </c>
      <c r="B29" s="320" t="s">
        <v>396</v>
      </c>
      <c r="C29" s="320"/>
      <c r="D29" s="320"/>
      <c r="E29" s="320"/>
      <c r="F29" s="320"/>
      <c r="G29" s="320"/>
      <c r="H29" s="320"/>
    </row>
    <row r="30" spans="1:8" ht="15.75" customHeight="1" x14ac:dyDescent="0.2">
      <c r="A30" s="193"/>
      <c r="B30" s="193"/>
      <c r="C30" s="202"/>
      <c r="D30" s="121"/>
      <c r="E30" s="197"/>
      <c r="F30" s="198"/>
      <c r="G30" s="199"/>
      <c r="H30" s="199"/>
    </row>
    <row r="31" spans="1:8" ht="15.75" customHeight="1" thickBot="1" x14ac:dyDescent="0.25">
      <c r="A31" s="193"/>
      <c r="B31" s="122" t="s">
        <v>0</v>
      </c>
      <c r="C31" s="200">
        <f>14.62*4+1.5*0.2*2+3.5*0.3</f>
        <v>60.129999999999995</v>
      </c>
      <c r="D31" s="201" t="s">
        <v>1</v>
      </c>
      <c r="E31" s="197"/>
      <c r="F31" s="198"/>
      <c r="G31" s="199"/>
      <c r="H31" s="199"/>
    </row>
    <row r="32" spans="1:8" s="6" customFormat="1" ht="15.75" customHeight="1" x14ac:dyDescent="0.2">
      <c r="A32" s="192" t="s">
        <v>390</v>
      </c>
      <c r="B32" s="320" t="s">
        <v>381</v>
      </c>
      <c r="C32" s="320"/>
      <c r="D32" s="320"/>
      <c r="E32" s="320"/>
      <c r="F32" s="320"/>
      <c r="G32" s="320"/>
      <c r="H32" s="320"/>
    </row>
    <row r="33" spans="1:8" ht="15.75" customHeight="1" x14ac:dyDescent="0.2">
      <c r="A33" s="193"/>
      <c r="B33" s="194"/>
      <c r="C33" s="195"/>
      <c r="D33" s="196"/>
      <c r="E33" s="197"/>
      <c r="F33" s="198"/>
      <c r="G33" s="199"/>
      <c r="H33" s="199"/>
    </row>
    <row r="34" spans="1:8" ht="15.75" customHeight="1" thickBot="1" x14ac:dyDescent="0.25">
      <c r="A34" s="193"/>
      <c r="B34" s="122" t="s">
        <v>0</v>
      </c>
      <c r="C34" s="200">
        <f>C28</f>
        <v>60.129999999999995</v>
      </c>
      <c r="D34" s="201" t="s">
        <v>1</v>
      </c>
      <c r="E34" s="197"/>
      <c r="F34" s="198"/>
      <c r="G34" s="199"/>
      <c r="H34" s="199"/>
    </row>
    <row r="35" spans="1:8" s="6" customFormat="1" ht="15.75" customHeight="1" x14ac:dyDescent="0.2">
      <c r="A35" s="192" t="s">
        <v>391</v>
      </c>
      <c r="B35" s="320" t="s">
        <v>394</v>
      </c>
      <c r="C35" s="320"/>
      <c r="D35" s="320"/>
      <c r="E35" s="320"/>
      <c r="F35" s="320"/>
      <c r="G35" s="320"/>
      <c r="H35" s="320"/>
    </row>
    <row r="36" spans="1:8" ht="15.75" customHeight="1" x14ac:dyDescent="0.2">
      <c r="A36" s="193"/>
      <c r="B36" s="194"/>
      <c r="C36" s="195"/>
      <c r="D36" s="196"/>
      <c r="E36" s="197"/>
      <c r="F36" s="198"/>
      <c r="G36" s="199"/>
      <c r="H36" s="199"/>
    </row>
    <row r="37" spans="1:8" ht="15.75" customHeight="1" thickBot="1" x14ac:dyDescent="0.25">
      <c r="A37" s="193"/>
      <c r="B37" s="122" t="s">
        <v>0</v>
      </c>
      <c r="C37" s="200">
        <f>1.3*1.35</f>
        <v>1.7550000000000001</v>
      </c>
      <c r="D37" s="201" t="s">
        <v>1</v>
      </c>
      <c r="E37" s="197"/>
      <c r="F37" s="5"/>
      <c r="G37" s="5"/>
    </row>
    <row r="38" spans="1:8" s="226" customFormat="1" ht="15.75" customHeight="1" x14ac:dyDescent="0.2">
      <c r="A38" s="192" t="s">
        <v>392</v>
      </c>
      <c r="B38" s="321" t="s">
        <v>382</v>
      </c>
      <c r="C38" s="321"/>
      <c r="D38" s="321"/>
      <c r="E38" s="321"/>
      <c r="F38" s="321"/>
      <c r="G38" s="321"/>
      <c r="H38" s="225"/>
    </row>
    <row r="39" spans="1:8" s="270" customFormat="1" ht="15.75" customHeight="1" x14ac:dyDescent="0.2">
      <c r="A39" s="193"/>
      <c r="B39" s="228"/>
      <c r="C39" s="229"/>
      <c r="D39" s="230"/>
      <c r="E39" s="231"/>
      <c r="F39" s="232"/>
      <c r="G39" s="232"/>
    </row>
    <row r="40" spans="1:8" s="233" customFormat="1" ht="15.75" customHeight="1" thickBot="1" x14ac:dyDescent="0.25">
      <c r="A40" s="193"/>
      <c r="B40" s="122" t="s">
        <v>0</v>
      </c>
      <c r="C40" s="262">
        <f>1.2*1.7</f>
        <v>2.04</v>
      </c>
      <c r="D40" s="201" t="s">
        <v>1</v>
      </c>
      <c r="E40" s="231"/>
      <c r="F40" s="232"/>
      <c r="G40" s="232"/>
    </row>
    <row r="41" spans="1:8" s="6" customFormat="1" ht="15.75" customHeight="1" x14ac:dyDescent="0.2">
      <c r="A41" s="192" t="s">
        <v>393</v>
      </c>
      <c r="B41" s="320" t="s">
        <v>383</v>
      </c>
      <c r="C41" s="320"/>
      <c r="D41" s="320"/>
      <c r="E41" s="234"/>
      <c r="F41" s="225"/>
      <c r="G41" s="225"/>
      <c r="H41" s="225"/>
    </row>
    <row r="42" spans="1:8" s="270" customFormat="1" ht="15.75" customHeight="1" x14ac:dyDescent="0.2">
      <c r="A42" s="193"/>
      <c r="B42" s="228"/>
      <c r="C42" s="229"/>
      <c r="D42" s="230"/>
      <c r="E42" s="231"/>
      <c r="F42" s="232"/>
      <c r="G42" s="232"/>
    </row>
    <row r="43" spans="1:8" s="233" customFormat="1" ht="15.75" customHeight="1" thickBot="1" x14ac:dyDescent="0.25">
      <c r="A43" s="193"/>
      <c r="B43" s="122" t="s">
        <v>0</v>
      </c>
      <c r="C43" s="262">
        <f>1*1.5</f>
        <v>1.5</v>
      </c>
      <c r="D43" s="263" t="s">
        <v>2</v>
      </c>
      <c r="E43" s="231"/>
      <c r="F43" s="232"/>
      <c r="G43" s="232"/>
    </row>
    <row r="44" spans="1:8" s="6" customFormat="1" ht="15.75" customHeight="1" x14ac:dyDescent="0.2">
      <c r="A44" s="192" t="s">
        <v>393</v>
      </c>
      <c r="B44" s="320" t="s">
        <v>395</v>
      </c>
      <c r="C44" s="320"/>
      <c r="D44" s="320"/>
      <c r="E44" s="234"/>
      <c r="F44" s="225"/>
      <c r="G44" s="225"/>
      <c r="H44" s="225"/>
    </row>
    <row r="45" spans="1:8" s="270" customFormat="1" ht="15.75" customHeight="1" x14ac:dyDescent="0.2">
      <c r="A45" s="193"/>
      <c r="B45" s="228"/>
      <c r="C45" s="229"/>
      <c r="D45" s="230"/>
      <c r="E45" s="231"/>
      <c r="F45" s="232"/>
      <c r="G45" s="232"/>
    </row>
    <row r="46" spans="1:8" s="233" customFormat="1" ht="15.75" customHeight="1" x14ac:dyDescent="0.2">
      <c r="A46" s="193"/>
      <c r="B46" s="122" t="s">
        <v>0</v>
      </c>
      <c r="C46" s="262">
        <v>1.7</v>
      </c>
      <c r="D46" s="263" t="s">
        <v>2</v>
      </c>
      <c r="E46" s="231"/>
      <c r="F46" s="232"/>
      <c r="G46" s="232"/>
    </row>
    <row r="47" spans="1:8" x14ac:dyDescent="0.2">
      <c r="B47" s="105"/>
      <c r="F47" s="178"/>
      <c r="G47" s="179"/>
    </row>
    <row r="48" spans="1:8" x14ac:dyDescent="0.2">
      <c r="B48" s="105"/>
      <c r="F48" s="178"/>
      <c r="G48" s="179"/>
    </row>
    <row r="49" spans="2:7" x14ac:dyDescent="0.2">
      <c r="B49" s="105"/>
      <c r="F49" s="178"/>
      <c r="G49" s="179"/>
    </row>
    <row r="50" spans="2:7" x14ac:dyDescent="0.2">
      <c r="B50" s="105"/>
      <c r="F50" s="178"/>
      <c r="G50" s="179"/>
    </row>
    <row r="51" spans="2:7" x14ac:dyDescent="0.2">
      <c r="B51" s="122" t="s">
        <v>5</v>
      </c>
      <c r="C51" s="346" t="str">
        <f>DADOS!C8</f>
        <v>Eng.ª Civil Flávia Cristina Barbosa</v>
      </c>
      <c r="D51" s="346"/>
      <c r="E51" s="346"/>
      <c r="F51" s="178"/>
      <c r="G51" s="179"/>
    </row>
    <row r="52" spans="2:7" x14ac:dyDescent="0.2">
      <c r="B52" s="121"/>
      <c r="C52" s="347" t="str">
        <f>"CREA: "&amp;DADOS!C9</f>
        <v>CREA: MG- 187.842/D</v>
      </c>
      <c r="D52" s="347"/>
      <c r="E52" s="347"/>
      <c r="F52" s="178"/>
      <c r="G52" s="179"/>
    </row>
  </sheetData>
  <mergeCells count="24">
    <mergeCell ref="C51:E51"/>
    <mergeCell ref="C52:E52"/>
    <mergeCell ref="B44:D44"/>
    <mergeCell ref="B38:G38"/>
    <mergeCell ref="B41:D41"/>
    <mergeCell ref="B35:H35"/>
    <mergeCell ref="B26:H26"/>
    <mergeCell ref="B20:H20"/>
    <mergeCell ref="B23:H23"/>
    <mergeCell ref="B32:H32"/>
    <mergeCell ref="B29:H29"/>
    <mergeCell ref="B8:F8"/>
    <mergeCell ref="B9:H9"/>
    <mergeCell ref="B12:H12"/>
    <mergeCell ref="B15:H15"/>
    <mergeCell ref="A5:H5"/>
    <mergeCell ref="A6:H6"/>
    <mergeCell ref="A7:G7"/>
    <mergeCell ref="A1:E2"/>
    <mergeCell ref="G1:H1"/>
    <mergeCell ref="G2:H2"/>
    <mergeCell ref="A3:B3"/>
    <mergeCell ref="F3:H4"/>
    <mergeCell ref="C4:E4"/>
  </mergeCell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2"/>
  <sheetViews>
    <sheetView view="pageBreakPreview" topLeftCell="A100" zoomScale="70" zoomScaleNormal="70" zoomScaleSheetLayoutView="70" workbookViewId="0">
      <selection activeCell="H121" sqref="H121"/>
    </sheetView>
  </sheetViews>
  <sheetFormatPr defaultColWidth="9" defaultRowHeight="15" x14ac:dyDescent="0.2"/>
  <cols>
    <col min="1" max="1" width="9.125" style="105" customWidth="1"/>
    <col min="2" max="2" width="17" style="5" customWidth="1"/>
    <col min="3" max="3" width="11.75" style="5" bestFit="1" customWidth="1"/>
    <col min="4" max="4" width="78.25" style="6" customWidth="1"/>
    <col min="5" max="5" width="16.375" style="68" customWidth="1"/>
    <col min="6" max="6" width="15.25" style="90" customWidth="1"/>
    <col min="7" max="7" width="15.25" style="91" customWidth="1"/>
    <col min="8" max="8" width="18.75" style="5" customWidth="1"/>
    <col min="9" max="9" width="24" style="5" customWidth="1"/>
    <col min="10" max="10" width="20.25" style="5" bestFit="1" customWidth="1"/>
    <col min="11" max="11" width="17.25" style="5" customWidth="1"/>
    <col min="12" max="16384" width="9" style="5"/>
  </cols>
  <sheetData>
    <row r="1" spans="1:11" s="25" customFormat="1" ht="21.75" customHeight="1" thickBot="1" x14ac:dyDescent="0.25">
      <c r="A1" s="353" t="s">
        <v>32</v>
      </c>
      <c r="B1" s="353"/>
      <c r="C1" s="353"/>
      <c r="D1" s="353"/>
      <c r="E1" s="353"/>
      <c r="F1" s="353"/>
      <c r="G1" s="354"/>
      <c r="H1" s="32" t="s">
        <v>3</v>
      </c>
      <c r="I1" s="34" t="str">
        <f>DADOS!C2</f>
        <v>R00</v>
      </c>
    </row>
    <row r="2" spans="1:11" s="25" customFormat="1" ht="18.75" thickBot="1" x14ac:dyDescent="0.25">
      <c r="A2" s="355"/>
      <c r="B2" s="355"/>
      <c r="C2" s="355"/>
      <c r="D2" s="355"/>
      <c r="E2" s="355"/>
      <c r="F2" s="355"/>
      <c r="G2" s="356"/>
      <c r="H2" s="33" t="s">
        <v>8</v>
      </c>
      <c r="I2" s="47">
        <f>DADOS!C4</f>
        <v>45142</v>
      </c>
    </row>
    <row r="3" spans="1:11" s="25" customFormat="1" ht="20.25" customHeight="1" x14ac:dyDescent="0.2">
      <c r="A3" s="357" t="s">
        <v>9</v>
      </c>
      <c r="B3" s="357"/>
      <c r="C3" s="358"/>
      <c r="D3" s="83" t="s">
        <v>10</v>
      </c>
      <c r="E3" s="363" t="s">
        <v>7</v>
      </c>
      <c r="F3" s="357"/>
      <c r="G3" s="358"/>
      <c r="H3" s="88" t="s">
        <v>11</v>
      </c>
      <c r="I3" s="89"/>
    </row>
    <row r="4" spans="1:11" s="25" customFormat="1" ht="58.5" customHeight="1" thickBot="1" x14ac:dyDescent="0.25">
      <c r="A4" s="359"/>
      <c r="B4" s="359"/>
      <c r="C4" s="360"/>
      <c r="D4" s="366" t="str">
        <f>DADOS!C3</f>
        <v>REFORMA CAMPO DE FUTEBOL SÃO JOÃO - CÓI</v>
      </c>
      <c r="E4" s="364"/>
      <c r="F4" s="359"/>
      <c r="G4" s="360"/>
      <c r="H4" s="369" t="str">
        <f>DADOS!C7</f>
        <v>SINAPI - 06/2023 - Minas Gerais
SICRO3 - 04/2023 - Minas Gerais
SETOP - 04/2023 - Minas Gerais
SUDECAP - 04/2023 - Minas Gerais</v>
      </c>
      <c r="I4" s="370"/>
    </row>
    <row r="5" spans="1:11" s="25" customFormat="1" ht="22.5" customHeight="1" thickBot="1" x14ac:dyDescent="0.25">
      <c r="A5" s="361"/>
      <c r="B5" s="361"/>
      <c r="C5" s="362"/>
      <c r="D5" s="367"/>
      <c r="E5" s="365"/>
      <c r="F5" s="361"/>
      <c r="G5" s="362"/>
      <c r="H5" s="140" t="s">
        <v>12</v>
      </c>
      <c r="I5" s="38">
        <f>DADOS!C5</f>
        <v>0.26519999999999999</v>
      </c>
    </row>
    <row r="6" spans="1:11" s="96" customFormat="1" ht="7.9" customHeight="1" thickBot="1" x14ac:dyDescent="0.25">
      <c r="A6" s="350"/>
      <c r="B6" s="351"/>
      <c r="C6" s="351"/>
      <c r="D6" s="351"/>
      <c r="E6" s="351"/>
      <c r="F6" s="351"/>
      <c r="G6" s="351"/>
      <c r="H6" s="351"/>
      <c r="I6" s="351"/>
    </row>
    <row r="7" spans="1:11" s="25" customFormat="1" ht="27.6" customHeight="1" thickBot="1" x14ac:dyDescent="0.25">
      <c r="A7" s="368" t="str">
        <f>A1&amp;" DE PROJETO EXECUTIVO - "&amp;D4</f>
        <v>PLANILHA ORÇAMENTÁRIA DE PROJETO EXECUTIVO - REFORMA CAMPO DE FUTEBOL SÃO JOÃO - CÓI</v>
      </c>
      <c r="B7" s="368"/>
      <c r="C7" s="368"/>
      <c r="D7" s="368"/>
      <c r="E7" s="368"/>
      <c r="F7" s="368"/>
      <c r="G7" s="368"/>
      <c r="H7" s="368"/>
      <c r="I7" s="368"/>
    </row>
    <row r="8" spans="1:11" s="96" customFormat="1" ht="7.9" customHeight="1" thickBot="1" x14ac:dyDescent="0.25">
      <c r="A8" s="350"/>
      <c r="B8" s="351"/>
      <c r="C8" s="351"/>
      <c r="D8" s="351"/>
      <c r="E8" s="351"/>
      <c r="F8" s="351"/>
      <c r="G8" s="351"/>
      <c r="H8" s="351"/>
      <c r="I8" s="351"/>
    </row>
    <row r="9" spans="1:11" s="96" customFormat="1" ht="36.75" thickBot="1" x14ac:dyDescent="0.25">
      <c r="A9" s="28" t="s">
        <v>18</v>
      </c>
      <c r="B9" s="29" t="s">
        <v>19</v>
      </c>
      <c r="C9" s="29" t="s">
        <v>20</v>
      </c>
      <c r="D9" s="29" t="s">
        <v>21</v>
      </c>
      <c r="E9" s="29" t="s">
        <v>35</v>
      </c>
      <c r="F9" s="87" t="s">
        <v>34</v>
      </c>
      <c r="G9" s="85" t="s">
        <v>33</v>
      </c>
      <c r="H9" s="29" t="s">
        <v>22</v>
      </c>
      <c r="I9" s="30" t="s">
        <v>0</v>
      </c>
      <c r="J9" s="106" t="s">
        <v>44</v>
      </c>
      <c r="K9" s="97"/>
    </row>
    <row r="10" spans="1:11" s="306" customFormat="1" ht="24" customHeight="1" x14ac:dyDescent="0.2">
      <c r="A10" s="133" t="s">
        <v>38</v>
      </c>
      <c r="B10" s="133"/>
      <c r="C10" s="133"/>
      <c r="D10" s="133" t="s">
        <v>48</v>
      </c>
      <c r="E10" s="133"/>
      <c r="F10" s="134"/>
      <c r="G10" s="284"/>
      <c r="H10" s="284"/>
      <c r="I10" s="285">
        <v>4466.28</v>
      </c>
      <c r="J10" s="272">
        <v>2.9940700816648122E-3</v>
      </c>
    </row>
    <row r="11" spans="1:11" s="306" customFormat="1" ht="90.95" customHeight="1" x14ac:dyDescent="0.2">
      <c r="A11" s="293" t="s">
        <v>754</v>
      </c>
      <c r="B11" s="274" t="s">
        <v>403</v>
      </c>
      <c r="C11" s="293" t="s">
        <v>404</v>
      </c>
      <c r="D11" s="293" t="s">
        <v>405</v>
      </c>
      <c r="E11" s="275" t="s">
        <v>406</v>
      </c>
      <c r="F11" s="428">
        <v>4</v>
      </c>
      <c r="G11" s="286">
        <v>750.3</v>
      </c>
      <c r="H11" s="286">
        <v>949.27</v>
      </c>
      <c r="I11" s="286">
        <v>3797.08</v>
      </c>
      <c r="J11" s="276">
        <v>2.5454569856094614E-3</v>
      </c>
    </row>
    <row r="12" spans="1:11" s="306" customFormat="1" ht="51.95" customHeight="1" x14ac:dyDescent="0.2">
      <c r="A12" s="293" t="s">
        <v>755</v>
      </c>
      <c r="B12" s="274" t="s">
        <v>407</v>
      </c>
      <c r="C12" s="293" t="s">
        <v>404</v>
      </c>
      <c r="D12" s="293" t="s">
        <v>408</v>
      </c>
      <c r="E12" s="275" t="s">
        <v>47</v>
      </c>
      <c r="F12" s="428">
        <v>1</v>
      </c>
      <c r="G12" s="286">
        <v>193.2</v>
      </c>
      <c r="H12" s="286">
        <v>244.43</v>
      </c>
      <c r="I12" s="286">
        <v>244.43</v>
      </c>
      <c r="J12" s="276">
        <v>1.6385908408369606E-4</v>
      </c>
    </row>
    <row r="13" spans="1:11" s="306" customFormat="1" ht="26.1" customHeight="1" x14ac:dyDescent="0.2">
      <c r="A13" s="293" t="s">
        <v>401</v>
      </c>
      <c r="B13" s="274" t="s">
        <v>409</v>
      </c>
      <c r="C13" s="293" t="s">
        <v>404</v>
      </c>
      <c r="D13" s="293" t="s">
        <v>410</v>
      </c>
      <c r="E13" s="275" t="s">
        <v>47</v>
      </c>
      <c r="F13" s="428">
        <v>1</v>
      </c>
      <c r="G13" s="286">
        <v>335.74</v>
      </c>
      <c r="H13" s="286">
        <v>424.77</v>
      </c>
      <c r="I13" s="286">
        <v>424.77</v>
      </c>
      <c r="J13" s="276">
        <v>2.8475401197165475E-4</v>
      </c>
    </row>
    <row r="14" spans="1:11" s="306" customFormat="1" ht="24" customHeight="1" x14ac:dyDescent="0.2">
      <c r="A14" s="133">
        <v>2</v>
      </c>
      <c r="B14" s="133"/>
      <c r="C14" s="133"/>
      <c r="D14" s="133" t="s">
        <v>49</v>
      </c>
      <c r="E14" s="133"/>
      <c r="F14" s="427"/>
      <c r="G14" s="284"/>
      <c r="H14" s="284"/>
      <c r="I14" s="285">
        <v>4921.5200000000004</v>
      </c>
      <c r="J14" s="272">
        <v>3.2992503354726988E-3</v>
      </c>
    </row>
    <row r="15" spans="1:11" s="306" customFormat="1" ht="78" customHeight="1" x14ac:dyDescent="0.2">
      <c r="A15" s="293" t="s">
        <v>72</v>
      </c>
      <c r="B15" s="274" t="s">
        <v>411</v>
      </c>
      <c r="C15" s="293" t="s">
        <v>404</v>
      </c>
      <c r="D15" s="293" t="s">
        <v>412</v>
      </c>
      <c r="E15" s="275" t="s">
        <v>47</v>
      </c>
      <c r="F15" s="428">
        <v>1</v>
      </c>
      <c r="G15" s="286">
        <v>3889.92</v>
      </c>
      <c r="H15" s="286">
        <v>4921.5200000000004</v>
      </c>
      <c r="I15" s="286">
        <v>4921.5200000000004</v>
      </c>
      <c r="J15" s="276">
        <v>3.2992503354726988E-3</v>
      </c>
    </row>
    <row r="16" spans="1:11" s="306" customFormat="1" ht="24" customHeight="1" x14ac:dyDescent="0.2">
      <c r="A16" s="133">
        <v>3</v>
      </c>
      <c r="B16" s="133"/>
      <c r="C16" s="133"/>
      <c r="D16" s="133" t="s">
        <v>53</v>
      </c>
      <c r="E16" s="133"/>
      <c r="F16" s="427"/>
      <c r="G16" s="284"/>
      <c r="H16" s="284"/>
      <c r="I16" s="285">
        <v>24159.78</v>
      </c>
      <c r="J16" s="272">
        <v>1.6196045585499318E-2</v>
      </c>
    </row>
    <row r="17" spans="1:10" s="306" customFormat="1" ht="39" customHeight="1" x14ac:dyDescent="0.2">
      <c r="A17" s="293" t="s">
        <v>77</v>
      </c>
      <c r="B17" s="274" t="s">
        <v>413</v>
      </c>
      <c r="C17" s="293" t="s">
        <v>402</v>
      </c>
      <c r="D17" s="293" t="s">
        <v>414</v>
      </c>
      <c r="E17" s="275" t="s">
        <v>1</v>
      </c>
      <c r="F17" s="428">
        <v>3971.5</v>
      </c>
      <c r="G17" s="286">
        <v>0.35</v>
      </c>
      <c r="H17" s="286">
        <v>0.44</v>
      </c>
      <c r="I17" s="286">
        <v>1747.46</v>
      </c>
      <c r="J17" s="276">
        <v>1.1714486563551754E-3</v>
      </c>
    </row>
    <row r="18" spans="1:10" s="306" customFormat="1" ht="51.95" customHeight="1" x14ac:dyDescent="0.2">
      <c r="A18" s="293" t="s">
        <v>694</v>
      </c>
      <c r="B18" s="274" t="s">
        <v>415</v>
      </c>
      <c r="C18" s="293" t="s">
        <v>402</v>
      </c>
      <c r="D18" s="293" t="s">
        <v>416</v>
      </c>
      <c r="E18" s="275" t="s">
        <v>2</v>
      </c>
      <c r="F18" s="428">
        <v>774.44</v>
      </c>
      <c r="G18" s="286">
        <v>8.01</v>
      </c>
      <c r="H18" s="286">
        <v>10.130000000000001</v>
      </c>
      <c r="I18" s="286">
        <v>7845.07</v>
      </c>
      <c r="J18" s="276">
        <v>5.2591170673504948E-3</v>
      </c>
    </row>
    <row r="19" spans="1:10" s="306" customFormat="1" ht="39" customHeight="1" x14ac:dyDescent="0.2">
      <c r="A19" s="293" t="s">
        <v>695</v>
      </c>
      <c r="B19" s="274" t="s">
        <v>417</v>
      </c>
      <c r="C19" s="293" t="s">
        <v>402</v>
      </c>
      <c r="D19" s="293" t="s">
        <v>418</v>
      </c>
      <c r="E19" s="275" t="s">
        <v>419</v>
      </c>
      <c r="F19" s="428">
        <v>4956.43</v>
      </c>
      <c r="G19" s="286">
        <v>2.14</v>
      </c>
      <c r="H19" s="286">
        <v>2.7</v>
      </c>
      <c r="I19" s="286">
        <v>13382.36</v>
      </c>
      <c r="J19" s="276">
        <v>8.9711625106504555E-3</v>
      </c>
    </row>
    <row r="20" spans="1:10" s="306" customFormat="1" ht="26.1" customHeight="1" x14ac:dyDescent="0.2">
      <c r="A20" s="293" t="s">
        <v>696</v>
      </c>
      <c r="B20" s="274" t="s">
        <v>420</v>
      </c>
      <c r="C20" s="293" t="s">
        <v>402</v>
      </c>
      <c r="D20" s="293" t="s">
        <v>421</v>
      </c>
      <c r="E20" s="275" t="s">
        <v>2</v>
      </c>
      <c r="F20" s="428">
        <v>774.44</v>
      </c>
      <c r="G20" s="286">
        <v>1.21</v>
      </c>
      <c r="H20" s="286">
        <v>1.53</v>
      </c>
      <c r="I20" s="286">
        <v>1184.8900000000001</v>
      </c>
      <c r="J20" s="276">
        <v>7.9431735114319276E-4</v>
      </c>
    </row>
    <row r="21" spans="1:10" s="306" customFormat="1" ht="24" customHeight="1" x14ac:dyDescent="0.2">
      <c r="A21" s="133">
        <v>4</v>
      </c>
      <c r="B21" s="133"/>
      <c r="C21" s="133"/>
      <c r="D21" s="133" t="s">
        <v>97</v>
      </c>
      <c r="E21" s="133"/>
      <c r="F21" s="427"/>
      <c r="G21" s="284"/>
      <c r="H21" s="284"/>
      <c r="I21" s="285">
        <v>963244.96</v>
      </c>
      <c r="J21" s="272">
        <v>0.64573267149628299</v>
      </c>
    </row>
    <row r="22" spans="1:10" s="306" customFormat="1" ht="26.1" customHeight="1" x14ac:dyDescent="0.2">
      <c r="A22" s="293" t="s">
        <v>79</v>
      </c>
      <c r="B22" s="274" t="s">
        <v>422</v>
      </c>
      <c r="C22" s="293" t="s">
        <v>402</v>
      </c>
      <c r="D22" s="293" t="s">
        <v>423</v>
      </c>
      <c r="E22" s="275" t="s">
        <v>1</v>
      </c>
      <c r="F22" s="428">
        <v>3971.5</v>
      </c>
      <c r="G22" s="286">
        <v>2.37</v>
      </c>
      <c r="H22" s="286">
        <v>2.99</v>
      </c>
      <c r="I22" s="286">
        <v>11874.78</v>
      </c>
      <c r="J22" s="276">
        <v>7.9605227447342476E-3</v>
      </c>
    </row>
    <row r="23" spans="1:10" s="306" customFormat="1" ht="26.1" customHeight="1" x14ac:dyDescent="0.2">
      <c r="A23" s="293" t="s">
        <v>81</v>
      </c>
      <c r="B23" s="274" t="s">
        <v>425</v>
      </c>
      <c r="C23" s="293" t="s">
        <v>426</v>
      </c>
      <c r="D23" s="293" t="s">
        <v>427</v>
      </c>
      <c r="E23" s="275" t="s">
        <v>2</v>
      </c>
      <c r="F23" s="428">
        <v>317.72000000000003</v>
      </c>
      <c r="G23" s="286">
        <v>152.63999999999999</v>
      </c>
      <c r="H23" s="286">
        <v>193.12</v>
      </c>
      <c r="I23" s="286">
        <v>61358.080000000002</v>
      </c>
      <c r="J23" s="276">
        <v>4.1132752894219811E-2</v>
      </c>
    </row>
    <row r="24" spans="1:10" s="306" customFormat="1" ht="24" customHeight="1" x14ac:dyDescent="0.2">
      <c r="A24" s="293" t="s">
        <v>88</v>
      </c>
      <c r="B24" s="274" t="s">
        <v>429</v>
      </c>
      <c r="C24" s="293" t="s">
        <v>426</v>
      </c>
      <c r="D24" s="293" t="s">
        <v>102</v>
      </c>
      <c r="E24" s="275" t="s">
        <v>2</v>
      </c>
      <c r="F24" s="428">
        <v>79.430000000000007</v>
      </c>
      <c r="G24" s="286">
        <v>146.16</v>
      </c>
      <c r="H24" s="286">
        <v>184.92</v>
      </c>
      <c r="I24" s="286">
        <v>14688.19</v>
      </c>
      <c r="J24" s="276">
        <v>9.8465546792427423E-3</v>
      </c>
    </row>
    <row r="25" spans="1:10" s="306" customFormat="1" ht="51.95" customHeight="1" x14ac:dyDescent="0.2">
      <c r="A25" s="293" t="s">
        <v>95</v>
      </c>
      <c r="B25" s="274" t="s">
        <v>430</v>
      </c>
      <c r="C25" s="293" t="s">
        <v>402</v>
      </c>
      <c r="D25" s="293" t="s">
        <v>431</v>
      </c>
      <c r="E25" s="275" t="s">
        <v>2</v>
      </c>
      <c r="F25" s="428">
        <v>516.29999999999995</v>
      </c>
      <c r="G25" s="286">
        <v>6.18</v>
      </c>
      <c r="H25" s="286">
        <v>7.81</v>
      </c>
      <c r="I25" s="286">
        <v>4032.3</v>
      </c>
      <c r="J25" s="276">
        <v>2.7031419414584447E-3</v>
      </c>
    </row>
    <row r="26" spans="1:10" s="306" customFormat="1" ht="39" customHeight="1" x14ac:dyDescent="0.2">
      <c r="A26" s="293" t="s">
        <v>697</v>
      </c>
      <c r="B26" s="274" t="s">
        <v>417</v>
      </c>
      <c r="C26" s="293" t="s">
        <v>402</v>
      </c>
      <c r="D26" s="293" t="s">
        <v>418</v>
      </c>
      <c r="E26" s="275" t="s">
        <v>419</v>
      </c>
      <c r="F26" s="428">
        <v>6815.09</v>
      </c>
      <c r="G26" s="286">
        <v>2.14</v>
      </c>
      <c r="H26" s="286">
        <v>2.7</v>
      </c>
      <c r="I26" s="286">
        <v>18400.740000000002</v>
      </c>
      <c r="J26" s="276">
        <v>1.2335345100283227E-2</v>
      </c>
    </row>
    <row r="27" spans="1:10" s="306" customFormat="1" ht="39" customHeight="1" x14ac:dyDescent="0.2">
      <c r="A27" s="277" t="s">
        <v>698</v>
      </c>
      <c r="B27" s="278" t="s">
        <v>432</v>
      </c>
      <c r="C27" s="277" t="s">
        <v>426</v>
      </c>
      <c r="D27" s="277" t="s">
        <v>433</v>
      </c>
      <c r="E27" s="279" t="s">
        <v>434</v>
      </c>
      <c r="F27" s="429">
        <v>3971.5</v>
      </c>
      <c r="G27" s="287">
        <v>2.12</v>
      </c>
      <c r="H27" s="287">
        <v>2.68</v>
      </c>
      <c r="I27" s="287">
        <v>10643.62</v>
      </c>
      <c r="J27" s="280">
        <v>7.135187270526977E-3</v>
      </c>
    </row>
    <row r="28" spans="1:10" s="306" customFormat="1" ht="26.1" customHeight="1" x14ac:dyDescent="0.2">
      <c r="A28" s="293" t="s">
        <v>699</v>
      </c>
      <c r="B28" s="274" t="s">
        <v>435</v>
      </c>
      <c r="C28" s="293" t="s">
        <v>436</v>
      </c>
      <c r="D28" s="293" t="s">
        <v>437</v>
      </c>
      <c r="E28" s="275" t="s">
        <v>438</v>
      </c>
      <c r="F28" s="428">
        <v>462.28</v>
      </c>
      <c r="G28" s="286">
        <v>1.76</v>
      </c>
      <c r="H28" s="286">
        <v>2.2200000000000002</v>
      </c>
      <c r="I28" s="286">
        <v>1026.26</v>
      </c>
      <c r="J28" s="276">
        <v>6.879762043600782E-4</v>
      </c>
    </row>
    <row r="29" spans="1:10" s="306" customFormat="1" ht="26.1" customHeight="1" x14ac:dyDescent="0.2">
      <c r="A29" s="293" t="s">
        <v>700</v>
      </c>
      <c r="B29" s="274" t="s">
        <v>439</v>
      </c>
      <c r="C29" s="293" t="s">
        <v>404</v>
      </c>
      <c r="D29" s="293" t="s">
        <v>440</v>
      </c>
      <c r="E29" s="275" t="s">
        <v>2</v>
      </c>
      <c r="F29" s="428">
        <v>39.72</v>
      </c>
      <c r="G29" s="286">
        <v>179.16</v>
      </c>
      <c r="H29" s="286">
        <v>226.67</v>
      </c>
      <c r="I29" s="286">
        <v>9003.33</v>
      </c>
      <c r="J29" s="276">
        <v>6.0355824060191595E-3</v>
      </c>
    </row>
    <row r="30" spans="1:10" s="306" customFormat="1" ht="51.95" customHeight="1" x14ac:dyDescent="0.2">
      <c r="A30" s="293" t="s">
        <v>701</v>
      </c>
      <c r="B30" s="274" t="s">
        <v>430</v>
      </c>
      <c r="C30" s="293" t="s">
        <v>402</v>
      </c>
      <c r="D30" s="293" t="s">
        <v>431</v>
      </c>
      <c r="E30" s="275" t="s">
        <v>2</v>
      </c>
      <c r="F30" s="428">
        <v>51.63</v>
      </c>
      <c r="G30" s="286">
        <v>6.18</v>
      </c>
      <c r="H30" s="286">
        <v>7.81</v>
      </c>
      <c r="I30" s="286">
        <v>403.23</v>
      </c>
      <c r="J30" s="276">
        <v>2.7031419414584443E-4</v>
      </c>
    </row>
    <row r="31" spans="1:10" s="306" customFormat="1" ht="39" customHeight="1" x14ac:dyDescent="0.2">
      <c r="A31" s="293" t="s">
        <v>702</v>
      </c>
      <c r="B31" s="274" t="s">
        <v>417</v>
      </c>
      <c r="C31" s="293" t="s">
        <v>402</v>
      </c>
      <c r="D31" s="293" t="s">
        <v>418</v>
      </c>
      <c r="E31" s="275" t="s">
        <v>419</v>
      </c>
      <c r="F31" s="428">
        <v>681.51</v>
      </c>
      <c r="G31" s="286">
        <v>2.14</v>
      </c>
      <c r="H31" s="286">
        <v>2.7</v>
      </c>
      <c r="I31" s="286">
        <v>1840.07</v>
      </c>
      <c r="J31" s="276">
        <v>1.2335318285394044E-3</v>
      </c>
    </row>
    <row r="32" spans="1:10" s="306" customFormat="1" ht="26.1" customHeight="1" x14ac:dyDescent="0.2">
      <c r="A32" s="277" t="s">
        <v>703</v>
      </c>
      <c r="B32" s="278" t="s">
        <v>441</v>
      </c>
      <c r="C32" s="277" t="s">
        <v>426</v>
      </c>
      <c r="D32" s="277" t="s">
        <v>157</v>
      </c>
      <c r="E32" s="279" t="s">
        <v>442</v>
      </c>
      <c r="F32" s="429">
        <v>1</v>
      </c>
      <c r="G32" s="287">
        <v>656002.5</v>
      </c>
      <c r="H32" s="287">
        <v>829974.36</v>
      </c>
      <c r="I32" s="287">
        <v>829974.36</v>
      </c>
      <c r="J32" s="280">
        <v>0.556391762232753</v>
      </c>
    </row>
    <row r="33" spans="1:10" s="306" customFormat="1" ht="24" customHeight="1" x14ac:dyDescent="0.2">
      <c r="A33" s="133">
        <v>5</v>
      </c>
      <c r="B33" s="133"/>
      <c r="C33" s="133"/>
      <c r="D33" s="133" t="s">
        <v>57</v>
      </c>
      <c r="E33" s="133"/>
      <c r="F33" s="427"/>
      <c r="G33" s="284"/>
      <c r="H33" s="284"/>
      <c r="I33" s="285">
        <v>15568.5</v>
      </c>
      <c r="J33" s="272">
        <v>1.0436690056691168E-2</v>
      </c>
    </row>
    <row r="34" spans="1:10" s="306" customFormat="1" ht="26.1" customHeight="1" x14ac:dyDescent="0.2">
      <c r="A34" s="277" t="s">
        <v>98</v>
      </c>
      <c r="B34" s="278" t="s">
        <v>444</v>
      </c>
      <c r="C34" s="277" t="s">
        <v>402</v>
      </c>
      <c r="D34" s="277" t="s">
        <v>445</v>
      </c>
      <c r="E34" s="279" t="s">
        <v>446</v>
      </c>
      <c r="F34" s="429">
        <v>31.72</v>
      </c>
      <c r="G34" s="287">
        <v>85.01</v>
      </c>
      <c r="H34" s="287">
        <v>107.55</v>
      </c>
      <c r="I34" s="287">
        <v>3411.48</v>
      </c>
      <c r="J34" s="280">
        <v>2.28696145387165E-3</v>
      </c>
    </row>
    <row r="35" spans="1:10" s="306" customFormat="1" ht="24" customHeight="1" x14ac:dyDescent="0.2">
      <c r="A35" s="293" t="s">
        <v>101</v>
      </c>
      <c r="B35" s="274" t="s">
        <v>448</v>
      </c>
      <c r="C35" s="293" t="s">
        <v>426</v>
      </c>
      <c r="D35" s="293" t="s">
        <v>449</v>
      </c>
      <c r="E35" s="275" t="s">
        <v>442</v>
      </c>
      <c r="F35" s="428">
        <v>2</v>
      </c>
      <c r="G35" s="286">
        <v>523.14</v>
      </c>
      <c r="H35" s="286">
        <v>661.87</v>
      </c>
      <c r="I35" s="286">
        <v>1323.74</v>
      </c>
      <c r="J35" s="276">
        <v>8.8739853522461156E-4</v>
      </c>
    </row>
    <row r="36" spans="1:10" s="306" customFormat="1" ht="26.1" customHeight="1" x14ac:dyDescent="0.2">
      <c r="A36" s="277" t="s">
        <v>103</v>
      </c>
      <c r="B36" s="278" t="s">
        <v>450</v>
      </c>
      <c r="C36" s="277" t="s">
        <v>426</v>
      </c>
      <c r="D36" s="277" t="s">
        <v>451</v>
      </c>
      <c r="E36" s="279" t="s">
        <v>442</v>
      </c>
      <c r="F36" s="429">
        <v>1</v>
      </c>
      <c r="G36" s="287">
        <v>2036.49</v>
      </c>
      <c r="H36" s="287">
        <v>2576.56</v>
      </c>
      <c r="I36" s="287">
        <v>2576.56</v>
      </c>
      <c r="J36" s="280">
        <v>1.7272542719252461E-3</v>
      </c>
    </row>
    <row r="37" spans="1:10" s="306" customFormat="1" ht="26.1" customHeight="1" x14ac:dyDescent="0.2">
      <c r="A37" s="293" t="s">
        <v>107</v>
      </c>
      <c r="B37" s="274" t="s">
        <v>452</v>
      </c>
      <c r="C37" s="293" t="s">
        <v>404</v>
      </c>
      <c r="D37" s="293" t="s">
        <v>453</v>
      </c>
      <c r="E37" s="275" t="s">
        <v>442</v>
      </c>
      <c r="F37" s="428">
        <v>2</v>
      </c>
      <c r="G37" s="286">
        <v>3263.01</v>
      </c>
      <c r="H37" s="286">
        <v>4128.3599999999997</v>
      </c>
      <c r="I37" s="286">
        <v>8256.7199999999993</v>
      </c>
      <c r="J37" s="276">
        <v>5.5350757956696599E-3</v>
      </c>
    </row>
    <row r="38" spans="1:10" s="306" customFormat="1" ht="24" customHeight="1" x14ac:dyDescent="0.2">
      <c r="A38" s="133">
        <v>6</v>
      </c>
      <c r="B38" s="133"/>
      <c r="C38" s="133"/>
      <c r="D38" s="133" t="s">
        <v>124</v>
      </c>
      <c r="E38" s="133"/>
      <c r="F38" s="427"/>
      <c r="G38" s="284"/>
      <c r="H38" s="284"/>
      <c r="I38" s="285">
        <v>381649.45</v>
      </c>
      <c r="J38" s="272">
        <v>0.25584719272612344</v>
      </c>
    </row>
    <row r="39" spans="1:10" s="306" customFormat="1" ht="24" customHeight="1" x14ac:dyDescent="0.2">
      <c r="A39" s="133" t="s">
        <v>118</v>
      </c>
      <c r="B39" s="133"/>
      <c r="C39" s="133"/>
      <c r="D39" s="133" t="s">
        <v>180</v>
      </c>
      <c r="E39" s="133"/>
      <c r="F39" s="427"/>
      <c r="G39" s="284"/>
      <c r="H39" s="284"/>
      <c r="I39" s="285">
        <v>136348.57999999999</v>
      </c>
      <c r="J39" s="272">
        <v>9.140430157882648E-2</v>
      </c>
    </row>
    <row r="40" spans="1:10" s="306" customFormat="1" ht="39" customHeight="1" x14ac:dyDescent="0.2">
      <c r="A40" s="293" t="s">
        <v>704</v>
      </c>
      <c r="B40" s="274" t="s">
        <v>456</v>
      </c>
      <c r="C40" s="293" t="s">
        <v>402</v>
      </c>
      <c r="D40" s="293" t="s">
        <v>457</v>
      </c>
      <c r="E40" s="275" t="s">
        <v>312</v>
      </c>
      <c r="F40" s="428">
        <v>662.68</v>
      </c>
      <c r="G40" s="286">
        <v>65.37</v>
      </c>
      <c r="H40" s="286">
        <v>82.7</v>
      </c>
      <c r="I40" s="286">
        <v>54803.63</v>
      </c>
      <c r="J40" s="276">
        <v>3.673883163384923E-2</v>
      </c>
    </row>
    <row r="41" spans="1:10" s="306" customFormat="1" ht="26.1" customHeight="1" x14ac:dyDescent="0.2">
      <c r="A41" s="293" t="s">
        <v>705</v>
      </c>
      <c r="B41" s="274" t="s">
        <v>459</v>
      </c>
      <c r="C41" s="293" t="s">
        <v>426</v>
      </c>
      <c r="D41" s="293" t="s">
        <v>460</v>
      </c>
      <c r="E41" s="275" t="s">
        <v>312</v>
      </c>
      <c r="F41" s="428">
        <v>133.76</v>
      </c>
      <c r="G41" s="286">
        <v>238.84</v>
      </c>
      <c r="H41" s="286">
        <v>302.18</v>
      </c>
      <c r="I41" s="286">
        <v>40419.589999999997</v>
      </c>
      <c r="J41" s="276">
        <v>2.7096170668242523E-2</v>
      </c>
    </row>
    <row r="42" spans="1:10" s="306" customFormat="1" ht="51.95" customHeight="1" x14ac:dyDescent="0.2">
      <c r="A42" s="293" t="s">
        <v>706</v>
      </c>
      <c r="B42" s="274" t="s">
        <v>462</v>
      </c>
      <c r="C42" s="293" t="s">
        <v>402</v>
      </c>
      <c r="D42" s="293" t="s">
        <v>463</v>
      </c>
      <c r="E42" s="275" t="s">
        <v>312</v>
      </c>
      <c r="F42" s="428">
        <v>48.1</v>
      </c>
      <c r="G42" s="286">
        <v>171.1</v>
      </c>
      <c r="H42" s="286">
        <v>216.47</v>
      </c>
      <c r="I42" s="286">
        <v>10412.200000000001</v>
      </c>
      <c r="J42" s="276">
        <v>6.9800497291505137E-3</v>
      </c>
    </row>
    <row r="43" spans="1:10" s="306" customFormat="1" ht="39" customHeight="1" x14ac:dyDescent="0.2">
      <c r="A43" s="293" t="s">
        <v>707</v>
      </c>
      <c r="B43" s="274" t="s">
        <v>465</v>
      </c>
      <c r="C43" s="293" t="s">
        <v>402</v>
      </c>
      <c r="D43" s="293" t="s">
        <v>466</v>
      </c>
      <c r="E43" s="275" t="s">
        <v>467</v>
      </c>
      <c r="F43" s="428">
        <v>40</v>
      </c>
      <c r="G43" s="286">
        <v>21.35</v>
      </c>
      <c r="H43" s="286">
        <v>27.01</v>
      </c>
      <c r="I43" s="286">
        <v>1080.4000000000001</v>
      </c>
      <c r="J43" s="276">
        <v>7.2427015687119101E-4</v>
      </c>
    </row>
    <row r="44" spans="1:10" s="306" customFormat="1" ht="39" customHeight="1" x14ac:dyDescent="0.2">
      <c r="A44" s="293" t="s">
        <v>708</v>
      </c>
      <c r="B44" s="274" t="s">
        <v>469</v>
      </c>
      <c r="C44" s="293" t="s">
        <v>402</v>
      </c>
      <c r="D44" s="293" t="s">
        <v>470</v>
      </c>
      <c r="E44" s="275" t="s">
        <v>467</v>
      </c>
      <c r="F44" s="428">
        <v>2</v>
      </c>
      <c r="G44" s="286">
        <v>37.08</v>
      </c>
      <c r="H44" s="286">
        <v>46.91</v>
      </c>
      <c r="I44" s="286">
        <v>93.82</v>
      </c>
      <c r="J44" s="276">
        <v>6.2894322582057703E-5</v>
      </c>
    </row>
    <row r="45" spans="1:10" s="306" customFormat="1" ht="24" customHeight="1" x14ac:dyDescent="0.2">
      <c r="A45" s="277" t="s">
        <v>709</v>
      </c>
      <c r="B45" s="278" t="s">
        <v>472</v>
      </c>
      <c r="C45" s="277" t="s">
        <v>426</v>
      </c>
      <c r="D45" s="277" t="s">
        <v>185</v>
      </c>
      <c r="E45" s="279" t="s">
        <v>467</v>
      </c>
      <c r="F45" s="429">
        <v>40</v>
      </c>
      <c r="G45" s="287">
        <v>116.65</v>
      </c>
      <c r="H45" s="287">
        <v>147.58000000000001</v>
      </c>
      <c r="I45" s="287">
        <v>5903.2</v>
      </c>
      <c r="J45" s="280">
        <v>3.9573413458367408E-3</v>
      </c>
    </row>
    <row r="46" spans="1:10" s="306" customFormat="1" ht="24" customHeight="1" x14ac:dyDescent="0.2">
      <c r="A46" s="293" t="s">
        <v>710</v>
      </c>
      <c r="B46" s="274" t="s">
        <v>474</v>
      </c>
      <c r="C46" s="293" t="s">
        <v>426</v>
      </c>
      <c r="D46" s="293" t="s">
        <v>475</v>
      </c>
      <c r="E46" s="275" t="s">
        <v>467</v>
      </c>
      <c r="F46" s="428">
        <v>40</v>
      </c>
      <c r="G46" s="286">
        <v>51.11</v>
      </c>
      <c r="H46" s="286">
        <v>64.66</v>
      </c>
      <c r="I46" s="286">
        <v>2586.4</v>
      </c>
      <c r="J46" s="276">
        <v>1.7338507346646135E-3</v>
      </c>
    </row>
    <row r="47" spans="1:10" s="306" customFormat="1" ht="24" customHeight="1" x14ac:dyDescent="0.2">
      <c r="A47" s="277" t="s">
        <v>711</v>
      </c>
      <c r="B47" s="278" t="s">
        <v>476</v>
      </c>
      <c r="C47" s="277" t="s">
        <v>426</v>
      </c>
      <c r="D47" s="277" t="s">
        <v>191</v>
      </c>
      <c r="E47" s="279" t="s">
        <v>442</v>
      </c>
      <c r="F47" s="429">
        <v>38</v>
      </c>
      <c r="G47" s="287">
        <v>290.04000000000002</v>
      </c>
      <c r="H47" s="287">
        <v>366.95</v>
      </c>
      <c r="I47" s="287">
        <v>13944.1</v>
      </c>
      <c r="J47" s="280">
        <v>9.3477374069118602E-3</v>
      </c>
    </row>
    <row r="48" spans="1:10" s="306" customFormat="1" ht="24" customHeight="1" x14ac:dyDescent="0.2">
      <c r="A48" s="293" t="s">
        <v>712</v>
      </c>
      <c r="B48" s="274" t="s">
        <v>478</v>
      </c>
      <c r="C48" s="293" t="s">
        <v>426</v>
      </c>
      <c r="D48" s="293" t="s">
        <v>479</v>
      </c>
      <c r="E48" s="275" t="s">
        <v>467</v>
      </c>
      <c r="F48" s="428">
        <v>38</v>
      </c>
      <c r="G48" s="286">
        <v>147.79</v>
      </c>
      <c r="H48" s="286">
        <v>186.98</v>
      </c>
      <c r="I48" s="286">
        <v>7105.24</v>
      </c>
      <c r="J48" s="276">
        <v>4.7631555807177541E-3</v>
      </c>
    </row>
    <row r="49" spans="1:10" s="306" customFormat="1" ht="24" customHeight="1" x14ac:dyDescent="0.2">
      <c r="A49" s="133" t="s">
        <v>443</v>
      </c>
      <c r="B49" s="133"/>
      <c r="C49" s="133"/>
      <c r="D49" s="133" t="s">
        <v>57</v>
      </c>
      <c r="E49" s="133"/>
      <c r="F49" s="427"/>
      <c r="G49" s="284"/>
      <c r="H49" s="284"/>
      <c r="I49" s="285">
        <v>104361.54</v>
      </c>
      <c r="J49" s="272">
        <v>6.9961078255386042E-2</v>
      </c>
    </row>
    <row r="50" spans="1:10" s="306" customFormat="1" ht="24" customHeight="1" x14ac:dyDescent="0.2">
      <c r="A50" s="293" t="s">
        <v>756</v>
      </c>
      <c r="B50" s="274" t="s">
        <v>482</v>
      </c>
      <c r="C50" s="293" t="s">
        <v>426</v>
      </c>
      <c r="D50" s="293" t="s">
        <v>483</v>
      </c>
      <c r="E50" s="275" t="s">
        <v>467</v>
      </c>
      <c r="F50" s="428">
        <v>5</v>
      </c>
      <c r="G50" s="286">
        <v>3852.27</v>
      </c>
      <c r="H50" s="286">
        <v>4873.8900000000003</v>
      </c>
      <c r="I50" s="286">
        <v>24369.45</v>
      </c>
      <c r="J50" s="276">
        <v>1.6336602530881754E-2</v>
      </c>
    </row>
    <row r="51" spans="1:10" s="306" customFormat="1" ht="24" customHeight="1" x14ac:dyDescent="0.2">
      <c r="A51" s="293" t="s">
        <v>757</v>
      </c>
      <c r="B51" s="274" t="s">
        <v>485</v>
      </c>
      <c r="C51" s="293" t="s">
        <v>426</v>
      </c>
      <c r="D51" s="293" t="s">
        <v>486</v>
      </c>
      <c r="E51" s="275" t="s">
        <v>312</v>
      </c>
      <c r="F51" s="428">
        <v>153.91999999999999</v>
      </c>
      <c r="G51" s="286">
        <v>403.03</v>
      </c>
      <c r="H51" s="286">
        <v>509.91</v>
      </c>
      <c r="I51" s="286">
        <v>78485.34</v>
      </c>
      <c r="J51" s="276">
        <v>5.2614392367538655E-2</v>
      </c>
    </row>
    <row r="52" spans="1:10" s="306" customFormat="1" ht="51.95" customHeight="1" x14ac:dyDescent="0.2">
      <c r="A52" s="293" t="s">
        <v>758</v>
      </c>
      <c r="B52" s="274" t="s">
        <v>430</v>
      </c>
      <c r="C52" s="293" t="s">
        <v>402</v>
      </c>
      <c r="D52" s="293" t="s">
        <v>431</v>
      </c>
      <c r="E52" s="275" t="s">
        <v>2</v>
      </c>
      <c r="F52" s="428">
        <v>56.6</v>
      </c>
      <c r="G52" s="286">
        <v>6.18</v>
      </c>
      <c r="H52" s="286">
        <v>7.81</v>
      </c>
      <c r="I52" s="286">
        <v>442.04</v>
      </c>
      <c r="J52" s="276">
        <v>2.963313403770282E-4</v>
      </c>
    </row>
    <row r="53" spans="1:10" s="306" customFormat="1" ht="39" customHeight="1" x14ac:dyDescent="0.2">
      <c r="A53" s="293" t="s">
        <v>759</v>
      </c>
      <c r="B53" s="274" t="s">
        <v>417</v>
      </c>
      <c r="C53" s="293" t="s">
        <v>402</v>
      </c>
      <c r="D53" s="293" t="s">
        <v>418</v>
      </c>
      <c r="E53" s="275" t="s">
        <v>419</v>
      </c>
      <c r="F53" s="428">
        <v>362.27</v>
      </c>
      <c r="G53" s="286">
        <v>2.14</v>
      </c>
      <c r="H53" s="286">
        <v>2.7</v>
      </c>
      <c r="I53" s="286">
        <v>978.12</v>
      </c>
      <c r="J53" s="276">
        <v>6.5570448522662842E-4</v>
      </c>
    </row>
    <row r="54" spans="1:10" s="306" customFormat="1" ht="26.1" customHeight="1" x14ac:dyDescent="0.2">
      <c r="A54" s="293" t="s">
        <v>760</v>
      </c>
      <c r="B54" s="274" t="s">
        <v>420</v>
      </c>
      <c r="C54" s="293" t="s">
        <v>402</v>
      </c>
      <c r="D54" s="293" t="s">
        <v>421</v>
      </c>
      <c r="E54" s="275" t="s">
        <v>2</v>
      </c>
      <c r="F54" s="428">
        <v>56.6</v>
      </c>
      <c r="G54" s="286">
        <v>1.21</v>
      </c>
      <c r="H54" s="286">
        <v>1.53</v>
      </c>
      <c r="I54" s="286">
        <v>86.59</v>
      </c>
      <c r="J54" s="276">
        <v>5.8047531361973737E-5</v>
      </c>
    </row>
    <row r="55" spans="1:10" s="306" customFormat="1" ht="24" customHeight="1" x14ac:dyDescent="0.2">
      <c r="A55" s="133" t="s">
        <v>447</v>
      </c>
      <c r="B55" s="133"/>
      <c r="C55" s="133"/>
      <c r="D55" s="133" t="s">
        <v>199</v>
      </c>
      <c r="E55" s="133"/>
      <c r="F55" s="427"/>
      <c r="G55" s="284"/>
      <c r="H55" s="284"/>
      <c r="I55" s="285">
        <v>140939.32999999999</v>
      </c>
      <c r="J55" s="272">
        <v>9.4481812891910918E-2</v>
      </c>
    </row>
    <row r="56" spans="1:10" s="306" customFormat="1" ht="26.1" customHeight="1" x14ac:dyDescent="0.2">
      <c r="A56" s="293" t="s">
        <v>761</v>
      </c>
      <c r="B56" s="274" t="s">
        <v>490</v>
      </c>
      <c r="C56" s="293" t="s">
        <v>402</v>
      </c>
      <c r="D56" s="293" t="s">
        <v>491</v>
      </c>
      <c r="E56" s="275" t="s">
        <v>2</v>
      </c>
      <c r="F56" s="428">
        <v>240.75</v>
      </c>
      <c r="G56" s="286">
        <v>78.17</v>
      </c>
      <c r="H56" s="286">
        <v>98.9</v>
      </c>
      <c r="I56" s="286">
        <v>23810.17</v>
      </c>
      <c r="J56" s="276">
        <v>1.5961676750305187E-2</v>
      </c>
    </row>
    <row r="57" spans="1:10" s="306" customFormat="1" ht="51.95" customHeight="1" x14ac:dyDescent="0.2">
      <c r="A57" s="293" t="s">
        <v>762</v>
      </c>
      <c r="B57" s="274" t="s">
        <v>430</v>
      </c>
      <c r="C57" s="293" t="s">
        <v>402</v>
      </c>
      <c r="D57" s="293" t="s">
        <v>431</v>
      </c>
      <c r="E57" s="275" t="s">
        <v>2</v>
      </c>
      <c r="F57" s="428">
        <v>312.98</v>
      </c>
      <c r="G57" s="286">
        <v>6.18</v>
      </c>
      <c r="H57" s="286">
        <v>7.81</v>
      </c>
      <c r="I57" s="286">
        <v>2444.37</v>
      </c>
      <c r="J57" s="276">
        <v>1.6386377668930333E-3</v>
      </c>
    </row>
    <row r="58" spans="1:10" s="306" customFormat="1" ht="39" customHeight="1" x14ac:dyDescent="0.2">
      <c r="A58" s="293" t="s">
        <v>763</v>
      </c>
      <c r="B58" s="274" t="s">
        <v>417</v>
      </c>
      <c r="C58" s="293" t="s">
        <v>402</v>
      </c>
      <c r="D58" s="293" t="s">
        <v>418</v>
      </c>
      <c r="E58" s="275" t="s">
        <v>419</v>
      </c>
      <c r="F58" s="428">
        <v>2003.04</v>
      </c>
      <c r="G58" s="286">
        <v>2.14</v>
      </c>
      <c r="H58" s="286">
        <v>2.7</v>
      </c>
      <c r="I58" s="286">
        <v>5408.2</v>
      </c>
      <c r="J58" s="276">
        <v>3.6255070921795401E-3</v>
      </c>
    </row>
    <row r="59" spans="1:10" s="306" customFormat="1" ht="26.1" customHeight="1" x14ac:dyDescent="0.2">
      <c r="A59" s="293" t="s">
        <v>764</v>
      </c>
      <c r="B59" s="274" t="s">
        <v>420</v>
      </c>
      <c r="C59" s="293" t="s">
        <v>402</v>
      </c>
      <c r="D59" s="293" t="s">
        <v>421</v>
      </c>
      <c r="E59" s="275" t="s">
        <v>2</v>
      </c>
      <c r="F59" s="428">
        <v>312.98</v>
      </c>
      <c r="G59" s="286">
        <v>1.21</v>
      </c>
      <c r="H59" s="286">
        <v>1.53</v>
      </c>
      <c r="I59" s="286">
        <v>478.85</v>
      </c>
      <c r="J59" s="276">
        <v>3.2100774214899091E-4</v>
      </c>
    </row>
    <row r="60" spans="1:10" s="306" customFormat="1" ht="24" customHeight="1" x14ac:dyDescent="0.2">
      <c r="A60" s="293" t="s">
        <v>765</v>
      </c>
      <c r="B60" s="274" t="s">
        <v>493</v>
      </c>
      <c r="C60" s="293" t="s">
        <v>426</v>
      </c>
      <c r="D60" s="293" t="s">
        <v>494</v>
      </c>
      <c r="E60" s="275" t="s">
        <v>312</v>
      </c>
      <c r="F60" s="428">
        <v>1195.27</v>
      </c>
      <c r="G60" s="286">
        <v>30.52</v>
      </c>
      <c r="H60" s="286">
        <v>38.61</v>
      </c>
      <c r="I60" s="286">
        <v>46149.37</v>
      </c>
      <c r="J60" s="276">
        <v>3.0937256062020212E-2</v>
      </c>
    </row>
    <row r="61" spans="1:10" s="306" customFormat="1" ht="26.1" customHeight="1" x14ac:dyDescent="0.2">
      <c r="A61" s="293" t="s">
        <v>766</v>
      </c>
      <c r="B61" s="274" t="s">
        <v>495</v>
      </c>
      <c r="C61" s="293" t="s">
        <v>404</v>
      </c>
      <c r="D61" s="293" t="s">
        <v>496</v>
      </c>
      <c r="E61" s="275" t="s">
        <v>1</v>
      </c>
      <c r="F61" s="428">
        <v>283.05</v>
      </c>
      <c r="G61" s="286">
        <v>22.72</v>
      </c>
      <c r="H61" s="286">
        <v>28.74</v>
      </c>
      <c r="I61" s="286">
        <v>8134.85</v>
      </c>
      <c r="J61" s="276">
        <v>5.4533775320470268E-3</v>
      </c>
    </row>
    <row r="62" spans="1:10" s="306" customFormat="1" ht="26.1" customHeight="1" x14ac:dyDescent="0.2">
      <c r="A62" s="293" t="s">
        <v>766</v>
      </c>
      <c r="B62" s="274" t="s">
        <v>425</v>
      </c>
      <c r="C62" s="293" t="s">
        <v>426</v>
      </c>
      <c r="D62" s="293" t="s">
        <v>427</v>
      </c>
      <c r="E62" s="275" t="s">
        <v>2</v>
      </c>
      <c r="F62" s="428">
        <v>137.93</v>
      </c>
      <c r="G62" s="286">
        <v>152.63999999999999</v>
      </c>
      <c r="H62" s="286">
        <v>193.12</v>
      </c>
      <c r="I62" s="286">
        <v>26637.040000000001</v>
      </c>
      <c r="J62" s="276">
        <v>1.7856731895024239E-2</v>
      </c>
    </row>
    <row r="63" spans="1:10" s="306" customFormat="1" ht="26.1" customHeight="1" x14ac:dyDescent="0.2">
      <c r="A63" s="293" t="s">
        <v>767</v>
      </c>
      <c r="B63" s="274" t="s">
        <v>498</v>
      </c>
      <c r="C63" s="293" t="s">
        <v>426</v>
      </c>
      <c r="D63" s="293" t="s">
        <v>499</v>
      </c>
      <c r="E63" s="275" t="s">
        <v>2</v>
      </c>
      <c r="F63" s="428">
        <v>75.400000000000006</v>
      </c>
      <c r="G63" s="286">
        <v>153.28</v>
      </c>
      <c r="H63" s="286">
        <v>193.92</v>
      </c>
      <c r="I63" s="286">
        <v>14621.56</v>
      </c>
      <c r="J63" s="276">
        <v>9.8018877775837947E-3</v>
      </c>
    </row>
    <row r="64" spans="1:10" s="306" customFormat="1" ht="51.95" customHeight="1" x14ac:dyDescent="0.2">
      <c r="A64" s="293" t="s">
        <v>768</v>
      </c>
      <c r="B64" s="274" t="s">
        <v>430</v>
      </c>
      <c r="C64" s="293" t="s">
        <v>402</v>
      </c>
      <c r="D64" s="293" t="s">
        <v>431</v>
      </c>
      <c r="E64" s="275" t="s">
        <v>2</v>
      </c>
      <c r="F64" s="428">
        <v>305.06</v>
      </c>
      <c r="G64" s="286">
        <v>6.18</v>
      </c>
      <c r="H64" s="286">
        <v>7.81</v>
      </c>
      <c r="I64" s="286">
        <v>2382.5100000000002</v>
      </c>
      <c r="J64" s="276">
        <v>1.5971685407693273E-3</v>
      </c>
    </row>
    <row r="65" spans="1:10" s="306" customFormat="1" ht="39" customHeight="1" x14ac:dyDescent="0.2">
      <c r="A65" s="293" t="s">
        <v>769</v>
      </c>
      <c r="B65" s="274" t="s">
        <v>417</v>
      </c>
      <c r="C65" s="293" t="s">
        <v>402</v>
      </c>
      <c r="D65" s="293" t="s">
        <v>418</v>
      </c>
      <c r="E65" s="275" t="s">
        <v>419</v>
      </c>
      <c r="F65" s="428">
        <v>4026.82</v>
      </c>
      <c r="G65" s="286">
        <v>2.14</v>
      </c>
      <c r="H65" s="286">
        <v>2.7</v>
      </c>
      <c r="I65" s="286">
        <v>10872.41</v>
      </c>
      <c r="J65" s="276">
        <v>7.2885617329395648E-3</v>
      </c>
    </row>
    <row r="66" spans="1:10" s="306" customFormat="1" ht="24" customHeight="1" x14ac:dyDescent="0.2">
      <c r="A66" s="133">
        <v>7</v>
      </c>
      <c r="B66" s="133"/>
      <c r="C66" s="133"/>
      <c r="D66" s="133" t="s">
        <v>218</v>
      </c>
      <c r="E66" s="133"/>
      <c r="F66" s="427"/>
      <c r="G66" s="284"/>
      <c r="H66" s="284"/>
      <c r="I66" s="285">
        <v>84049.38</v>
      </c>
      <c r="J66" s="272">
        <v>5.6344370267980698E-2</v>
      </c>
    </row>
    <row r="67" spans="1:10" s="306" customFormat="1" ht="24" customHeight="1" x14ac:dyDescent="0.2">
      <c r="A67" s="133" t="s">
        <v>454</v>
      </c>
      <c r="B67" s="133"/>
      <c r="C67" s="133"/>
      <c r="D67" s="133" t="s">
        <v>219</v>
      </c>
      <c r="E67" s="133"/>
      <c r="F67" s="427"/>
      <c r="G67" s="284"/>
      <c r="H67" s="284"/>
      <c r="I67" s="285">
        <v>54679.01</v>
      </c>
      <c r="J67" s="272">
        <v>3.665528984659517E-2</v>
      </c>
    </row>
    <row r="68" spans="1:10" s="306" customFormat="1" ht="65.099999999999994" customHeight="1" x14ac:dyDescent="0.2">
      <c r="A68" s="293" t="s">
        <v>455</v>
      </c>
      <c r="B68" s="274" t="s">
        <v>500</v>
      </c>
      <c r="C68" s="293" t="s">
        <v>402</v>
      </c>
      <c r="D68" s="293" t="s">
        <v>501</v>
      </c>
      <c r="E68" s="275" t="s">
        <v>467</v>
      </c>
      <c r="F68" s="428">
        <v>1</v>
      </c>
      <c r="G68" s="286">
        <v>242.06</v>
      </c>
      <c r="H68" s="286">
        <v>306.25</v>
      </c>
      <c r="I68" s="286">
        <v>306.25</v>
      </c>
      <c r="J68" s="276">
        <v>2.0530149531821756E-4</v>
      </c>
    </row>
    <row r="69" spans="1:10" s="306" customFormat="1" ht="39" customHeight="1" x14ac:dyDescent="0.2">
      <c r="A69" s="293" t="s">
        <v>458</v>
      </c>
      <c r="B69" s="274" t="s">
        <v>502</v>
      </c>
      <c r="C69" s="293" t="s">
        <v>402</v>
      </c>
      <c r="D69" s="293" t="s">
        <v>503</v>
      </c>
      <c r="E69" s="275" t="s">
        <v>312</v>
      </c>
      <c r="F69" s="428">
        <v>230.3</v>
      </c>
      <c r="G69" s="286">
        <v>30.47</v>
      </c>
      <c r="H69" s="286">
        <v>38.549999999999997</v>
      </c>
      <c r="I69" s="286">
        <v>8878.06</v>
      </c>
      <c r="J69" s="276">
        <v>5.9516048768158518E-3</v>
      </c>
    </row>
    <row r="70" spans="1:10" s="306" customFormat="1" ht="26.1" customHeight="1" x14ac:dyDescent="0.2">
      <c r="A70" s="293" t="s">
        <v>461</v>
      </c>
      <c r="B70" s="274" t="s">
        <v>504</v>
      </c>
      <c r="C70" s="293" t="s">
        <v>402</v>
      </c>
      <c r="D70" s="293" t="s">
        <v>505</v>
      </c>
      <c r="E70" s="275" t="s">
        <v>312</v>
      </c>
      <c r="F70" s="428">
        <v>73.569999999999993</v>
      </c>
      <c r="G70" s="286">
        <v>50.22</v>
      </c>
      <c r="H70" s="286">
        <v>63.53</v>
      </c>
      <c r="I70" s="286">
        <v>4673.8999999999996</v>
      </c>
      <c r="J70" s="276">
        <v>3.1332527639765452E-3</v>
      </c>
    </row>
    <row r="71" spans="1:10" s="306" customFormat="1" ht="39" customHeight="1" x14ac:dyDescent="0.2">
      <c r="A71" s="293" t="s">
        <v>464</v>
      </c>
      <c r="B71" s="274" t="s">
        <v>506</v>
      </c>
      <c r="C71" s="293" t="s">
        <v>402</v>
      </c>
      <c r="D71" s="293" t="s">
        <v>507</v>
      </c>
      <c r="E71" s="275" t="s">
        <v>467</v>
      </c>
      <c r="F71" s="428">
        <v>4</v>
      </c>
      <c r="G71" s="286">
        <v>18.39</v>
      </c>
      <c r="H71" s="286">
        <v>23.26</v>
      </c>
      <c r="I71" s="286">
        <v>93.04</v>
      </c>
      <c r="J71" s="276">
        <v>6.2371432242961506E-5</v>
      </c>
    </row>
    <row r="72" spans="1:10" s="306" customFormat="1" ht="24" customHeight="1" x14ac:dyDescent="0.2">
      <c r="A72" s="277" t="s">
        <v>468</v>
      </c>
      <c r="B72" s="278" t="s">
        <v>508</v>
      </c>
      <c r="C72" s="277" t="s">
        <v>426</v>
      </c>
      <c r="D72" s="277" t="s">
        <v>238</v>
      </c>
      <c r="E72" s="279" t="s">
        <v>467</v>
      </c>
      <c r="F72" s="429">
        <v>8</v>
      </c>
      <c r="G72" s="287">
        <v>49</v>
      </c>
      <c r="H72" s="287">
        <v>61.99</v>
      </c>
      <c r="I72" s="287">
        <v>495.92</v>
      </c>
      <c r="J72" s="280">
        <v>3.3245099610844229E-4</v>
      </c>
    </row>
    <row r="73" spans="1:10" s="306" customFormat="1" ht="24" customHeight="1" x14ac:dyDescent="0.2">
      <c r="A73" s="277" t="s">
        <v>471</v>
      </c>
      <c r="B73" s="278" t="s">
        <v>509</v>
      </c>
      <c r="C73" s="277" t="s">
        <v>426</v>
      </c>
      <c r="D73" s="277" t="s">
        <v>510</v>
      </c>
      <c r="E73" s="279" t="s">
        <v>467</v>
      </c>
      <c r="F73" s="429">
        <v>8</v>
      </c>
      <c r="G73" s="287">
        <v>2285.1999999999998</v>
      </c>
      <c r="H73" s="287">
        <v>2891.23</v>
      </c>
      <c r="I73" s="287">
        <v>23129.84</v>
      </c>
      <c r="J73" s="280">
        <v>1.5505602411334272E-2</v>
      </c>
    </row>
    <row r="74" spans="1:10" s="306" customFormat="1" ht="24" customHeight="1" x14ac:dyDescent="0.2">
      <c r="A74" s="277" t="s">
        <v>473</v>
      </c>
      <c r="B74" s="278" t="s">
        <v>511</v>
      </c>
      <c r="C74" s="277" t="s">
        <v>426</v>
      </c>
      <c r="D74" s="277" t="s">
        <v>223</v>
      </c>
      <c r="E74" s="279" t="s">
        <v>467</v>
      </c>
      <c r="F74" s="429">
        <v>1</v>
      </c>
      <c r="G74" s="287">
        <v>23.09</v>
      </c>
      <c r="H74" s="287">
        <v>29.21</v>
      </c>
      <c r="I74" s="287">
        <v>29.21</v>
      </c>
      <c r="J74" s="280">
        <v>1.958157282692289E-5</v>
      </c>
    </row>
    <row r="75" spans="1:10" s="306" customFormat="1" ht="26.1" customHeight="1" x14ac:dyDescent="0.2">
      <c r="A75" s="277" t="s">
        <v>473</v>
      </c>
      <c r="B75" s="278" t="s">
        <v>512</v>
      </c>
      <c r="C75" s="277" t="s">
        <v>426</v>
      </c>
      <c r="D75" s="277" t="s">
        <v>224</v>
      </c>
      <c r="E75" s="279" t="s">
        <v>467</v>
      </c>
      <c r="F75" s="429">
        <v>1</v>
      </c>
      <c r="G75" s="287">
        <v>62.96</v>
      </c>
      <c r="H75" s="287">
        <v>79.650000000000006</v>
      </c>
      <c r="I75" s="287">
        <v>79.650000000000006</v>
      </c>
      <c r="J75" s="280">
        <v>5.3395148088476824E-5</v>
      </c>
    </row>
    <row r="76" spans="1:10" s="306" customFormat="1" ht="24" customHeight="1" x14ac:dyDescent="0.2">
      <c r="A76" s="277" t="s">
        <v>477</v>
      </c>
      <c r="B76" s="278" t="s">
        <v>513</v>
      </c>
      <c r="C76" s="277" t="s">
        <v>426</v>
      </c>
      <c r="D76" s="277" t="s">
        <v>225</v>
      </c>
      <c r="E76" s="279" t="s">
        <v>467</v>
      </c>
      <c r="F76" s="429">
        <v>1</v>
      </c>
      <c r="G76" s="287">
        <v>61.61</v>
      </c>
      <c r="H76" s="287">
        <v>77.94</v>
      </c>
      <c r="I76" s="287">
        <v>77.94</v>
      </c>
      <c r="J76" s="280">
        <v>5.2248811575842857E-5</v>
      </c>
    </row>
    <row r="77" spans="1:10" s="306" customFormat="1" ht="51.95" customHeight="1" x14ac:dyDescent="0.2">
      <c r="A77" s="293" t="s">
        <v>770</v>
      </c>
      <c r="B77" s="274" t="s">
        <v>514</v>
      </c>
      <c r="C77" s="293" t="s">
        <v>402</v>
      </c>
      <c r="D77" s="293" t="s">
        <v>515</v>
      </c>
      <c r="E77" s="275" t="s">
        <v>467</v>
      </c>
      <c r="F77" s="428">
        <v>3</v>
      </c>
      <c r="G77" s="286">
        <v>61.54</v>
      </c>
      <c r="H77" s="286">
        <v>77.86</v>
      </c>
      <c r="I77" s="286">
        <v>233.58</v>
      </c>
      <c r="J77" s="276">
        <v>1.5658554539242205E-4</v>
      </c>
    </row>
    <row r="78" spans="1:10" s="306" customFormat="1" ht="26.1" customHeight="1" x14ac:dyDescent="0.2">
      <c r="A78" s="293" t="s">
        <v>771</v>
      </c>
      <c r="B78" s="274" t="s">
        <v>516</v>
      </c>
      <c r="C78" s="293" t="s">
        <v>402</v>
      </c>
      <c r="D78" s="293" t="s">
        <v>517</v>
      </c>
      <c r="E78" s="275" t="s">
        <v>467</v>
      </c>
      <c r="F78" s="428">
        <v>1</v>
      </c>
      <c r="G78" s="286">
        <v>418.5</v>
      </c>
      <c r="H78" s="286">
        <v>529.48</v>
      </c>
      <c r="I78" s="286">
        <v>529.48</v>
      </c>
      <c r="J78" s="276">
        <v>3.5494868813417085E-4</v>
      </c>
    </row>
    <row r="79" spans="1:10" s="306" customFormat="1" ht="26.1" customHeight="1" x14ac:dyDescent="0.2">
      <c r="A79" s="293" t="s">
        <v>772</v>
      </c>
      <c r="B79" s="274" t="s">
        <v>518</v>
      </c>
      <c r="C79" s="293" t="s">
        <v>402</v>
      </c>
      <c r="D79" s="293" t="s">
        <v>519</v>
      </c>
      <c r="E79" s="275" t="s">
        <v>467</v>
      </c>
      <c r="F79" s="428">
        <v>2</v>
      </c>
      <c r="G79" s="286">
        <v>31.84</v>
      </c>
      <c r="H79" s="286">
        <v>40.28</v>
      </c>
      <c r="I79" s="286">
        <v>80.56</v>
      </c>
      <c r="J79" s="276">
        <v>5.4005186817422387E-5</v>
      </c>
    </row>
    <row r="80" spans="1:10" s="306" customFormat="1" ht="26.1" customHeight="1" x14ac:dyDescent="0.2">
      <c r="A80" s="293" t="s">
        <v>773</v>
      </c>
      <c r="B80" s="274" t="s">
        <v>520</v>
      </c>
      <c r="C80" s="293" t="s">
        <v>402</v>
      </c>
      <c r="D80" s="293" t="s">
        <v>521</v>
      </c>
      <c r="E80" s="275" t="s">
        <v>467</v>
      </c>
      <c r="F80" s="428">
        <v>1</v>
      </c>
      <c r="G80" s="286">
        <v>81.25</v>
      </c>
      <c r="H80" s="286">
        <v>102.79</v>
      </c>
      <c r="I80" s="286">
        <v>102.79</v>
      </c>
      <c r="J80" s="276">
        <v>6.8907561481663948E-5</v>
      </c>
    </row>
    <row r="81" spans="1:10" s="306" customFormat="1" ht="39" customHeight="1" x14ac:dyDescent="0.2">
      <c r="A81" s="293" t="s">
        <v>774</v>
      </c>
      <c r="B81" s="274" t="s">
        <v>522</v>
      </c>
      <c r="C81" s="293" t="s">
        <v>402</v>
      </c>
      <c r="D81" s="293" t="s">
        <v>523</v>
      </c>
      <c r="E81" s="275" t="s">
        <v>467</v>
      </c>
      <c r="F81" s="428">
        <v>3</v>
      </c>
      <c r="G81" s="286">
        <v>61.56</v>
      </c>
      <c r="H81" s="286">
        <v>77.88</v>
      </c>
      <c r="I81" s="286">
        <v>233.64</v>
      </c>
      <c r="J81" s="276">
        <v>1.5662576772619869E-4</v>
      </c>
    </row>
    <row r="82" spans="1:10" s="306" customFormat="1" ht="24" customHeight="1" x14ac:dyDescent="0.2">
      <c r="A82" s="277" t="s">
        <v>775</v>
      </c>
      <c r="B82" s="278" t="s">
        <v>524</v>
      </c>
      <c r="C82" s="277" t="s">
        <v>426</v>
      </c>
      <c r="D82" s="277" t="s">
        <v>265</v>
      </c>
      <c r="E82" s="279" t="s">
        <v>467</v>
      </c>
      <c r="F82" s="429">
        <v>3</v>
      </c>
      <c r="G82" s="287">
        <v>555.44000000000005</v>
      </c>
      <c r="H82" s="287">
        <v>702.74</v>
      </c>
      <c r="I82" s="287">
        <v>2108.2199999999998</v>
      </c>
      <c r="J82" s="280">
        <v>1.4132921419094616E-3</v>
      </c>
    </row>
    <row r="83" spans="1:10" s="306" customFormat="1" ht="24" customHeight="1" x14ac:dyDescent="0.2">
      <c r="A83" s="277" t="s">
        <v>776</v>
      </c>
      <c r="B83" s="278" t="s">
        <v>525</v>
      </c>
      <c r="C83" s="277" t="s">
        <v>426</v>
      </c>
      <c r="D83" s="277" t="s">
        <v>279</v>
      </c>
      <c r="E83" s="279" t="s">
        <v>467</v>
      </c>
      <c r="F83" s="429">
        <v>3</v>
      </c>
      <c r="G83" s="287">
        <v>150.53</v>
      </c>
      <c r="H83" s="287">
        <v>190.45</v>
      </c>
      <c r="I83" s="287">
        <v>571.35</v>
      </c>
      <c r="J83" s="280">
        <v>3.8301717338796277E-4</v>
      </c>
    </row>
    <row r="84" spans="1:10" s="306" customFormat="1" ht="24" customHeight="1" x14ac:dyDescent="0.2">
      <c r="A84" s="277" t="s">
        <v>777</v>
      </c>
      <c r="B84" s="278" t="s">
        <v>526</v>
      </c>
      <c r="C84" s="277" t="s">
        <v>426</v>
      </c>
      <c r="D84" s="277" t="s">
        <v>527</v>
      </c>
      <c r="E84" s="279" t="s">
        <v>467</v>
      </c>
      <c r="F84" s="429">
        <v>15</v>
      </c>
      <c r="G84" s="287">
        <v>29.63</v>
      </c>
      <c r="H84" s="287">
        <v>37.479999999999997</v>
      </c>
      <c r="I84" s="287">
        <v>562.20000000000005</v>
      </c>
      <c r="J84" s="280">
        <v>3.7688326748702662E-4</v>
      </c>
    </row>
    <row r="85" spans="1:10" s="306" customFormat="1" ht="24" customHeight="1" x14ac:dyDescent="0.2">
      <c r="A85" s="277" t="s">
        <v>777</v>
      </c>
      <c r="B85" s="278" t="s">
        <v>528</v>
      </c>
      <c r="C85" s="277" t="s">
        <v>426</v>
      </c>
      <c r="D85" s="277" t="s">
        <v>289</v>
      </c>
      <c r="E85" s="279" t="s">
        <v>467</v>
      </c>
      <c r="F85" s="429">
        <v>15</v>
      </c>
      <c r="G85" s="287">
        <v>36.08</v>
      </c>
      <c r="H85" s="287">
        <v>45.64</v>
      </c>
      <c r="I85" s="287">
        <v>684.6</v>
      </c>
      <c r="J85" s="280">
        <v>4.589368283913526E-4</v>
      </c>
    </row>
    <row r="86" spans="1:10" s="306" customFormat="1" ht="24" customHeight="1" x14ac:dyDescent="0.2">
      <c r="A86" s="277" t="s">
        <v>778</v>
      </c>
      <c r="B86" s="278" t="s">
        <v>529</v>
      </c>
      <c r="C86" s="277" t="s">
        <v>426</v>
      </c>
      <c r="D86" s="277" t="s">
        <v>229</v>
      </c>
      <c r="E86" s="279" t="s">
        <v>467</v>
      </c>
      <c r="F86" s="429">
        <v>10</v>
      </c>
      <c r="G86" s="287">
        <v>26.26</v>
      </c>
      <c r="H86" s="287">
        <v>33.22</v>
      </c>
      <c r="I86" s="287">
        <v>332.2</v>
      </c>
      <c r="J86" s="280">
        <v>2.2269765467661018E-4</v>
      </c>
    </row>
    <row r="87" spans="1:10" s="306" customFormat="1" ht="24" customHeight="1" x14ac:dyDescent="0.2">
      <c r="A87" s="277" t="s">
        <v>779</v>
      </c>
      <c r="B87" s="278" t="s">
        <v>530</v>
      </c>
      <c r="C87" s="277" t="s">
        <v>426</v>
      </c>
      <c r="D87" s="277" t="s">
        <v>306</v>
      </c>
      <c r="E87" s="279" t="s">
        <v>312</v>
      </c>
      <c r="F87" s="429">
        <v>4.5</v>
      </c>
      <c r="G87" s="287">
        <v>88.36</v>
      </c>
      <c r="H87" s="287">
        <v>111.79</v>
      </c>
      <c r="I87" s="287">
        <v>503.05</v>
      </c>
      <c r="J87" s="280">
        <v>3.3723075010556517E-4</v>
      </c>
    </row>
    <row r="88" spans="1:10" s="306" customFormat="1" ht="39" customHeight="1" x14ac:dyDescent="0.2">
      <c r="A88" s="293" t="s">
        <v>780</v>
      </c>
      <c r="B88" s="274" t="s">
        <v>531</v>
      </c>
      <c r="C88" s="293" t="s">
        <v>402</v>
      </c>
      <c r="D88" s="293" t="s">
        <v>532</v>
      </c>
      <c r="E88" s="275" t="s">
        <v>467</v>
      </c>
      <c r="F88" s="428">
        <v>4</v>
      </c>
      <c r="G88" s="286">
        <v>70.41</v>
      </c>
      <c r="H88" s="286">
        <v>89.08</v>
      </c>
      <c r="I88" s="286">
        <v>356.32</v>
      </c>
      <c r="J88" s="276">
        <v>2.388670328548156E-4</v>
      </c>
    </row>
    <row r="89" spans="1:10" s="306" customFormat="1" ht="39" customHeight="1" x14ac:dyDescent="0.2">
      <c r="A89" s="293" t="s">
        <v>781</v>
      </c>
      <c r="B89" s="274" t="s">
        <v>533</v>
      </c>
      <c r="C89" s="293" t="s">
        <v>402</v>
      </c>
      <c r="D89" s="293" t="s">
        <v>534</v>
      </c>
      <c r="E89" s="275" t="s">
        <v>467</v>
      </c>
      <c r="F89" s="428">
        <v>4</v>
      </c>
      <c r="G89" s="286">
        <v>47.22</v>
      </c>
      <c r="H89" s="286">
        <v>59.74</v>
      </c>
      <c r="I89" s="286">
        <v>238.96</v>
      </c>
      <c r="J89" s="276">
        <v>1.6019214798772659E-4</v>
      </c>
    </row>
    <row r="90" spans="1:10" s="306" customFormat="1" ht="24" customHeight="1" x14ac:dyDescent="0.2">
      <c r="A90" s="277" t="s">
        <v>782</v>
      </c>
      <c r="B90" s="278" t="s">
        <v>535</v>
      </c>
      <c r="C90" s="277" t="s">
        <v>426</v>
      </c>
      <c r="D90" s="277" t="s">
        <v>307</v>
      </c>
      <c r="E90" s="279" t="s">
        <v>467</v>
      </c>
      <c r="F90" s="429">
        <v>15</v>
      </c>
      <c r="G90" s="287">
        <v>104.97</v>
      </c>
      <c r="H90" s="287">
        <v>132.80000000000001</v>
      </c>
      <c r="I90" s="287">
        <v>1992</v>
      </c>
      <c r="J90" s="280">
        <v>1.3353814813841286E-3</v>
      </c>
    </row>
    <row r="91" spans="1:10" s="306" customFormat="1" ht="26.1" customHeight="1" x14ac:dyDescent="0.2">
      <c r="A91" s="293" t="s">
        <v>783</v>
      </c>
      <c r="B91" s="274" t="s">
        <v>490</v>
      </c>
      <c r="C91" s="293" t="s">
        <v>402</v>
      </c>
      <c r="D91" s="293" t="s">
        <v>491</v>
      </c>
      <c r="E91" s="275" t="s">
        <v>2</v>
      </c>
      <c r="F91" s="428">
        <v>60.77</v>
      </c>
      <c r="G91" s="286">
        <v>78.17</v>
      </c>
      <c r="H91" s="286">
        <v>98.9</v>
      </c>
      <c r="I91" s="286">
        <v>6010.15</v>
      </c>
      <c r="J91" s="276">
        <v>4.0290376557935844E-3</v>
      </c>
    </row>
    <row r="92" spans="1:10" s="306" customFormat="1" ht="26.1" customHeight="1" x14ac:dyDescent="0.2">
      <c r="A92" s="293" t="s">
        <v>784</v>
      </c>
      <c r="B92" s="274" t="s">
        <v>536</v>
      </c>
      <c r="C92" s="293" t="s">
        <v>402</v>
      </c>
      <c r="D92" s="293" t="s">
        <v>537</v>
      </c>
      <c r="E92" s="275" t="s">
        <v>2</v>
      </c>
      <c r="F92" s="428">
        <v>60.77</v>
      </c>
      <c r="G92" s="286">
        <v>30.91</v>
      </c>
      <c r="H92" s="286">
        <v>39.1</v>
      </c>
      <c r="I92" s="286">
        <v>2376.1</v>
      </c>
      <c r="J92" s="276">
        <v>1.5928714547775241E-3</v>
      </c>
    </row>
    <row r="93" spans="1:10" s="306" customFormat="1" ht="24" customHeight="1" x14ac:dyDescent="0.2">
      <c r="A93" s="133" t="s">
        <v>480</v>
      </c>
      <c r="B93" s="133"/>
      <c r="C93" s="133"/>
      <c r="D93" s="133" t="s">
        <v>231</v>
      </c>
      <c r="E93" s="133"/>
      <c r="F93" s="427"/>
      <c r="G93" s="284"/>
      <c r="H93" s="284"/>
      <c r="I93" s="285">
        <v>9277</v>
      </c>
      <c r="J93" s="272">
        <v>6.2190431740966673E-3</v>
      </c>
    </row>
    <row r="94" spans="1:10" s="306" customFormat="1" ht="39" customHeight="1" x14ac:dyDescent="0.2">
      <c r="A94" s="293" t="s">
        <v>481</v>
      </c>
      <c r="B94" s="274" t="s">
        <v>538</v>
      </c>
      <c r="C94" s="293" t="s">
        <v>402</v>
      </c>
      <c r="D94" s="293" t="s">
        <v>539</v>
      </c>
      <c r="E94" s="275" t="s">
        <v>467</v>
      </c>
      <c r="F94" s="428">
        <v>2</v>
      </c>
      <c r="G94" s="286">
        <v>30.88</v>
      </c>
      <c r="H94" s="286">
        <v>39.06</v>
      </c>
      <c r="I94" s="286">
        <v>78.12</v>
      </c>
      <c r="J94" s="276">
        <v>5.236947857717275E-5</v>
      </c>
    </row>
    <row r="95" spans="1:10" s="306" customFormat="1" ht="39" customHeight="1" x14ac:dyDescent="0.2">
      <c r="A95" s="293" t="s">
        <v>484</v>
      </c>
      <c r="B95" s="274" t="s">
        <v>540</v>
      </c>
      <c r="C95" s="293" t="s">
        <v>402</v>
      </c>
      <c r="D95" s="293" t="s">
        <v>541</v>
      </c>
      <c r="E95" s="275" t="s">
        <v>312</v>
      </c>
      <c r="F95" s="428">
        <v>27.2</v>
      </c>
      <c r="G95" s="286">
        <v>8.3800000000000008</v>
      </c>
      <c r="H95" s="286">
        <v>10.6</v>
      </c>
      <c r="I95" s="286">
        <v>288.32</v>
      </c>
      <c r="J95" s="276">
        <v>1.9328172124130117E-4</v>
      </c>
    </row>
    <row r="96" spans="1:10" s="306" customFormat="1" ht="24" customHeight="1" x14ac:dyDescent="0.2">
      <c r="A96" s="277" t="s">
        <v>487</v>
      </c>
      <c r="B96" s="278" t="s">
        <v>542</v>
      </c>
      <c r="C96" s="277" t="s">
        <v>426</v>
      </c>
      <c r="D96" s="277" t="s">
        <v>333</v>
      </c>
      <c r="E96" s="279" t="s">
        <v>312</v>
      </c>
      <c r="F96" s="429">
        <v>80</v>
      </c>
      <c r="G96" s="287">
        <v>25.89</v>
      </c>
      <c r="H96" s="287">
        <v>32.75</v>
      </c>
      <c r="I96" s="287">
        <v>2620</v>
      </c>
      <c r="J96" s="280">
        <v>1.7563752415795265E-3</v>
      </c>
    </row>
    <row r="97" spans="1:10" s="306" customFormat="1" ht="78" customHeight="1" x14ac:dyDescent="0.2">
      <c r="A97" s="293" t="s">
        <v>488</v>
      </c>
      <c r="B97" s="274" t="s">
        <v>543</v>
      </c>
      <c r="C97" s="293" t="s">
        <v>404</v>
      </c>
      <c r="D97" s="293" t="s">
        <v>544</v>
      </c>
      <c r="E97" s="275" t="s">
        <v>47</v>
      </c>
      <c r="F97" s="428">
        <v>4</v>
      </c>
      <c r="G97" s="286">
        <v>206.88</v>
      </c>
      <c r="H97" s="286">
        <v>261.74</v>
      </c>
      <c r="I97" s="286">
        <v>1046.96</v>
      </c>
      <c r="J97" s="276">
        <v>7.0185290951301567E-4</v>
      </c>
    </row>
    <row r="98" spans="1:10" s="306" customFormat="1" ht="26.1" customHeight="1" x14ac:dyDescent="0.2">
      <c r="A98" s="293" t="s">
        <v>489</v>
      </c>
      <c r="B98" s="274" t="s">
        <v>545</v>
      </c>
      <c r="C98" s="293" t="s">
        <v>402</v>
      </c>
      <c r="D98" s="293" t="s">
        <v>546</v>
      </c>
      <c r="E98" s="275" t="s">
        <v>467</v>
      </c>
      <c r="F98" s="428">
        <v>1</v>
      </c>
      <c r="G98" s="286">
        <v>91.86</v>
      </c>
      <c r="H98" s="286">
        <v>116.22</v>
      </c>
      <c r="I98" s="286">
        <v>116.22</v>
      </c>
      <c r="J98" s="276">
        <v>7.7910660525333042E-5</v>
      </c>
    </row>
    <row r="99" spans="1:10" s="306" customFormat="1" ht="39" customHeight="1" x14ac:dyDescent="0.2">
      <c r="A99" s="293" t="s">
        <v>785</v>
      </c>
      <c r="B99" s="274" t="s">
        <v>547</v>
      </c>
      <c r="C99" s="293" t="s">
        <v>402</v>
      </c>
      <c r="D99" s="293" t="s">
        <v>548</v>
      </c>
      <c r="E99" s="275" t="s">
        <v>312</v>
      </c>
      <c r="F99" s="428">
        <v>7.8</v>
      </c>
      <c r="G99" s="286">
        <v>12.49</v>
      </c>
      <c r="H99" s="286">
        <v>15.8</v>
      </c>
      <c r="I99" s="286">
        <v>123.24</v>
      </c>
      <c r="J99" s="276">
        <v>8.2616673577198802E-5</v>
      </c>
    </row>
    <row r="100" spans="1:10" s="306" customFormat="1" ht="39" customHeight="1" x14ac:dyDescent="0.2">
      <c r="A100" s="293" t="s">
        <v>786</v>
      </c>
      <c r="B100" s="274" t="s">
        <v>549</v>
      </c>
      <c r="C100" s="293" t="s">
        <v>402</v>
      </c>
      <c r="D100" s="293" t="s">
        <v>550</v>
      </c>
      <c r="E100" s="275" t="s">
        <v>312</v>
      </c>
      <c r="F100" s="428">
        <v>45.03</v>
      </c>
      <c r="G100" s="286">
        <v>9.75</v>
      </c>
      <c r="H100" s="286">
        <v>12.33</v>
      </c>
      <c r="I100" s="286">
        <v>555.21</v>
      </c>
      <c r="J100" s="276">
        <v>3.7219736560204918E-4</v>
      </c>
    </row>
    <row r="101" spans="1:10" s="306" customFormat="1" ht="39" customHeight="1" x14ac:dyDescent="0.2">
      <c r="A101" s="277" t="s">
        <v>787</v>
      </c>
      <c r="B101" s="278" t="s">
        <v>551</v>
      </c>
      <c r="C101" s="277" t="s">
        <v>402</v>
      </c>
      <c r="D101" s="277" t="s">
        <v>552</v>
      </c>
      <c r="E101" s="279" t="s">
        <v>467</v>
      </c>
      <c r="F101" s="429">
        <v>1</v>
      </c>
      <c r="G101" s="287">
        <v>91.67</v>
      </c>
      <c r="H101" s="287">
        <v>115.98</v>
      </c>
      <c r="I101" s="287">
        <v>115.98</v>
      </c>
      <c r="J101" s="280">
        <v>7.7749771190226523E-5</v>
      </c>
    </row>
    <row r="102" spans="1:10" s="306" customFormat="1" ht="24" customHeight="1" x14ac:dyDescent="0.2">
      <c r="A102" s="277" t="s">
        <v>788</v>
      </c>
      <c r="B102" s="278" t="s">
        <v>553</v>
      </c>
      <c r="C102" s="277" t="s">
        <v>426</v>
      </c>
      <c r="D102" s="277" t="s">
        <v>346</v>
      </c>
      <c r="E102" s="279" t="s">
        <v>467</v>
      </c>
      <c r="F102" s="429">
        <v>1</v>
      </c>
      <c r="G102" s="287">
        <v>154.63</v>
      </c>
      <c r="H102" s="287">
        <v>195.63</v>
      </c>
      <c r="I102" s="287">
        <v>195.63</v>
      </c>
      <c r="J102" s="280">
        <v>1.3114491927870335E-4</v>
      </c>
    </row>
    <row r="103" spans="1:10" s="306" customFormat="1" ht="24" customHeight="1" x14ac:dyDescent="0.2">
      <c r="A103" s="277" t="s">
        <v>789</v>
      </c>
      <c r="B103" s="278" t="s">
        <v>554</v>
      </c>
      <c r="C103" s="277" t="s">
        <v>426</v>
      </c>
      <c r="D103" s="277" t="s">
        <v>326</v>
      </c>
      <c r="E103" s="279" t="s">
        <v>467</v>
      </c>
      <c r="F103" s="429">
        <v>1</v>
      </c>
      <c r="G103" s="287">
        <v>780</v>
      </c>
      <c r="H103" s="287">
        <v>986.85</v>
      </c>
      <c r="I103" s="287">
        <v>986.85</v>
      </c>
      <c r="J103" s="280">
        <v>6.6155683479112814E-4</v>
      </c>
    </row>
    <row r="104" spans="1:10" s="306" customFormat="1" ht="24" customHeight="1" x14ac:dyDescent="0.2">
      <c r="A104" s="277" t="s">
        <v>790</v>
      </c>
      <c r="B104" s="278" t="s">
        <v>555</v>
      </c>
      <c r="C104" s="277" t="s">
        <v>426</v>
      </c>
      <c r="D104" s="277" t="s">
        <v>327</v>
      </c>
      <c r="E104" s="279" t="s">
        <v>467</v>
      </c>
      <c r="F104" s="429">
        <v>1</v>
      </c>
      <c r="G104" s="287">
        <v>772.2</v>
      </c>
      <c r="H104" s="287">
        <v>976.98</v>
      </c>
      <c r="I104" s="287">
        <v>976.98</v>
      </c>
      <c r="J104" s="280">
        <v>6.5494026088487242E-4</v>
      </c>
    </row>
    <row r="105" spans="1:10" s="306" customFormat="1" ht="26.1" customHeight="1" x14ac:dyDescent="0.2">
      <c r="A105" s="293" t="s">
        <v>791</v>
      </c>
      <c r="B105" s="274" t="s">
        <v>490</v>
      </c>
      <c r="C105" s="293" t="s">
        <v>402</v>
      </c>
      <c r="D105" s="293" t="s">
        <v>491</v>
      </c>
      <c r="E105" s="275" t="s">
        <v>2</v>
      </c>
      <c r="F105" s="428">
        <v>15.75</v>
      </c>
      <c r="G105" s="286">
        <v>78.17</v>
      </c>
      <c r="H105" s="286">
        <v>98.9</v>
      </c>
      <c r="I105" s="286">
        <v>1557.67</v>
      </c>
      <c r="J105" s="276">
        <v>1.0442187108973973E-3</v>
      </c>
    </row>
    <row r="106" spans="1:10" s="306" customFormat="1" ht="26.1" customHeight="1" x14ac:dyDescent="0.2">
      <c r="A106" s="293" t="s">
        <v>752</v>
      </c>
      <c r="B106" s="274" t="s">
        <v>536</v>
      </c>
      <c r="C106" s="293" t="s">
        <v>402</v>
      </c>
      <c r="D106" s="293" t="s">
        <v>537</v>
      </c>
      <c r="E106" s="275" t="s">
        <v>2</v>
      </c>
      <c r="F106" s="428">
        <v>15.75</v>
      </c>
      <c r="G106" s="286">
        <v>30.91</v>
      </c>
      <c r="H106" s="286">
        <v>39.1</v>
      </c>
      <c r="I106" s="286">
        <v>615.82000000000005</v>
      </c>
      <c r="J106" s="276">
        <v>4.1282862643874198E-4</v>
      </c>
    </row>
    <row r="107" spans="1:10" s="306" customFormat="1" ht="24" customHeight="1" x14ac:dyDescent="0.2">
      <c r="A107" s="133" t="s">
        <v>130</v>
      </c>
      <c r="B107" s="133"/>
      <c r="C107" s="133"/>
      <c r="D107" s="133" t="s">
        <v>397</v>
      </c>
      <c r="E107" s="133"/>
      <c r="F107" s="427"/>
      <c r="G107" s="284"/>
      <c r="H107" s="284"/>
      <c r="I107" s="285">
        <v>20093.37</v>
      </c>
      <c r="J107" s="272">
        <v>1.3470037247288858E-2</v>
      </c>
    </row>
    <row r="108" spans="1:10" s="306" customFormat="1" ht="24" customHeight="1" x14ac:dyDescent="0.2">
      <c r="A108" s="293" t="s">
        <v>132</v>
      </c>
      <c r="B108" s="274" t="s">
        <v>557</v>
      </c>
      <c r="C108" s="293" t="s">
        <v>426</v>
      </c>
      <c r="D108" s="293" t="s">
        <v>397</v>
      </c>
      <c r="E108" s="275" t="s">
        <v>467</v>
      </c>
      <c r="F108" s="428">
        <v>1</v>
      </c>
      <c r="G108" s="286">
        <v>15881.58</v>
      </c>
      <c r="H108" s="286">
        <v>20093.37</v>
      </c>
      <c r="I108" s="286">
        <v>20093.37</v>
      </c>
      <c r="J108" s="276">
        <v>1.3470037247288858E-2</v>
      </c>
    </row>
    <row r="109" spans="1:10" s="306" customFormat="1" ht="24" customHeight="1" x14ac:dyDescent="0.2">
      <c r="A109" s="133">
        <v>8</v>
      </c>
      <c r="B109" s="133"/>
      <c r="C109" s="133"/>
      <c r="D109" s="133" t="s">
        <v>52</v>
      </c>
      <c r="E109" s="133"/>
      <c r="F109" s="427"/>
      <c r="G109" s="284"/>
      <c r="H109" s="284"/>
      <c r="I109" s="285">
        <v>13648.7</v>
      </c>
      <c r="J109" s="272">
        <v>9.1497094502849177E-3</v>
      </c>
    </row>
    <row r="110" spans="1:10" s="306" customFormat="1" ht="26.1" customHeight="1" x14ac:dyDescent="0.2">
      <c r="A110" s="293" t="s">
        <v>147</v>
      </c>
      <c r="B110" s="274" t="s">
        <v>558</v>
      </c>
      <c r="C110" s="293" t="s">
        <v>404</v>
      </c>
      <c r="D110" s="293" t="s">
        <v>559</v>
      </c>
      <c r="E110" s="275" t="s">
        <v>406</v>
      </c>
      <c r="F110" s="428">
        <v>4</v>
      </c>
      <c r="G110" s="286">
        <v>2173.6</v>
      </c>
      <c r="H110" s="286">
        <v>2750.03</v>
      </c>
      <c r="I110" s="286">
        <v>11000.12</v>
      </c>
      <c r="J110" s="276">
        <v>7.3741749703831226E-3</v>
      </c>
    </row>
    <row r="111" spans="1:10" s="306" customFormat="1" ht="51.95" customHeight="1" x14ac:dyDescent="0.2">
      <c r="A111" s="293" t="s">
        <v>150</v>
      </c>
      <c r="B111" s="274" t="s">
        <v>415</v>
      </c>
      <c r="C111" s="293" t="s">
        <v>402</v>
      </c>
      <c r="D111" s="293" t="s">
        <v>416</v>
      </c>
      <c r="E111" s="275" t="s">
        <v>2</v>
      </c>
      <c r="F111" s="428">
        <v>91.52</v>
      </c>
      <c r="G111" s="286">
        <v>8.01</v>
      </c>
      <c r="H111" s="286">
        <v>10.130000000000001</v>
      </c>
      <c r="I111" s="286">
        <v>927.09</v>
      </c>
      <c r="J111" s="276">
        <v>6.2149539034960432E-4</v>
      </c>
    </row>
    <row r="112" spans="1:10" s="306" customFormat="1" ht="39" customHeight="1" x14ac:dyDescent="0.2">
      <c r="A112" s="293" t="s">
        <v>399</v>
      </c>
      <c r="B112" s="274" t="s">
        <v>417</v>
      </c>
      <c r="C112" s="293" t="s">
        <v>402</v>
      </c>
      <c r="D112" s="293" t="s">
        <v>418</v>
      </c>
      <c r="E112" s="275" t="s">
        <v>419</v>
      </c>
      <c r="F112" s="428">
        <v>585.73</v>
      </c>
      <c r="G112" s="286">
        <v>2.14</v>
      </c>
      <c r="H112" s="286">
        <v>2.7</v>
      </c>
      <c r="I112" s="286">
        <v>1581.47</v>
      </c>
      <c r="J112" s="276">
        <v>1.0601735699621274E-3</v>
      </c>
    </row>
    <row r="113" spans="1:10" s="306" customFormat="1" ht="26.1" customHeight="1" x14ac:dyDescent="0.2">
      <c r="A113" s="293" t="s">
        <v>753</v>
      </c>
      <c r="B113" s="274" t="s">
        <v>420</v>
      </c>
      <c r="C113" s="293" t="s">
        <v>402</v>
      </c>
      <c r="D113" s="293" t="s">
        <v>421</v>
      </c>
      <c r="E113" s="275" t="s">
        <v>2</v>
      </c>
      <c r="F113" s="428">
        <v>91.52</v>
      </c>
      <c r="G113" s="286">
        <v>1.21</v>
      </c>
      <c r="H113" s="286">
        <v>1.53</v>
      </c>
      <c r="I113" s="286">
        <v>140.02000000000001</v>
      </c>
      <c r="J113" s="276">
        <v>9.3865519590063097E-5</v>
      </c>
    </row>
    <row r="114" spans="1:10" s="306" customFormat="1" ht="14.25" x14ac:dyDescent="0.2">
      <c r="A114" s="281"/>
      <c r="B114" s="281"/>
      <c r="C114" s="281"/>
      <c r="D114" s="281"/>
      <c r="E114" s="281"/>
      <c r="F114" s="281"/>
      <c r="G114" s="281"/>
      <c r="H114" s="281"/>
      <c r="I114" s="281"/>
      <c r="J114" s="281"/>
    </row>
    <row r="115" spans="1:10" s="306" customFormat="1" ht="14.25" x14ac:dyDescent="0.2">
      <c r="A115" s="348"/>
      <c r="B115" s="348"/>
      <c r="C115" s="348"/>
      <c r="D115" s="283"/>
      <c r="E115" s="282"/>
      <c r="F115" s="282"/>
      <c r="G115" s="282"/>
      <c r="H115" s="288" t="s">
        <v>560</v>
      </c>
      <c r="I115" s="289">
        <v>1179216.08</v>
      </c>
      <c r="J115" s="289"/>
    </row>
    <row r="116" spans="1:10" s="306" customFormat="1" ht="14.25" x14ac:dyDescent="0.2">
      <c r="A116" s="348"/>
      <c r="B116" s="348"/>
      <c r="C116" s="348"/>
      <c r="D116" s="283"/>
      <c r="E116" s="282"/>
      <c r="F116" s="282"/>
      <c r="G116" s="282"/>
      <c r="H116" s="288" t="s">
        <v>561</v>
      </c>
      <c r="I116" s="289">
        <v>312492.49</v>
      </c>
      <c r="J116" s="289"/>
    </row>
    <row r="117" spans="1:10" s="306" customFormat="1" ht="14.25" x14ac:dyDescent="0.2">
      <c r="A117" s="348"/>
      <c r="B117" s="348"/>
      <c r="C117" s="348"/>
      <c r="D117" s="283"/>
      <c r="E117" s="282"/>
      <c r="F117" s="282"/>
      <c r="G117" s="282"/>
      <c r="H117" s="288" t="s">
        <v>562</v>
      </c>
      <c r="I117" s="289">
        <v>1491708.57</v>
      </c>
      <c r="J117" s="289"/>
    </row>
    <row r="118" spans="1:10" s="183" customFormat="1" ht="15.75" x14ac:dyDescent="0.2">
      <c r="A118" s="142"/>
      <c r="B118" s="142"/>
      <c r="C118" s="142"/>
      <c r="D118" s="141"/>
      <c r="E118" s="158"/>
      <c r="F118" s="158"/>
      <c r="G118" s="158"/>
      <c r="H118" s="145"/>
      <c r="I118" s="145"/>
      <c r="J118" s="144"/>
    </row>
    <row r="119" spans="1:10" s="183" customFormat="1" ht="15.75" x14ac:dyDescent="0.2">
      <c r="A119" s="142"/>
      <c r="B119" s="142"/>
      <c r="C119" s="142"/>
      <c r="D119" s="141"/>
      <c r="E119" s="158"/>
      <c r="F119" s="145"/>
      <c r="G119" s="145"/>
      <c r="H119" s="145"/>
      <c r="I119" s="143"/>
      <c r="J119" s="144"/>
    </row>
    <row r="120" spans="1:10" s="183" customFormat="1" ht="15.75" x14ac:dyDescent="0.2">
      <c r="A120" s="142"/>
      <c r="B120" s="142"/>
      <c r="C120" s="142"/>
      <c r="D120" s="141"/>
      <c r="E120" s="158"/>
      <c r="F120" s="145"/>
      <c r="G120" s="145"/>
      <c r="H120" s="145"/>
      <c r="I120" s="143"/>
      <c r="J120" s="144"/>
    </row>
    <row r="121" spans="1:10" s="183" customFormat="1" ht="15.75" x14ac:dyDescent="0.2">
      <c r="A121" s="142"/>
      <c r="B121" s="142"/>
      <c r="C121" s="142"/>
      <c r="D121" s="141"/>
      <c r="E121" s="158"/>
      <c r="F121" s="145"/>
      <c r="G121" s="145"/>
      <c r="H121" s="145"/>
      <c r="I121" s="143"/>
      <c r="J121" s="144"/>
    </row>
    <row r="122" spans="1:10" s="183" customFormat="1" ht="15.75" x14ac:dyDescent="0.2">
      <c r="A122" s="142"/>
      <c r="B122" s="142"/>
      <c r="C122" s="142"/>
      <c r="D122" s="141"/>
      <c r="E122" s="158"/>
      <c r="F122" s="145"/>
      <c r="G122" s="145"/>
      <c r="H122" s="145"/>
      <c r="I122" s="143"/>
      <c r="J122" s="144"/>
    </row>
    <row r="123" spans="1:10" s="183" customFormat="1" ht="15.75" x14ac:dyDescent="0.2">
      <c r="A123" s="142"/>
      <c r="B123" s="142"/>
      <c r="C123" s="142"/>
      <c r="D123" s="141"/>
      <c r="E123" s="158"/>
      <c r="F123" s="145"/>
      <c r="G123" s="145"/>
      <c r="H123" s="145"/>
      <c r="I123" s="143"/>
      <c r="J123" s="144"/>
    </row>
    <row r="124" spans="1:10" s="183" customFormat="1" ht="15.75" x14ac:dyDescent="0.2">
      <c r="A124" s="142"/>
      <c r="B124" s="142"/>
      <c r="C124" s="142"/>
      <c r="D124" s="141"/>
      <c r="E124" s="158"/>
      <c r="F124" s="145"/>
      <c r="G124" s="145"/>
      <c r="H124" s="145"/>
      <c r="I124" s="143"/>
      <c r="J124" s="144"/>
    </row>
    <row r="125" spans="1:10" s="183" customFormat="1" ht="15.75" x14ac:dyDescent="0.2">
      <c r="A125" s="142"/>
      <c r="B125" s="142"/>
      <c r="C125" s="142"/>
      <c r="D125" s="141"/>
      <c r="E125" s="158"/>
      <c r="F125" s="145"/>
      <c r="G125" s="145"/>
      <c r="H125" s="145"/>
      <c r="I125" s="143"/>
      <c r="J125" s="144"/>
    </row>
    <row r="126" spans="1:10" s="183" customFormat="1" ht="15.75" x14ac:dyDescent="0.2">
      <c r="A126" s="142"/>
      <c r="B126" s="142"/>
      <c r="C126" s="142"/>
      <c r="D126" s="141"/>
      <c r="E126" s="158"/>
      <c r="F126" s="145"/>
      <c r="G126" s="145"/>
      <c r="H126" s="145"/>
      <c r="I126" s="143"/>
      <c r="J126" s="144"/>
    </row>
    <row r="127" spans="1:10" s="65" customFormat="1" ht="15.75" x14ac:dyDescent="0.2">
      <c r="A127" s="142"/>
      <c r="B127" s="142"/>
      <c r="C127" s="142"/>
      <c r="D127" s="141"/>
      <c r="E127" s="158"/>
      <c r="F127" s="145"/>
      <c r="G127" s="145"/>
      <c r="H127" s="145"/>
      <c r="I127" s="143"/>
      <c r="J127" s="144"/>
    </row>
    <row r="128" spans="1:10" s="65" customFormat="1" ht="15.75" x14ac:dyDescent="0.2">
      <c r="A128" s="142"/>
      <c r="B128" s="142"/>
      <c r="C128" s="142"/>
      <c r="D128" s="141"/>
      <c r="E128" s="158"/>
      <c r="F128" s="145"/>
      <c r="G128" s="145"/>
      <c r="H128" s="145"/>
      <c r="I128" s="143"/>
      <c r="J128" s="144"/>
    </row>
    <row r="129" spans="1:10" s="65" customFormat="1" ht="15.75" x14ac:dyDescent="0.2">
      <c r="A129" s="142"/>
      <c r="B129" s="142"/>
      <c r="C129" s="142"/>
      <c r="D129" s="141"/>
      <c r="E129" s="158"/>
      <c r="F129" s="145"/>
      <c r="G129" s="145"/>
      <c r="H129" s="145"/>
      <c r="I129" s="143"/>
      <c r="J129" s="144"/>
    </row>
    <row r="130" spans="1:10" ht="18" x14ac:dyDescent="0.2">
      <c r="C130" s="102" t="s">
        <v>5</v>
      </c>
      <c r="D130" s="352" t="str">
        <f>DADOS!C8</f>
        <v>Eng.ª Civil Flávia Cristina Barbosa</v>
      </c>
      <c r="E130" s="352"/>
      <c r="F130" s="352"/>
      <c r="G130" s="352"/>
      <c r="H130" s="48"/>
      <c r="I130" s="8"/>
    </row>
    <row r="131" spans="1:10" ht="18" x14ac:dyDescent="0.2">
      <c r="C131" s="9"/>
      <c r="D131" s="349" t="str">
        <f>"CREA: "&amp;DADOS!C9</f>
        <v>CREA: MG- 187.842/D</v>
      </c>
      <c r="E131" s="349"/>
      <c r="F131" s="349"/>
      <c r="G131" s="349"/>
      <c r="H131" s="103"/>
      <c r="I131" s="8"/>
    </row>
    <row r="132" spans="1:10" ht="18.75" x14ac:dyDescent="0.2">
      <c r="D132" s="84"/>
      <c r="E132" s="3"/>
      <c r="F132" s="81"/>
      <c r="G132" s="86"/>
      <c r="H132" s="4"/>
    </row>
  </sheetData>
  <mergeCells count="13">
    <mergeCell ref="A116:C116"/>
    <mergeCell ref="D131:G131"/>
    <mergeCell ref="A8:I8"/>
    <mergeCell ref="D130:G130"/>
    <mergeCell ref="A1:G2"/>
    <mergeCell ref="A3:C5"/>
    <mergeCell ref="E3:G5"/>
    <mergeCell ref="D4:D5"/>
    <mergeCell ref="A7:I7"/>
    <mergeCell ref="H4:I4"/>
    <mergeCell ref="A6:I6"/>
    <mergeCell ref="A117:C117"/>
    <mergeCell ref="A115:C115"/>
  </mergeCells>
  <pageMargins left="0.51181102362204722" right="0.51181102362204722" top="0.78740157480314965" bottom="0.78740157480314965" header="0.31496062992125984" footer="0.31496062992125984"/>
  <pageSetup paperSize="9" scale="60" fitToHeight="2000" orientation="landscape" r:id="rId1"/>
  <headerFooter>
    <oddFooter>Página &amp;P de &amp;N</oddFooter>
  </headerFooter>
  <rowBreaks count="4" manualBreakCount="4">
    <brk id="22" max="8" man="1"/>
    <brk id="67" max="8" man="1"/>
    <brk id="89" max="8" man="1"/>
    <brk id="11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1"/>
  <sheetViews>
    <sheetView view="pageBreakPreview" topLeftCell="A97" zoomScale="80" zoomScaleNormal="100" zoomScaleSheetLayoutView="80" workbookViewId="0">
      <selection activeCell="C107" sqref="C107"/>
    </sheetView>
  </sheetViews>
  <sheetFormatPr defaultColWidth="9" defaultRowHeight="15" x14ac:dyDescent="0.2"/>
  <cols>
    <col min="1" max="1" width="22.75" style="5" customWidth="1"/>
    <col min="2" max="2" width="14.125" style="162" bestFit="1" customWidth="1"/>
    <col min="3" max="3" width="75.5" style="6" customWidth="1"/>
    <col min="4" max="4" width="18.25" style="5" bestFit="1" customWidth="1"/>
    <col min="5" max="5" width="12.375" style="5" bestFit="1" customWidth="1"/>
    <col min="6" max="6" width="4.125" style="5" bestFit="1" customWidth="1"/>
    <col min="7" max="7" width="14.375" style="5" bestFit="1" customWidth="1"/>
    <col min="8" max="8" width="13.25" style="5" bestFit="1" customWidth="1"/>
    <col min="9" max="9" width="14.375" style="5" bestFit="1" customWidth="1"/>
    <col min="10" max="16384" width="9" style="5"/>
  </cols>
  <sheetData>
    <row r="1" spans="1:9" s="25" customFormat="1" ht="18.75" thickBot="1" x14ac:dyDescent="0.25">
      <c r="A1" s="353" t="s">
        <v>37</v>
      </c>
      <c r="B1" s="353"/>
      <c r="C1" s="353"/>
      <c r="D1" s="353"/>
      <c r="E1" s="353"/>
      <c r="F1" s="353"/>
      <c r="G1" s="354"/>
      <c r="H1" s="49" t="s">
        <v>3</v>
      </c>
      <c r="I1" s="116" t="str">
        <f>DADOS!C2</f>
        <v>R00</v>
      </c>
    </row>
    <row r="2" spans="1:9" s="25" customFormat="1" ht="18.75" thickBot="1" x14ac:dyDescent="0.25">
      <c r="A2" s="355"/>
      <c r="B2" s="355"/>
      <c r="C2" s="355"/>
      <c r="D2" s="355"/>
      <c r="E2" s="355"/>
      <c r="F2" s="355"/>
      <c r="G2" s="356"/>
      <c r="H2" s="49" t="s">
        <v>8</v>
      </c>
      <c r="I2" s="117">
        <f>DADOS!C4</f>
        <v>45142</v>
      </c>
    </row>
    <row r="3" spans="1:9" s="25" customFormat="1" ht="31.5" customHeight="1" x14ac:dyDescent="0.2">
      <c r="A3" s="357" t="s">
        <v>9</v>
      </c>
      <c r="B3" s="358"/>
      <c r="C3" s="378" t="s">
        <v>10</v>
      </c>
      <c r="D3" s="379"/>
      <c r="E3" s="380"/>
      <c r="F3" s="363" t="s">
        <v>7</v>
      </c>
      <c r="G3" s="357"/>
      <c r="H3" s="357"/>
      <c r="I3" s="357"/>
    </row>
    <row r="4" spans="1:9" s="25" customFormat="1" ht="59.25" customHeight="1" thickBot="1" x14ac:dyDescent="0.25">
      <c r="A4" s="361"/>
      <c r="B4" s="362"/>
      <c r="C4" s="375" t="str">
        <f>DADOS!C3</f>
        <v>REFORMA CAMPO DE FUTEBOL SÃO JOÃO - CÓI</v>
      </c>
      <c r="D4" s="376"/>
      <c r="E4" s="377"/>
      <c r="F4" s="365"/>
      <c r="G4" s="361"/>
      <c r="H4" s="361"/>
      <c r="I4" s="361"/>
    </row>
    <row r="5" spans="1:9" s="25" customFormat="1" ht="10.5" customHeight="1" thickBot="1" x14ac:dyDescent="0.25">
      <c r="A5" s="161"/>
      <c r="B5" s="245"/>
      <c r="C5" s="175"/>
      <c r="D5" s="175"/>
      <c r="E5" s="175"/>
      <c r="F5" s="161"/>
      <c r="G5" s="161"/>
      <c r="H5" s="161"/>
    </row>
    <row r="6" spans="1:9" s="25" customFormat="1" ht="18.75" thickBot="1" x14ac:dyDescent="0.25">
      <c r="A6" s="368" t="str">
        <f>A1&amp;" DE PROJETO EXECUTIVO - "&amp;C4</f>
        <v>PLANILHA DE COTAÇÕES DE PROJETO EXECUTIVO - REFORMA CAMPO DE FUTEBOL SÃO JOÃO - CÓI</v>
      </c>
      <c r="B6" s="368"/>
      <c r="C6" s="368"/>
      <c r="D6" s="368"/>
      <c r="E6" s="368"/>
      <c r="F6" s="368"/>
      <c r="G6" s="368"/>
      <c r="H6" s="368"/>
      <c r="I6" s="368"/>
    </row>
    <row r="7" spans="1:9" s="25" customFormat="1" ht="10.5" customHeight="1" thickBot="1" x14ac:dyDescent="0.25">
      <c r="A7" s="118"/>
      <c r="B7" s="119"/>
      <c r="C7" s="120"/>
      <c r="D7" s="118"/>
      <c r="E7" s="118"/>
      <c r="F7" s="118"/>
      <c r="G7" s="118"/>
      <c r="H7" s="118"/>
    </row>
    <row r="8" spans="1:9" s="68" customFormat="1" ht="16.5" thickBot="1" x14ac:dyDescent="0.25">
      <c r="A8" s="163" t="s">
        <v>156</v>
      </c>
      <c r="B8" s="163"/>
      <c r="C8" s="373" t="s">
        <v>157</v>
      </c>
      <c r="D8" s="373"/>
      <c r="E8" s="373"/>
      <c r="F8" s="164" t="s">
        <v>58</v>
      </c>
      <c r="G8" s="165"/>
      <c r="H8" s="165"/>
      <c r="I8" s="166">
        <f>MEDIAN(I10:I11)</f>
        <v>656002.5</v>
      </c>
    </row>
    <row r="9" spans="1:9" s="68" customFormat="1" ht="15.75" x14ac:dyDescent="0.2">
      <c r="A9" s="167" t="s">
        <v>59</v>
      </c>
      <c r="B9" s="246" t="s">
        <v>60</v>
      </c>
      <c r="C9" s="173" t="s">
        <v>61</v>
      </c>
      <c r="D9" s="173" t="s">
        <v>62</v>
      </c>
      <c r="E9" s="173" t="s">
        <v>63</v>
      </c>
      <c r="F9" s="167" t="s">
        <v>58</v>
      </c>
      <c r="G9" s="167" t="s">
        <v>64</v>
      </c>
      <c r="H9" s="167" t="s">
        <v>65</v>
      </c>
      <c r="I9" s="167" t="s">
        <v>66</v>
      </c>
    </row>
    <row r="10" spans="1:9" s="162" customFormat="1" ht="15.75" x14ac:dyDescent="0.2">
      <c r="A10" s="169" t="s">
        <v>158</v>
      </c>
      <c r="B10" s="171" t="s">
        <v>160</v>
      </c>
      <c r="C10" s="247" t="s">
        <v>161</v>
      </c>
      <c r="D10" s="171" t="s">
        <v>159</v>
      </c>
      <c r="E10" s="171" t="s">
        <v>162</v>
      </c>
      <c r="F10" s="171" t="s">
        <v>58</v>
      </c>
      <c r="G10" s="172">
        <v>695100</v>
      </c>
      <c r="H10" s="176">
        <v>11280</v>
      </c>
      <c r="I10" s="172">
        <f>G10+H10</f>
        <v>706380</v>
      </c>
    </row>
    <row r="11" spans="1:9" s="162" customFormat="1" ht="15.75" x14ac:dyDescent="0.2">
      <c r="A11" s="169" t="s">
        <v>163</v>
      </c>
      <c r="B11" s="171" t="s">
        <v>160</v>
      </c>
      <c r="C11" s="247" t="s">
        <v>161</v>
      </c>
      <c r="D11" s="171" t="s">
        <v>165</v>
      </c>
      <c r="E11" s="171" t="s">
        <v>164</v>
      </c>
      <c r="F11" s="171" t="s">
        <v>58</v>
      </c>
      <c r="G11" s="172">
        <f>598500+7125</f>
        <v>605625</v>
      </c>
      <c r="H11" s="176">
        <v>0</v>
      </c>
      <c r="I11" s="172">
        <f>G11+H11</f>
        <v>605625</v>
      </c>
    </row>
    <row r="12" spans="1:9" ht="18.75" thickBot="1" x14ac:dyDescent="0.25">
      <c r="A12" s="8"/>
      <c r="B12" s="187"/>
      <c r="C12" s="10"/>
      <c r="D12" s="8"/>
      <c r="E12" s="50"/>
      <c r="F12" s="48"/>
      <c r="G12" s="8"/>
      <c r="H12" s="8"/>
    </row>
    <row r="13" spans="1:9" s="162" customFormat="1" ht="16.5" thickBot="1" x14ac:dyDescent="0.25">
      <c r="A13" s="163" t="s">
        <v>179</v>
      </c>
      <c r="B13" s="163"/>
      <c r="C13" s="163" t="s">
        <v>178</v>
      </c>
      <c r="D13" s="163"/>
      <c r="E13" s="163"/>
      <c r="F13" s="164" t="s">
        <v>58</v>
      </c>
      <c r="G13" s="165"/>
      <c r="H13" s="165"/>
      <c r="I13" s="166">
        <f>MEDIAN(I15:I17)</f>
        <v>2036.49</v>
      </c>
    </row>
    <row r="14" spans="1:9" s="162" customFormat="1" ht="15.75" x14ac:dyDescent="0.2">
      <c r="A14" s="167" t="s">
        <v>59</v>
      </c>
      <c r="B14" s="246" t="s">
        <v>60</v>
      </c>
      <c r="C14" s="173" t="s">
        <v>61</v>
      </c>
      <c r="D14" s="173" t="s">
        <v>62</v>
      </c>
      <c r="E14" s="173" t="s">
        <v>63</v>
      </c>
      <c r="F14" s="167" t="s">
        <v>58</v>
      </c>
      <c r="G14" s="167" t="s">
        <v>64</v>
      </c>
      <c r="H14" s="167" t="s">
        <v>65</v>
      </c>
      <c r="I14" s="167" t="s">
        <v>66</v>
      </c>
    </row>
    <row r="15" spans="1:9" s="162" customFormat="1" ht="15.75" x14ac:dyDescent="0.2">
      <c r="A15" s="169" t="s">
        <v>171</v>
      </c>
      <c r="B15" s="171"/>
      <c r="C15" s="174" t="s">
        <v>169</v>
      </c>
      <c r="D15" s="170" t="s">
        <v>170</v>
      </c>
      <c r="E15" s="171"/>
      <c r="F15" s="171" t="s">
        <v>58</v>
      </c>
      <c r="G15" s="172">
        <v>1264.6400000000001</v>
      </c>
      <c r="H15" s="176">
        <v>44.9</v>
      </c>
      <c r="I15" s="172">
        <f>G15+H15</f>
        <v>1309.5400000000002</v>
      </c>
    </row>
    <row r="16" spans="1:9" s="162" customFormat="1" ht="28.5" x14ac:dyDescent="0.2">
      <c r="A16" s="168" t="s">
        <v>172</v>
      </c>
      <c r="B16" s="171"/>
      <c r="C16" s="174" t="s">
        <v>173</v>
      </c>
      <c r="D16" s="170" t="s">
        <v>174</v>
      </c>
      <c r="E16" s="171"/>
      <c r="F16" s="171" t="s">
        <v>58</v>
      </c>
      <c r="G16" s="172">
        <v>1973.92</v>
      </c>
      <c r="H16" s="176">
        <v>62.57</v>
      </c>
      <c r="I16" s="172">
        <f>G16+H16</f>
        <v>2036.49</v>
      </c>
    </row>
    <row r="17" spans="1:9" s="162" customFormat="1" ht="15.75" x14ac:dyDescent="0.2">
      <c r="A17" s="168" t="s">
        <v>175</v>
      </c>
      <c r="B17" s="171"/>
      <c r="C17" s="174" t="s">
        <v>176</v>
      </c>
      <c r="D17" s="170" t="s">
        <v>177</v>
      </c>
      <c r="E17" s="171"/>
      <c r="F17" s="171" t="s">
        <v>58</v>
      </c>
      <c r="G17" s="172">
        <v>1976</v>
      </c>
      <c r="H17" s="176">
        <v>117.08</v>
      </c>
      <c r="I17" s="172">
        <f>G17+H17</f>
        <v>2093.08</v>
      </c>
    </row>
    <row r="18" spans="1:9" ht="15.75" thickBot="1" x14ac:dyDescent="0.25">
      <c r="A18" s="160"/>
      <c r="B18" s="187"/>
      <c r="C18" s="10"/>
      <c r="D18" s="8"/>
      <c r="E18" s="66"/>
      <c r="F18" s="8"/>
      <c r="G18" s="8"/>
      <c r="H18" s="8"/>
    </row>
    <row r="19" spans="1:9" s="162" customFormat="1" ht="16.5" thickBot="1" x14ac:dyDescent="0.25">
      <c r="A19" s="163" t="s">
        <v>189</v>
      </c>
      <c r="B19" s="163"/>
      <c r="C19" s="373" t="s">
        <v>185</v>
      </c>
      <c r="D19" s="373"/>
      <c r="E19" s="373"/>
      <c r="F19" s="164" t="s">
        <v>58</v>
      </c>
      <c r="G19" s="165"/>
      <c r="H19" s="165"/>
      <c r="I19" s="166">
        <f>MEDIAN(I21:I21)</f>
        <v>116.65</v>
      </c>
    </row>
    <row r="20" spans="1:9" s="162" customFormat="1" ht="15.75" x14ac:dyDescent="0.2">
      <c r="A20" s="167" t="s">
        <v>59</v>
      </c>
      <c r="B20" s="246" t="s">
        <v>60</v>
      </c>
      <c r="C20" s="173" t="s">
        <v>61</v>
      </c>
      <c r="D20" s="173" t="s">
        <v>62</v>
      </c>
      <c r="E20" s="173" t="s">
        <v>63</v>
      </c>
      <c r="F20" s="167" t="s">
        <v>58</v>
      </c>
      <c r="G20" s="167" t="s">
        <v>64</v>
      </c>
      <c r="H20" s="167" t="s">
        <v>65</v>
      </c>
      <c r="I20" s="167" t="s">
        <v>66</v>
      </c>
    </row>
    <row r="21" spans="1:9" s="162" customFormat="1" ht="28.5" x14ac:dyDescent="0.2">
      <c r="A21" s="169" t="s">
        <v>187</v>
      </c>
      <c r="B21" s="171"/>
      <c r="C21" s="247" t="s">
        <v>186</v>
      </c>
      <c r="D21" s="171" t="s">
        <v>188</v>
      </c>
      <c r="E21" s="171"/>
      <c r="F21" s="171" t="s">
        <v>58</v>
      </c>
      <c r="G21" s="172">
        <v>102.9</v>
      </c>
      <c r="H21" s="176">
        <f>550/40</f>
        <v>13.75</v>
      </c>
      <c r="I21" s="172">
        <f>G21+H21</f>
        <v>116.65</v>
      </c>
    </row>
    <row r="22" spans="1:9" ht="15.75" thickBot="1" x14ac:dyDescent="0.25">
      <c r="A22" s="160"/>
      <c r="B22" s="189"/>
      <c r="C22" s="10"/>
      <c r="D22" s="8"/>
      <c r="E22" s="66"/>
      <c r="F22" s="8"/>
      <c r="G22" s="8"/>
      <c r="H22" s="8"/>
    </row>
    <row r="23" spans="1:9" s="162" customFormat="1" ht="16.5" thickBot="1" x14ac:dyDescent="0.25">
      <c r="A23" s="163" t="s">
        <v>190</v>
      </c>
      <c r="B23" s="163"/>
      <c r="C23" s="373" t="s">
        <v>191</v>
      </c>
      <c r="D23" s="373"/>
      <c r="E23" s="373"/>
      <c r="F23" s="164" t="s">
        <v>58</v>
      </c>
      <c r="G23" s="165"/>
      <c r="H23" s="165"/>
      <c r="I23" s="166">
        <f>MEDIAN(I25:I25)</f>
        <v>290.03598509052182</v>
      </c>
    </row>
    <row r="24" spans="1:9" s="162" customFormat="1" ht="15.75" x14ac:dyDescent="0.2">
      <c r="A24" s="167" t="s">
        <v>59</v>
      </c>
      <c r="B24" s="246" t="s">
        <v>60</v>
      </c>
      <c r="C24" s="173" t="s">
        <v>61</v>
      </c>
      <c r="D24" s="173" t="s">
        <v>62</v>
      </c>
      <c r="E24" s="173" t="s">
        <v>63</v>
      </c>
      <c r="F24" s="167" t="s">
        <v>58</v>
      </c>
      <c r="G24" s="167" t="s">
        <v>64</v>
      </c>
      <c r="H24" s="167" t="s">
        <v>65</v>
      </c>
      <c r="I24" s="167" t="s">
        <v>66</v>
      </c>
    </row>
    <row r="25" spans="1:9" s="162" customFormat="1" ht="28.5" x14ac:dyDescent="0.2">
      <c r="A25" s="169" t="s">
        <v>193</v>
      </c>
      <c r="B25" s="171"/>
      <c r="C25" s="247" t="s">
        <v>192</v>
      </c>
      <c r="D25" s="171" t="s">
        <v>194</v>
      </c>
      <c r="E25" s="171"/>
      <c r="F25" s="171" t="s">
        <v>58</v>
      </c>
      <c r="G25" s="172">
        <v>289.61</v>
      </c>
      <c r="H25" s="176">
        <f>40/93.9</f>
        <v>0.4259850905218317</v>
      </c>
      <c r="I25" s="172">
        <f>G25+H25</f>
        <v>290.03598509052182</v>
      </c>
    </row>
    <row r="26" spans="1:9" ht="18.75" thickBot="1" x14ac:dyDescent="0.25">
      <c r="A26" s="8"/>
      <c r="B26" s="189"/>
      <c r="C26" s="10"/>
      <c r="D26" s="8"/>
      <c r="E26" s="50"/>
      <c r="F26" s="48"/>
      <c r="G26" s="8"/>
      <c r="H26" s="8"/>
    </row>
    <row r="27" spans="1:9" s="162" customFormat="1" ht="16.5" thickBot="1" x14ac:dyDescent="0.25">
      <c r="A27" s="163" t="s">
        <v>232</v>
      </c>
      <c r="B27" s="163"/>
      <c r="C27" s="373" t="s">
        <v>233</v>
      </c>
      <c r="D27" s="373"/>
      <c r="E27" s="373"/>
      <c r="F27" s="164" t="s">
        <v>58</v>
      </c>
      <c r="G27" s="165"/>
      <c r="H27" s="165"/>
      <c r="I27" s="166">
        <f>MEDIAN(I29:I30)</f>
        <v>3945.04</v>
      </c>
    </row>
    <row r="28" spans="1:9" s="162" customFormat="1" ht="15.75" x14ac:dyDescent="0.2">
      <c r="A28" s="167" t="s">
        <v>59</v>
      </c>
      <c r="B28" s="246" t="s">
        <v>60</v>
      </c>
      <c r="C28" s="173" t="s">
        <v>61</v>
      </c>
      <c r="D28" s="173" t="s">
        <v>62</v>
      </c>
      <c r="E28" s="173" t="s">
        <v>63</v>
      </c>
      <c r="F28" s="167" t="s">
        <v>58</v>
      </c>
      <c r="G28" s="167" t="s">
        <v>64</v>
      </c>
      <c r="H28" s="167" t="s">
        <v>65</v>
      </c>
      <c r="I28" s="167" t="s">
        <v>66</v>
      </c>
    </row>
    <row r="29" spans="1:9" s="162" customFormat="1" ht="28.5" x14ac:dyDescent="0.2">
      <c r="A29" s="169" t="s">
        <v>193</v>
      </c>
      <c r="B29" s="171"/>
      <c r="C29" s="247" t="s">
        <v>234</v>
      </c>
      <c r="D29" s="171" t="s">
        <v>194</v>
      </c>
      <c r="E29" s="171"/>
      <c r="F29" s="171" t="s">
        <v>58</v>
      </c>
      <c r="G29" s="172">
        <v>3319.9</v>
      </c>
      <c r="H29" s="176">
        <v>831.17</v>
      </c>
      <c r="I29" s="172">
        <f>G29+H29</f>
        <v>4151.07</v>
      </c>
    </row>
    <row r="30" spans="1:9" s="162" customFormat="1" ht="28.5" x14ac:dyDescent="0.2">
      <c r="A30" s="169" t="s">
        <v>235</v>
      </c>
      <c r="B30" s="171"/>
      <c r="C30" s="247" t="s">
        <v>236</v>
      </c>
      <c r="D30" s="266" t="s">
        <v>237</v>
      </c>
      <c r="E30" s="171"/>
      <c r="F30" s="171" t="s">
        <v>58</v>
      </c>
      <c r="G30" s="172">
        <v>2909.9</v>
      </c>
      <c r="H30" s="176">
        <v>829.11</v>
      </c>
      <c r="I30" s="172">
        <f>G30+H30</f>
        <v>3739.01</v>
      </c>
    </row>
    <row r="31" spans="1:9" ht="16.5" thickBot="1" x14ac:dyDescent="0.25">
      <c r="A31" s="8"/>
      <c r="B31" s="254"/>
      <c r="C31" s="10"/>
      <c r="D31" s="67"/>
      <c r="E31" s="67"/>
      <c r="F31" s="8"/>
      <c r="G31" s="8"/>
      <c r="H31" s="8"/>
    </row>
    <row r="32" spans="1:9" s="162" customFormat="1" ht="16.5" thickBot="1" x14ac:dyDescent="0.25">
      <c r="A32" s="163" t="s">
        <v>239</v>
      </c>
      <c r="B32" s="163"/>
      <c r="C32" s="373" t="s">
        <v>222</v>
      </c>
      <c r="D32" s="373"/>
      <c r="E32" s="373"/>
      <c r="F32" s="164" t="s">
        <v>58</v>
      </c>
      <c r="G32" s="165"/>
      <c r="H32" s="165"/>
      <c r="I32" s="166">
        <f>MEDIAN(I34:I36)</f>
        <v>31.200000000000003</v>
      </c>
    </row>
    <row r="33" spans="1:9" s="162" customFormat="1" ht="15.75" x14ac:dyDescent="0.2">
      <c r="A33" s="167" t="s">
        <v>59</v>
      </c>
      <c r="B33" s="246" t="s">
        <v>60</v>
      </c>
      <c r="C33" s="173" t="s">
        <v>61</v>
      </c>
      <c r="D33" s="173" t="s">
        <v>62</v>
      </c>
      <c r="E33" s="173" t="s">
        <v>63</v>
      </c>
      <c r="F33" s="167" t="s">
        <v>58</v>
      </c>
      <c r="G33" s="167" t="s">
        <v>64</v>
      </c>
      <c r="H33" s="167" t="s">
        <v>65</v>
      </c>
      <c r="I33" s="167" t="s">
        <v>66</v>
      </c>
    </row>
    <row r="34" spans="1:9" s="162" customFormat="1" ht="31.5" x14ac:dyDescent="0.2">
      <c r="A34" s="169" t="s">
        <v>242</v>
      </c>
      <c r="B34" s="171"/>
      <c r="C34" s="247" t="s">
        <v>241</v>
      </c>
      <c r="D34" s="171" t="s">
        <v>240</v>
      </c>
      <c r="E34" s="171"/>
      <c r="F34" s="171" t="s">
        <v>58</v>
      </c>
      <c r="G34" s="172">
        <v>10.92</v>
      </c>
      <c r="H34" s="176">
        <v>20.28</v>
      </c>
      <c r="I34" s="172">
        <f>G34+H34</f>
        <v>31.200000000000003</v>
      </c>
    </row>
    <row r="35" spans="1:9" s="162" customFormat="1" ht="85.5" x14ac:dyDescent="0.2">
      <c r="A35" s="169" t="s">
        <v>193</v>
      </c>
      <c r="B35" s="171"/>
      <c r="C35" s="247" t="s">
        <v>243</v>
      </c>
      <c r="D35" s="171" t="s">
        <v>194</v>
      </c>
      <c r="E35" s="171"/>
      <c r="F35" s="171" t="s">
        <v>58</v>
      </c>
      <c r="G35" s="172">
        <v>14.46</v>
      </c>
      <c r="H35" s="176">
        <v>18.579999999999998</v>
      </c>
      <c r="I35" s="172">
        <f>G35+H35</f>
        <v>33.04</v>
      </c>
    </row>
    <row r="36" spans="1:9" s="162" customFormat="1" ht="57" x14ac:dyDescent="0.2">
      <c r="A36" s="169" t="s">
        <v>246</v>
      </c>
      <c r="B36" s="171"/>
      <c r="C36" s="247" t="s">
        <v>244</v>
      </c>
      <c r="D36" s="171" t="s">
        <v>245</v>
      </c>
      <c r="E36" s="171"/>
      <c r="F36" s="171" t="s">
        <v>58</v>
      </c>
      <c r="G36" s="172">
        <v>6.26</v>
      </c>
      <c r="H36" s="176">
        <v>24.63</v>
      </c>
      <c r="I36" s="172">
        <f>G36+H36</f>
        <v>30.89</v>
      </c>
    </row>
    <row r="37" spans="1:9" ht="16.5" thickBot="1" x14ac:dyDescent="0.25">
      <c r="A37" s="8"/>
      <c r="B37" s="187"/>
      <c r="C37" s="10"/>
      <c r="D37" s="67"/>
      <c r="E37" s="67"/>
      <c r="F37" s="8"/>
      <c r="G37" s="8"/>
      <c r="H37" s="8"/>
    </row>
    <row r="38" spans="1:9" s="162" customFormat="1" ht="16.5" thickBot="1" x14ac:dyDescent="0.25">
      <c r="A38" s="163" t="s">
        <v>253</v>
      </c>
      <c r="B38" s="163"/>
      <c r="C38" s="373" t="s">
        <v>223</v>
      </c>
      <c r="D38" s="373"/>
      <c r="E38" s="373"/>
      <c r="F38" s="164" t="s">
        <v>58</v>
      </c>
      <c r="G38" s="165"/>
      <c r="H38" s="165"/>
      <c r="I38" s="166">
        <f>MEDIAN(I40:I42)</f>
        <v>23.09</v>
      </c>
    </row>
    <row r="39" spans="1:9" s="162" customFormat="1" ht="15.75" x14ac:dyDescent="0.2">
      <c r="A39" s="167" t="s">
        <v>59</v>
      </c>
      <c r="B39" s="246" t="s">
        <v>60</v>
      </c>
      <c r="C39" s="173" t="s">
        <v>61</v>
      </c>
      <c r="D39" s="173" t="s">
        <v>62</v>
      </c>
      <c r="E39" s="173" t="s">
        <v>63</v>
      </c>
      <c r="F39" s="167" t="s">
        <v>58</v>
      </c>
      <c r="G39" s="167" t="s">
        <v>64</v>
      </c>
      <c r="H39" s="167" t="s">
        <v>65</v>
      </c>
      <c r="I39" s="167" t="s">
        <v>66</v>
      </c>
    </row>
    <row r="40" spans="1:9" s="162" customFormat="1" ht="31.5" x14ac:dyDescent="0.2">
      <c r="A40" s="169" t="s">
        <v>248</v>
      </c>
      <c r="B40" s="171"/>
      <c r="C40" s="247" t="s">
        <v>247</v>
      </c>
      <c r="D40" s="171" t="s">
        <v>249</v>
      </c>
      <c r="E40" s="171"/>
      <c r="F40" s="171" t="s">
        <v>58</v>
      </c>
      <c r="G40" s="172">
        <v>1.77</v>
      </c>
      <c r="H40" s="176">
        <v>29.19</v>
      </c>
      <c r="I40" s="172">
        <f>G40+H40</f>
        <v>30.96</v>
      </c>
    </row>
    <row r="41" spans="1:9" s="162" customFormat="1" ht="85.5" x14ac:dyDescent="0.2">
      <c r="A41" s="169" t="s">
        <v>193</v>
      </c>
      <c r="B41" s="171"/>
      <c r="C41" s="247" t="s">
        <v>250</v>
      </c>
      <c r="D41" s="171" t="s">
        <v>194</v>
      </c>
      <c r="E41" s="171"/>
      <c r="F41" s="171" t="s">
        <v>58</v>
      </c>
      <c r="G41" s="172">
        <v>2.19</v>
      </c>
      <c r="H41" s="176">
        <v>20.9</v>
      </c>
      <c r="I41" s="172">
        <f>G41+H41</f>
        <v>23.09</v>
      </c>
    </row>
    <row r="42" spans="1:9" s="162" customFormat="1" ht="85.5" x14ac:dyDescent="0.2">
      <c r="A42" s="169" t="s">
        <v>252</v>
      </c>
      <c r="B42" s="171"/>
      <c r="C42" s="247" t="s">
        <v>251</v>
      </c>
      <c r="D42" s="171" t="s">
        <v>245</v>
      </c>
      <c r="E42" s="171"/>
      <c r="F42" s="171" t="s">
        <v>58</v>
      </c>
      <c r="G42" s="172">
        <v>1.1499999999999999</v>
      </c>
      <c r="H42" s="176">
        <v>15.08</v>
      </c>
      <c r="I42" s="172">
        <f>G42+H42</f>
        <v>16.23</v>
      </c>
    </row>
    <row r="43" spans="1:9" s="68" customFormat="1" ht="15.75" thickBot="1" x14ac:dyDescent="0.25">
      <c r="A43" s="101"/>
      <c r="B43" s="187"/>
      <c r="C43" s="66"/>
      <c r="D43" s="100"/>
      <c r="E43" s="100"/>
      <c r="F43" s="12"/>
      <c r="G43" s="12"/>
      <c r="H43" s="12"/>
    </row>
    <row r="44" spans="1:9" s="162" customFormat="1" ht="16.5" thickBot="1" x14ac:dyDescent="0.25">
      <c r="A44" s="163" t="s">
        <v>275</v>
      </c>
      <c r="B44" s="163"/>
      <c r="C44" s="373" t="s">
        <v>224</v>
      </c>
      <c r="D44" s="373"/>
      <c r="E44" s="373"/>
      <c r="F44" s="164" t="s">
        <v>58</v>
      </c>
      <c r="G44" s="165"/>
      <c r="H44" s="165"/>
      <c r="I44" s="166">
        <f>MEDIAN(I46)</f>
        <v>62.959999999999994</v>
      </c>
    </row>
    <row r="45" spans="1:9" s="162" customFormat="1" ht="15.75" x14ac:dyDescent="0.2">
      <c r="A45" s="167" t="s">
        <v>59</v>
      </c>
      <c r="B45" s="246" t="s">
        <v>60</v>
      </c>
      <c r="C45" s="173" t="s">
        <v>61</v>
      </c>
      <c r="D45" s="173" t="s">
        <v>62</v>
      </c>
      <c r="E45" s="173" t="s">
        <v>63</v>
      </c>
      <c r="F45" s="167" t="s">
        <v>58</v>
      </c>
      <c r="G45" s="167" t="s">
        <v>64</v>
      </c>
      <c r="H45" s="167" t="s">
        <v>65</v>
      </c>
      <c r="I45" s="167" t="s">
        <v>66</v>
      </c>
    </row>
    <row r="46" spans="1:9" s="162" customFormat="1" ht="42.75" x14ac:dyDescent="0.2">
      <c r="A46" s="169" t="s">
        <v>256</v>
      </c>
      <c r="B46" s="171"/>
      <c r="C46" s="247" t="s">
        <v>254</v>
      </c>
      <c r="D46" s="171" t="s">
        <v>255</v>
      </c>
      <c r="E46" s="171"/>
      <c r="F46" s="171" t="s">
        <v>58</v>
      </c>
      <c r="G46" s="172">
        <v>34.9</v>
      </c>
      <c r="H46" s="176">
        <v>28.06</v>
      </c>
      <c r="I46" s="172">
        <f>G46+H46</f>
        <v>62.959999999999994</v>
      </c>
    </row>
    <row r="47" spans="1:9" ht="16.5" thickBot="1" x14ac:dyDescent="0.25">
      <c r="A47" s="8"/>
      <c r="B47" s="254"/>
      <c r="C47" s="10"/>
      <c r="D47" s="67"/>
      <c r="E47" s="67"/>
      <c r="F47" s="8"/>
      <c r="G47" s="8"/>
      <c r="H47" s="8"/>
    </row>
    <row r="48" spans="1:9" s="162" customFormat="1" ht="16.5" thickBot="1" x14ac:dyDescent="0.25">
      <c r="A48" s="163" t="s">
        <v>276</v>
      </c>
      <c r="B48" s="163"/>
      <c r="C48" s="373" t="s">
        <v>264</v>
      </c>
      <c r="D48" s="373"/>
      <c r="E48" s="373"/>
      <c r="F48" s="164" t="s">
        <v>58</v>
      </c>
      <c r="G48" s="165"/>
      <c r="H48" s="165"/>
      <c r="I48" s="166">
        <f>MEDIAN(I50:I52)</f>
        <v>61.61</v>
      </c>
    </row>
    <row r="49" spans="1:9" s="162" customFormat="1" ht="15.75" x14ac:dyDescent="0.2">
      <c r="A49" s="167" t="s">
        <v>59</v>
      </c>
      <c r="B49" s="246" t="s">
        <v>60</v>
      </c>
      <c r="C49" s="173" t="s">
        <v>61</v>
      </c>
      <c r="D49" s="173" t="s">
        <v>62</v>
      </c>
      <c r="E49" s="173" t="s">
        <v>63</v>
      </c>
      <c r="F49" s="167" t="s">
        <v>58</v>
      </c>
      <c r="G49" s="167" t="s">
        <v>64</v>
      </c>
      <c r="H49" s="167" t="s">
        <v>65</v>
      </c>
      <c r="I49" s="167" t="s">
        <v>66</v>
      </c>
    </row>
    <row r="50" spans="1:9" s="162" customFormat="1" ht="28.5" x14ac:dyDescent="0.2">
      <c r="A50" s="169" t="s">
        <v>257</v>
      </c>
      <c r="B50" s="171"/>
      <c r="C50" s="247" t="s">
        <v>259</v>
      </c>
      <c r="D50" s="171" t="s">
        <v>258</v>
      </c>
      <c r="E50" s="171"/>
      <c r="F50" s="171" t="s">
        <v>58</v>
      </c>
      <c r="G50" s="172">
        <v>34.28</v>
      </c>
      <c r="H50" s="176">
        <v>19.489999999999998</v>
      </c>
      <c r="I50" s="172">
        <f>G50+H50</f>
        <v>53.769999999999996</v>
      </c>
    </row>
    <row r="51" spans="1:9" s="162" customFormat="1" ht="28.5" x14ac:dyDescent="0.2">
      <c r="A51" s="169" t="s">
        <v>193</v>
      </c>
      <c r="B51" s="171"/>
      <c r="C51" s="247" t="s">
        <v>260</v>
      </c>
      <c r="D51" s="171" t="s">
        <v>194</v>
      </c>
      <c r="E51" s="171"/>
      <c r="F51" s="171" t="s">
        <v>58</v>
      </c>
      <c r="G51" s="172">
        <v>35.71</v>
      </c>
      <c r="H51" s="176">
        <v>25.9</v>
      </c>
      <c r="I51" s="172">
        <f>G51+H51</f>
        <v>61.61</v>
      </c>
    </row>
    <row r="52" spans="1:9" s="162" customFormat="1" ht="57" x14ac:dyDescent="0.2">
      <c r="A52" s="169" t="s">
        <v>262</v>
      </c>
      <c r="B52" s="171"/>
      <c r="C52" s="247" t="s">
        <v>261</v>
      </c>
      <c r="D52" s="171" t="s">
        <v>263</v>
      </c>
      <c r="E52" s="171"/>
      <c r="F52" s="171" t="s">
        <v>58</v>
      </c>
      <c r="G52" s="172">
        <v>45.16</v>
      </c>
      <c r="H52" s="176">
        <v>32.19</v>
      </c>
      <c r="I52" s="172">
        <f>G52+H52</f>
        <v>77.349999999999994</v>
      </c>
    </row>
    <row r="53" spans="1:9" ht="16.5" thickBot="1" x14ac:dyDescent="0.25">
      <c r="A53" s="8"/>
      <c r="B53" s="254"/>
      <c r="C53" s="10"/>
      <c r="D53" s="67"/>
      <c r="E53" s="67"/>
      <c r="F53" s="8"/>
      <c r="G53" s="8"/>
      <c r="H53" s="8"/>
    </row>
    <row r="54" spans="1:9" s="162" customFormat="1" ht="16.5" thickBot="1" x14ac:dyDescent="0.25">
      <c r="A54" s="163" t="s">
        <v>277</v>
      </c>
      <c r="B54" s="163"/>
      <c r="C54" s="373" t="s">
        <v>265</v>
      </c>
      <c r="D54" s="373"/>
      <c r="E54" s="373"/>
      <c r="F54" s="164" t="s">
        <v>58</v>
      </c>
      <c r="G54" s="165"/>
      <c r="H54" s="165"/>
      <c r="I54" s="166">
        <f>MEDIAN(I56)</f>
        <v>555.43999999999994</v>
      </c>
    </row>
    <row r="55" spans="1:9" s="162" customFormat="1" ht="15.75" x14ac:dyDescent="0.2">
      <c r="A55" s="167" t="s">
        <v>59</v>
      </c>
      <c r="B55" s="246" t="s">
        <v>60</v>
      </c>
      <c r="C55" s="173" t="s">
        <v>61</v>
      </c>
      <c r="D55" s="173" t="s">
        <v>62</v>
      </c>
      <c r="E55" s="173" t="s">
        <v>63</v>
      </c>
      <c r="F55" s="167" t="s">
        <v>58</v>
      </c>
      <c r="G55" s="167" t="s">
        <v>64</v>
      </c>
      <c r="H55" s="167" t="s">
        <v>65</v>
      </c>
      <c r="I55" s="167" t="s">
        <v>66</v>
      </c>
    </row>
    <row r="56" spans="1:9" s="162" customFormat="1" ht="57" x14ac:dyDescent="0.2">
      <c r="A56" s="169" t="s">
        <v>267</v>
      </c>
      <c r="B56" s="171"/>
      <c r="C56" s="247" t="s">
        <v>266</v>
      </c>
      <c r="D56" s="171" t="s">
        <v>268</v>
      </c>
      <c r="E56" s="171"/>
      <c r="F56" s="171" t="s">
        <v>58</v>
      </c>
      <c r="G56" s="172">
        <v>526.39</v>
      </c>
      <c r="H56" s="176">
        <v>29.05</v>
      </c>
      <c r="I56" s="172">
        <f>G56+H56</f>
        <v>555.43999999999994</v>
      </c>
    </row>
    <row r="57" spans="1:9" ht="16.5" thickBot="1" x14ac:dyDescent="0.25">
      <c r="A57" s="8"/>
      <c r="B57" s="254"/>
      <c r="C57" s="10"/>
      <c r="D57" s="67"/>
      <c r="E57" s="67"/>
      <c r="F57" s="8"/>
      <c r="G57" s="8"/>
      <c r="H57" s="8"/>
    </row>
    <row r="58" spans="1:9" s="162" customFormat="1" ht="16.5" thickBot="1" x14ac:dyDescent="0.25">
      <c r="A58" s="163" t="s">
        <v>278</v>
      </c>
      <c r="B58" s="163"/>
      <c r="C58" s="373" t="s">
        <v>279</v>
      </c>
      <c r="D58" s="373"/>
      <c r="E58" s="373"/>
      <c r="F58" s="164" t="s">
        <v>58</v>
      </c>
      <c r="G58" s="165"/>
      <c r="H58" s="165"/>
      <c r="I58" s="166">
        <f>MEDIAN(I60:I62)</f>
        <v>150.53</v>
      </c>
    </row>
    <row r="59" spans="1:9" s="162" customFormat="1" ht="15.75" x14ac:dyDescent="0.2">
      <c r="A59" s="167" t="s">
        <v>59</v>
      </c>
      <c r="B59" s="246" t="s">
        <v>60</v>
      </c>
      <c r="C59" s="173" t="s">
        <v>61</v>
      </c>
      <c r="D59" s="173" t="s">
        <v>62</v>
      </c>
      <c r="E59" s="173" t="s">
        <v>63</v>
      </c>
      <c r="F59" s="167" t="s">
        <v>58</v>
      </c>
      <c r="G59" s="167" t="s">
        <v>64</v>
      </c>
      <c r="H59" s="167" t="s">
        <v>65</v>
      </c>
      <c r="I59" s="167" t="s">
        <v>66</v>
      </c>
    </row>
    <row r="60" spans="1:9" s="162" customFormat="1" ht="42.75" x14ac:dyDescent="0.2">
      <c r="A60" s="169" t="s">
        <v>274</v>
      </c>
      <c r="B60" s="171"/>
      <c r="C60" s="247" t="s">
        <v>269</v>
      </c>
      <c r="D60" s="171"/>
      <c r="E60" s="171"/>
      <c r="F60" s="171" t="s">
        <v>58</v>
      </c>
      <c r="G60" s="172">
        <v>257.47000000000003</v>
      </c>
      <c r="H60" s="176">
        <v>135.24</v>
      </c>
      <c r="I60" s="172">
        <f>G60+H60</f>
        <v>392.71000000000004</v>
      </c>
    </row>
    <row r="61" spans="1:9" s="162" customFormat="1" ht="28.5" x14ac:dyDescent="0.2">
      <c r="A61" s="169" t="s">
        <v>273</v>
      </c>
      <c r="B61" s="171"/>
      <c r="C61" s="247" t="s">
        <v>270</v>
      </c>
      <c r="D61" s="171"/>
      <c r="E61" s="171"/>
      <c r="F61" s="171" t="s">
        <v>58</v>
      </c>
      <c r="G61" s="172">
        <v>141.72</v>
      </c>
      <c r="H61" s="176">
        <v>8.81</v>
      </c>
      <c r="I61" s="172">
        <f>G61+H61</f>
        <v>150.53</v>
      </c>
    </row>
    <row r="62" spans="1:9" s="162" customFormat="1" ht="57" x14ac:dyDescent="0.2">
      <c r="A62" s="169" t="s">
        <v>272</v>
      </c>
      <c r="B62" s="171"/>
      <c r="C62" s="247" t="s">
        <v>271</v>
      </c>
      <c r="D62" s="171" t="s">
        <v>288</v>
      </c>
      <c r="E62" s="171"/>
      <c r="F62" s="171" t="s">
        <v>58</v>
      </c>
      <c r="G62" s="172">
        <v>135.97999999999999</v>
      </c>
      <c r="H62" s="176"/>
      <c r="I62" s="172">
        <f>G62+H62</f>
        <v>135.97999999999999</v>
      </c>
    </row>
    <row r="63" spans="1:9" ht="16.5" thickBot="1" x14ac:dyDescent="0.25">
      <c r="A63" s="8"/>
      <c r="B63" s="254"/>
      <c r="C63" s="10"/>
      <c r="D63" s="67"/>
      <c r="E63" s="67"/>
      <c r="F63" s="8"/>
      <c r="G63" s="8"/>
      <c r="H63" s="8"/>
    </row>
    <row r="64" spans="1:9" s="162" customFormat="1" ht="16.5" thickBot="1" x14ac:dyDescent="0.25">
      <c r="A64" s="163" t="s">
        <v>281</v>
      </c>
      <c r="B64" s="163"/>
      <c r="C64" s="373" t="s">
        <v>280</v>
      </c>
      <c r="D64" s="373"/>
      <c r="E64" s="373"/>
      <c r="F64" s="164" t="s">
        <v>58</v>
      </c>
      <c r="G64" s="165"/>
      <c r="H64" s="165"/>
      <c r="I64" s="166">
        <f>MEDIAN(I66:I68)</f>
        <v>29.63</v>
      </c>
    </row>
    <row r="65" spans="1:9" s="162" customFormat="1" ht="15.75" x14ac:dyDescent="0.2">
      <c r="A65" s="167" t="s">
        <v>59</v>
      </c>
      <c r="B65" s="246" t="s">
        <v>60</v>
      </c>
      <c r="C65" s="173" t="s">
        <v>61</v>
      </c>
      <c r="D65" s="173" t="s">
        <v>62</v>
      </c>
      <c r="E65" s="173" t="s">
        <v>63</v>
      </c>
      <c r="F65" s="167" t="s">
        <v>58</v>
      </c>
      <c r="G65" s="167" t="s">
        <v>64</v>
      </c>
      <c r="H65" s="167" t="s">
        <v>65</v>
      </c>
      <c r="I65" s="167" t="s">
        <v>66</v>
      </c>
    </row>
    <row r="66" spans="1:9" s="162" customFormat="1" ht="42.75" x14ac:dyDescent="0.2">
      <c r="A66" s="169" t="s">
        <v>242</v>
      </c>
      <c r="B66" s="171"/>
      <c r="C66" s="247" t="s">
        <v>282</v>
      </c>
      <c r="D66" s="171" t="s">
        <v>284</v>
      </c>
      <c r="E66" s="171"/>
      <c r="F66" s="171" t="s">
        <v>58</v>
      </c>
      <c r="G66" s="172">
        <v>10.39</v>
      </c>
      <c r="H66" s="176">
        <v>23.13</v>
      </c>
      <c r="I66" s="172">
        <f>G66+H66</f>
        <v>33.519999999999996</v>
      </c>
    </row>
    <row r="67" spans="1:9" s="162" customFormat="1" ht="28.5" x14ac:dyDescent="0.2">
      <c r="A67" s="169" t="s">
        <v>193</v>
      </c>
      <c r="B67" s="171"/>
      <c r="C67" s="247" t="s">
        <v>283</v>
      </c>
      <c r="D67" s="171" t="s">
        <v>194</v>
      </c>
      <c r="E67" s="171"/>
      <c r="F67" s="171" t="s">
        <v>58</v>
      </c>
      <c r="G67" s="172">
        <v>7.72</v>
      </c>
      <c r="H67" s="176">
        <v>12.75</v>
      </c>
      <c r="I67" s="172">
        <f>G67+H67</f>
        <v>20.47</v>
      </c>
    </row>
    <row r="68" spans="1:9" s="162" customFormat="1" ht="42.75" x14ac:dyDescent="0.2">
      <c r="A68" s="169" t="s">
        <v>285</v>
      </c>
      <c r="B68" s="171"/>
      <c r="C68" s="247" t="s">
        <v>286</v>
      </c>
      <c r="D68" s="171" t="s">
        <v>287</v>
      </c>
      <c r="E68" s="171"/>
      <c r="F68" s="171" t="s">
        <v>58</v>
      </c>
      <c r="G68" s="172">
        <v>6</v>
      </c>
      <c r="H68" s="176">
        <v>23.63</v>
      </c>
      <c r="I68" s="172">
        <f>G68+H68</f>
        <v>29.63</v>
      </c>
    </row>
    <row r="69" spans="1:9" ht="16.5" thickBot="1" x14ac:dyDescent="0.25">
      <c r="A69" s="8"/>
      <c r="B69" s="257"/>
      <c r="C69" s="10"/>
      <c r="D69" s="67"/>
      <c r="E69" s="67"/>
      <c r="F69" s="8"/>
      <c r="G69" s="8"/>
      <c r="H69" s="8"/>
    </row>
    <row r="70" spans="1:9" s="162" customFormat="1" ht="16.5" thickBot="1" x14ac:dyDescent="0.25">
      <c r="A70" s="163" t="s">
        <v>293</v>
      </c>
      <c r="B70" s="163"/>
      <c r="C70" s="373" t="s">
        <v>295</v>
      </c>
      <c r="D70" s="373"/>
      <c r="E70" s="373"/>
      <c r="F70" s="164" t="s">
        <v>58</v>
      </c>
      <c r="G70" s="165"/>
      <c r="H70" s="165"/>
      <c r="I70" s="166">
        <f>MEDIAN(I72)</f>
        <v>2285.1999999999998</v>
      </c>
    </row>
    <row r="71" spans="1:9" s="162" customFormat="1" ht="15.75" x14ac:dyDescent="0.2">
      <c r="A71" s="167" t="s">
        <v>59</v>
      </c>
      <c r="B71" s="246" t="s">
        <v>60</v>
      </c>
      <c r="C71" s="173" t="s">
        <v>61</v>
      </c>
      <c r="D71" s="173" t="s">
        <v>62</v>
      </c>
      <c r="E71" s="173" t="s">
        <v>63</v>
      </c>
      <c r="F71" s="167" t="s">
        <v>58</v>
      </c>
      <c r="G71" s="167" t="s">
        <v>64</v>
      </c>
      <c r="H71" s="167" t="s">
        <v>65</v>
      </c>
      <c r="I71" s="167" t="s">
        <v>66</v>
      </c>
    </row>
    <row r="72" spans="1:9" s="162" customFormat="1" ht="28.5" x14ac:dyDescent="0.2">
      <c r="A72" s="169" t="s">
        <v>298</v>
      </c>
      <c r="B72" s="171"/>
      <c r="C72" s="247" t="s">
        <v>296</v>
      </c>
      <c r="D72" s="171" t="s">
        <v>297</v>
      </c>
      <c r="E72" s="171"/>
      <c r="F72" s="171" t="s">
        <v>58</v>
      </c>
      <c r="G72" s="172">
        <v>2150</v>
      </c>
      <c r="H72" s="176">
        <v>135.19999999999999</v>
      </c>
      <c r="I72" s="172">
        <f>G72+H72</f>
        <v>2285.1999999999998</v>
      </c>
    </row>
    <row r="73" spans="1:9" ht="16.5" thickBot="1" x14ac:dyDescent="0.25">
      <c r="A73" s="8"/>
      <c r="B73" s="257"/>
      <c r="C73" s="10"/>
      <c r="D73" s="67"/>
      <c r="E73" s="67"/>
      <c r="F73" s="8"/>
      <c r="G73" s="8"/>
      <c r="H73" s="8"/>
    </row>
    <row r="74" spans="1:9" s="162" customFormat="1" ht="16.5" thickBot="1" x14ac:dyDescent="0.25">
      <c r="A74" s="163" t="s">
        <v>294</v>
      </c>
      <c r="B74" s="163"/>
      <c r="C74" s="373" t="s">
        <v>289</v>
      </c>
      <c r="D74" s="373"/>
      <c r="E74" s="373"/>
      <c r="F74" s="164" t="s">
        <v>58</v>
      </c>
      <c r="G74" s="165"/>
      <c r="H74" s="165"/>
      <c r="I74" s="166">
        <f>MEDIAN(I76)</f>
        <v>36.08</v>
      </c>
    </row>
    <row r="75" spans="1:9" s="162" customFormat="1" ht="15.75" x14ac:dyDescent="0.2">
      <c r="A75" s="167" t="s">
        <v>59</v>
      </c>
      <c r="B75" s="246" t="s">
        <v>60</v>
      </c>
      <c r="C75" s="173" t="s">
        <v>61</v>
      </c>
      <c r="D75" s="173" t="s">
        <v>62</v>
      </c>
      <c r="E75" s="173" t="s">
        <v>63</v>
      </c>
      <c r="F75" s="167" t="s">
        <v>58</v>
      </c>
      <c r="G75" s="167" t="s">
        <v>64</v>
      </c>
      <c r="H75" s="167" t="s">
        <v>65</v>
      </c>
      <c r="I75" s="167" t="s">
        <v>66</v>
      </c>
    </row>
    <row r="76" spans="1:9" s="162" customFormat="1" ht="28.5" x14ac:dyDescent="0.2">
      <c r="A76" s="169" t="s">
        <v>291</v>
      </c>
      <c r="B76" s="171"/>
      <c r="C76" s="247" t="s">
        <v>290</v>
      </c>
      <c r="D76" s="171" t="s">
        <v>292</v>
      </c>
      <c r="E76" s="171"/>
      <c r="F76" s="171" t="s">
        <v>58</v>
      </c>
      <c r="G76" s="172">
        <v>8.4</v>
      </c>
      <c r="H76" s="176">
        <v>27.68</v>
      </c>
      <c r="I76" s="172">
        <f>G76+H76</f>
        <v>36.08</v>
      </c>
    </row>
    <row r="77" spans="1:9" ht="16.5" thickBot="1" x14ac:dyDescent="0.25">
      <c r="A77" s="8"/>
      <c r="B77" s="254"/>
      <c r="C77" s="10"/>
      <c r="D77" s="67"/>
      <c r="E77" s="67"/>
      <c r="F77" s="8"/>
      <c r="G77" s="8"/>
      <c r="H77" s="8"/>
    </row>
    <row r="78" spans="1:9" s="162" customFormat="1" ht="16.5" thickBot="1" x14ac:dyDescent="0.25">
      <c r="A78" s="163" t="s">
        <v>299</v>
      </c>
      <c r="B78" s="163"/>
      <c r="C78" s="373" t="s">
        <v>229</v>
      </c>
      <c r="D78" s="373"/>
      <c r="E78" s="373"/>
      <c r="F78" s="164" t="s">
        <v>58</v>
      </c>
      <c r="G78" s="165"/>
      <c r="H78" s="165"/>
      <c r="I78" s="166">
        <f>MEDIAN(I80)</f>
        <v>26.254999999999999</v>
      </c>
    </row>
    <row r="79" spans="1:9" s="162" customFormat="1" ht="15.75" x14ac:dyDescent="0.2">
      <c r="A79" s="167" t="s">
        <v>59</v>
      </c>
      <c r="B79" s="246" t="s">
        <v>60</v>
      </c>
      <c r="C79" s="173" t="s">
        <v>61</v>
      </c>
      <c r="D79" s="173" t="s">
        <v>62</v>
      </c>
      <c r="E79" s="173" t="s">
        <v>63</v>
      </c>
      <c r="F79" s="167" t="s">
        <v>58</v>
      </c>
      <c r="G79" s="167" t="s">
        <v>64</v>
      </c>
      <c r="H79" s="167" t="s">
        <v>65</v>
      </c>
      <c r="I79" s="167" t="s">
        <v>66</v>
      </c>
    </row>
    <row r="80" spans="1:9" s="162" customFormat="1" ht="28.5" x14ac:dyDescent="0.2">
      <c r="A80" s="169" t="s">
        <v>291</v>
      </c>
      <c r="B80" s="171"/>
      <c r="C80" s="247" t="s">
        <v>300</v>
      </c>
      <c r="D80" s="171" t="s">
        <v>301</v>
      </c>
      <c r="E80" s="171"/>
      <c r="F80" s="171" t="s">
        <v>58</v>
      </c>
      <c r="G80" s="172">
        <f>63.25/10</f>
        <v>6.3250000000000002</v>
      </c>
      <c r="H80" s="176">
        <v>19.93</v>
      </c>
      <c r="I80" s="172">
        <f>G80+H80</f>
        <v>26.254999999999999</v>
      </c>
    </row>
    <row r="81" spans="1:9" ht="16.5" thickBot="1" x14ac:dyDescent="0.25">
      <c r="A81" s="8"/>
      <c r="B81" s="254"/>
      <c r="C81" s="10"/>
      <c r="D81" s="67"/>
      <c r="E81" s="67"/>
      <c r="F81" s="8"/>
      <c r="G81" s="8"/>
      <c r="H81" s="8"/>
    </row>
    <row r="82" spans="1:9" s="162" customFormat="1" ht="16.5" thickBot="1" x14ac:dyDescent="0.25">
      <c r="A82" s="163" t="s">
        <v>304</v>
      </c>
      <c r="B82" s="163"/>
      <c r="C82" s="373" t="s">
        <v>306</v>
      </c>
      <c r="D82" s="373"/>
      <c r="E82" s="373"/>
      <c r="F82" s="164" t="s">
        <v>312</v>
      </c>
      <c r="G82" s="165"/>
      <c r="H82" s="165"/>
      <c r="I82" s="166">
        <f>MEDIAN(I84)</f>
        <v>88.36</v>
      </c>
    </row>
    <row r="83" spans="1:9" s="162" customFormat="1" ht="15.75" x14ac:dyDescent="0.2">
      <c r="A83" s="167" t="s">
        <v>59</v>
      </c>
      <c r="B83" s="246" t="s">
        <v>60</v>
      </c>
      <c r="C83" s="173" t="s">
        <v>61</v>
      </c>
      <c r="D83" s="173" t="s">
        <v>62</v>
      </c>
      <c r="E83" s="173" t="s">
        <v>63</v>
      </c>
      <c r="F83" s="167" t="s">
        <v>312</v>
      </c>
      <c r="G83" s="167" t="s">
        <v>64</v>
      </c>
      <c r="H83" s="167" t="s">
        <v>65</v>
      </c>
      <c r="I83" s="167" t="s">
        <v>66</v>
      </c>
    </row>
    <row r="84" spans="1:9" s="162" customFormat="1" ht="15.75" x14ac:dyDescent="0.2">
      <c r="A84" s="169" t="s">
        <v>305</v>
      </c>
      <c r="B84" s="171"/>
      <c r="C84" s="247" t="s">
        <v>302</v>
      </c>
      <c r="D84" s="171" t="s">
        <v>303</v>
      </c>
      <c r="E84" s="171"/>
      <c r="F84" s="171" t="s">
        <v>312</v>
      </c>
      <c r="G84" s="172">
        <v>10.26</v>
      </c>
      <c r="H84" s="176">
        <v>78.099999999999994</v>
      </c>
      <c r="I84" s="172">
        <f>G84+H84</f>
        <v>88.36</v>
      </c>
    </row>
    <row r="85" spans="1:9" ht="16.5" thickBot="1" x14ac:dyDescent="0.25">
      <c r="A85" s="8"/>
      <c r="B85" s="254"/>
      <c r="C85" s="10"/>
      <c r="D85" s="67"/>
      <c r="E85" s="67"/>
      <c r="F85" s="8"/>
      <c r="G85" s="8"/>
      <c r="H85" s="8"/>
    </row>
    <row r="86" spans="1:9" s="162" customFormat="1" ht="16.5" thickBot="1" x14ac:dyDescent="0.25">
      <c r="A86" s="163" t="s">
        <v>311</v>
      </c>
      <c r="B86" s="163"/>
      <c r="C86" s="373" t="s">
        <v>307</v>
      </c>
      <c r="D86" s="373"/>
      <c r="E86" s="373"/>
      <c r="F86" s="164" t="s">
        <v>58</v>
      </c>
      <c r="G86" s="165"/>
      <c r="H86" s="165"/>
      <c r="I86" s="166">
        <f>MEDIAN(I88)</f>
        <v>104.97</v>
      </c>
    </row>
    <row r="87" spans="1:9" s="162" customFormat="1" ht="15.75" x14ac:dyDescent="0.2">
      <c r="A87" s="167" t="s">
        <v>59</v>
      </c>
      <c r="B87" s="246" t="s">
        <v>60</v>
      </c>
      <c r="C87" s="173" t="s">
        <v>61</v>
      </c>
      <c r="D87" s="173" t="s">
        <v>62</v>
      </c>
      <c r="E87" s="173" t="s">
        <v>63</v>
      </c>
      <c r="F87" s="167" t="s">
        <v>58</v>
      </c>
      <c r="G87" s="167" t="s">
        <v>64</v>
      </c>
      <c r="H87" s="167" t="s">
        <v>65</v>
      </c>
      <c r="I87" s="167" t="s">
        <v>66</v>
      </c>
    </row>
    <row r="88" spans="1:9" s="162" customFormat="1" ht="15.75" x14ac:dyDescent="0.2">
      <c r="A88" s="169" t="s">
        <v>308</v>
      </c>
      <c r="B88" s="171"/>
      <c r="C88" s="247" t="s">
        <v>310</v>
      </c>
      <c r="D88" s="171" t="s">
        <v>309</v>
      </c>
      <c r="E88" s="171"/>
      <c r="F88" s="171" t="s">
        <v>58</v>
      </c>
      <c r="G88" s="172">
        <v>68.900000000000006</v>
      </c>
      <c r="H88" s="176">
        <v>36.07</v>
      </c>
      <c r="I88" s="172">
        <f>G88+H88</f>
        <v>104.97</v>
      </c>
    </row>
    <row r="89" spans="1:9" ht="16.5" thickBot="1" x14ac:dyDescent="0.25">
      <c r="A89" s="8"/>
      <c r="B89" s="254"/>
      <c r="C89" s="10"/>
      <c r="D89" s="67"/>
      <c r="E89" s="67"/>
      <c r="F89" s="8"/>
      <c r="G89" s="8"/>
      <c r="H89" s="8"/>
    </row>
    <row r="90" spans="1:9" s="162" customFormat="1" ht="16.5" thickBot="1" x14ac:dyDescent="0.25">
      <c r="A90" s="163" t="s">
        <v>329</v>
      </c>
      <c r="B90" s="163"/>
      <c r="C90" s="373" t="s">
        <v>326</v>
      </c>
      <c r="D90" s="373"/>
      <c r="E90" s="373"/>
      <c r="F90" s="164" t="s">
        <v>58</v>
      </c>
      <c r="G90" s="165"/>
      <c r="H90" s="165"/>
      <c r="I90" s="166">
        <f>MEDIAN(I92)</f>
        <v>780</v>
      </c>
    </row>
    <row r="91" spans="1:9" s="162" customFormat="1" ht="15.75" x14ac:dyDescent="0.2">
      <c r="A91" s="167" t="s">
        <v>59</v>
      </c>
      <c r="B91" s="246" t="s">
        <v>60</v>
      </c>
      <c r="C91" s="173" t="s">
        <v>61</v>
      </c>
      <c r="D91" s="173" t="s">
        <v>62</v>
      </c>
      <c r="E91" s="173" t="s">
        <v>63</v>
      </c>
      <c r="F91" s="167" t="s">
        <v>58</v>
      </c>
      <c r="G91" s="167" t="s">
        <v>64</v>
      </c>
      <c r="H91" s="167" t="s">
        <v>65</v>
      </c>
      <c r="I91" s="167" t="s">
        <v>66</v>
      </c>
    </row>
    <row r="92" spans="1:9" s="162" customFormat="1" ht="28.5" x14ac:dyDescent="0.2">
      <c r="A92" s="169" t="s">
        <v>298</v>
      </c>
      <c r="B92" s="171"/>
      <c r="C92" s="247" t="s">
        <v>330</v>
      </c>
      <c r="D92" s="171" t="s">
        <v>297</v>
      </c>
      <c r="E92" s="171"/>
      <c r="F92" s="171" t="s">
        <v>58</v>
      </c>
      <c r="G92" s="172">
        <v>750</v>
      </c>
      <c r="H92" s="176">
        <v>30</v>
      </c>
      <c r="I92" s="172">
        <f>G92+H92</f>
        <v>780</v>
      </c>
    </row>
    <row r="93" spans="1:9" ht="16.5" thickBot="1" x14ac:dyDescent="0.25">
      <c r="A93" s="8"/>
      <c r="B93" s="254"/>
      <c r="C93" s="10"/>
      <c r="D93" s="67"/>
      <c r="E93" s="67"/>
      <c r="F93" s="8"/>
      <c r="G93" s="8"/>
      <c r="H93" s="8"/>
    </row>
    <row r="94" spans="1:9" s="162" customFormat="1" ht="16.5" thickBot="1" x14ac:dyDescent="0.25">
      <c r="A94" s="163" t="s">
        <v>332</v>
      </c>
      <c r="B94" s="163"/>
      <c r="C94" s="373" t="s">
        <v>327</v>
      </c>
      <c r="D94" s="373"/>
      <c r="E94" s="373"/>
      <c r="F94" s="164" t="s">
        <v>58</v>
      </c>
      <c r="G94" s="165"/>
      <c r="H94" s="165"/>
      <c r="I94" s="166">
        <f>MEDIAN(I96)</f>
        <v>772.2</v>
      </c>
    </row>
    <row r="95" spans="1:9" s="162" customFormat="1" ht="15.75" x14ac:dyDescent="0.2">
      <c r="A95" s="167" t="s">
        <v>59</v>
      </c>
      <c r="B95" s="246" t="s">
        <v>60</v>
      </c>
      <c r="C95" s="173" t="s">
        <v>61</v>
      </c>
      <c r="D95" s="173" t="s">
        <v>62</v>
      </c>
      <c r="E95" s="173" t="s">
        <v>63</v>
      </c>
      <c r="F95" s="167" t="s">
        <v>58</v>
      </c>
      <c r="G95" s="167" t="s">
        <v>64</v>
      </c>
      <c r="H95" s="167" t="s">
        <v>65</v>
      </c>
      <c r="I95" s="167" t="s">
        <v>66</v>
      </c>
    </row>
    <row r="96" spans="1:9" s="162" customFormat="1" ht="28.5" x14ac:dyDescent="0.2">
      <c r="A96" s="169" t="s">
        <v>298</v>
      </c>
      <c r="B96" s="171"/>
      <c r="C96" s="247" t="s">
        <v>331</v>
      </c>
      <c r="D96" s="171" t="s">
        <v>297</v>
      </c>
      <c r="E96" s="171"/>
      <c r="F96" s="171" t="s">
        <v>58</v>
      </c>
      <c r="G96" s="172">
        <v>739</v>
      </c>
      <c r="H96" s="176">
        <v>33.200000000000003</v>
      </c>
      <c r="I96" s="172">
        <f>G96+H96</f>
        <v>772.2</v>
      </c>
    </row>
    <row r="97" spans="1:9" ht="16.5" thickBot="1" x14ac:dyDescent="0.25">
      <c r="A97" s="8"/>
      <c r="B97" s="268"/>
      <c r="C97" s="10"/>
      <c r="D97" s="67"/>
      <c r="E97" s="67"/>
      <c r="F97" s="8"/>
      <c r="G97" s="8"/>
      <c r="H97" s="8"/>
    </row>
    <row r="98" spans="1:9" s="162" customFormat="1" ht="16.5" thickBot="1" x14ac:dyDescent="0.25">
      <c r="A98" s="163" t="s">
        <v>341</v>
      </c>
      <c r="B98" s="163"/>
      <c r="C98" s="373" t="s">
        <v>333</v>
      </c>
      <c r="D98" s="373"/>
      <c r="E98" s="373"/>
      <c r="F98" s="164" t="s">
        <v>312</v>
      </c>
      <c r="G98" s="165"/>
      <c r="H98" s="165"/>
      <c r="I98" s="166">
        <f>MEDIAN(I100:I102)</f>
        <v>25.89</v>
      </c>
    </row>
    <row r="99" spans="1:9" s="162" customFormat="1" ht="15.75" x14ac:dyDescent="0.2">
      <c r="A99" s="167" t="s">
        <v>59</v>
      </c>
      <c r="B99" s="246" t="s">
        <v>60</v>
      </c>
      <c r="C99" s="173" t="s">
        <v>61</v>
      </c>
      <c r="D99" s="173" t="s">
        <v>62</v>
      </c>
      <c r="E99" s="173" t="s">
        <v>63</v>
      </c>
      <c r="F99" s="167" t="s">
        <v>312</v>
      </c>
      <c r="G99" s="167" t="s">
        <v>64</v>
      </c>
      <c r="H99" s="167" t="s">
        <v>65</v>
      </c>
      <c r="I99" s="167" t="s">
        <v>66</v>
      </c>
    </row>
    <row r="100" spans="1:9" s="162" customFormat="1" ht="28.5" x14ac:dyDescent="0.2">
      <c r="A100" s="169" t="s">
        <v>334</v>
      </c>
      <c r="B100" s="171"/>
      <c r="C100" s="247" t="s">
        <v>338</v>
      </c>
      <c r="D100" s="171" t="s">
        <v>336</v>
      </c>
      <c r="E100" s="171"/>
      <c r="F100" s="171" t="s">
        <v>312</v>
      </c>
      <c r="G100" s="172">
        <v>5.23</v>
      </c>
      <c r="H100" s="176">
        <v>15.43</v>
      </c>
      <c r="I100" s="172">
        <f>G100+H100</f>
        <v>20.66</v>
      </c>
    </row>
    <row r="101" spans="1:9" s="162" customFormat="1" ht="42.75" x14ac:dyDescent="0.2">
      <c r="A101" s="169" t="s">
        <v>272</v>
      </c>
      <c r="B101" s="171"/>
      <c r="C101" s="247" t="s">
        <v>339</v>
      </c>
      <c r="D101" s="171" t="s">
        <v>337</v>
      </c>
      <c r="E101" s="171"/>
      <c r="F101" s="171" t="s">
        <v>312</v>
      </c>
      <c r="G101" s="172">
        <v>6.9</v>
      </c>
      <c r="H101" s="176">
        <v>18.989999999999998</v>
      </c>
      <c r="I101" s="172">
        <f>G101+H101</f>
        <v>25.89</v>
      </c>
    </row>
    <row r="102" spans="1:9" s="162" customFormat="1" ht="42.75" x14ac:dyDescent="0.2">
      <c r="A102" s="169" t="s">
        <v>335</v>
      </c>
      <c r="B102" s="171"/>
      <c r="C102" s="247" t="s">
        <v>340</v>
      </c>
      <c r="D102" s="171" t="s">
        <v>288</v>
      </c>
      <c r="E102" s="171"/>
      <c r="F102" s="171" t="s">
        <v>312</v>
      </c>
      <c r="G102" s="172">
        <v>6.9</v>
      </c>
      <c r="H102" s="176">
        <v>18.989999999999998</v>
      </c>
      <c r="I102" s="172">
        <f>G102+H102</f>
        <v>25.89</v>
      </c>
    </row>
    <row r="103" spans="1:9" ht="16.5" thickBot="1" x14ac:dyDescent="0.25">
      <c r="A103" s="8"/>
      <c r="B103" s="268"/>
      <c r="C103" s="10"/>
      <c r="D103" s="67"/>
      <c r="E103" s="67"/>
      <c r="F103" s="8"/>
      <c r="G103" s="8"/>
      <c r="H103" s="8"/>
    </row>
    <row r="104" spans="1:9" s="162" customFormat="1" ht="16.5" thickBot="1" x14ac:dyDescent="0.25">
      <c r="A104" s="163" t="s">
        <v>348</v>
      </c>
      <c r="B104" s="163"/>
      <c r="C104" s="373" t="s">
        <v>346</v>
      </c>
      <c r="D104" s="373"/>
      <c r="E104" s="373"/>
      <c r="F104" s="164" t="s">
        <v>58</v>
      </c>
      <c r="G104" s="165"/>
      <c r="H104" s="165"/>
      <c r="I104" s="166">
        <f>MEDIAN(I106:I107)</f>
        <v>154.63</v>
      </c>
    </row>
    <row r="105" spans="1:9" s="162" customFormat="1" ht="15.75" x14ac:dyDescent="0.2">
      <c r="A105" s="167" t="s">
        <v>59</v>
      </c>
      <c r="B105" s="246" t="s">
        <v>60</v>
      </c>
      <c r="C105" s="173" t="s">
        <v>61</v>
      </c>
      <c r="D105" s="173" t="s">
        <v>62</v>
      </c>
      <c r="E105" s="173" t="s">
        <v>63</v>
      </c>
      <c r="F105" s="167" t="s">
        <v>58</v>
      </c>
      <c r="G105" s="167" t="s">
        <v>64</v>
      </c>
      <c r="H105" s="167" t="s">
        <v>65</v>
      </c>
      <c r="I105" s="167" t="s">
        <v>66</v>
      </c>
    </row>
    <row r="106" spans="1:9" s="162" customFormat="1" ht="42.75" x14ac:dyDescent="0.2">
      <c r="A106" s="169" t="s">
        <v>342</v>
      </c>
      <c r="B106" s="171"/>
      <c r="C106" s="247" t="s">
        <v>345</v>
      </c>
      <c r="D106" s="171" t="s">
        <v>343</v>
      </c>
      <c r="E106" s="171"/>
      <c r="F106" s="171" t="s">
        <v>58</v>
      </c>
      <c r="G106" s="172">
        <v>156.07</v>
      </c>
      <c r="H106" s="176">
        <v>24.3</v>
      </c>
      <c r="I106" s="172">
        <f>G106+H106</f>
        <v>180.37</v>
      </c>
    </row>
    <row r="107" spans="1:9" s="162" customFormat="1" ht="57" x14ac:dyDescent="0.2">
      <c r="A107" s="169" t="s">
        <v>272</v>
      </c>
      <c r="B107" s="171"/>
      <c r="C107" s="247" t="s">
        <v>344</v>
      </c>
      <c r="D107" s="171" t="s">
        <v>337</v>
      </c>
      <c r="E107" s="171"/>
      <c r="F107" s="171" t="s">
        <v>58</v>
      </c>
      <c r="G107" s="172">
        <v>128.88999999999999</v>
      </c>
      <c r="H107" s="176">
        <v>0</v>
      </c>
      <c r="I107" s="172">
        <f>G107+H107</f>
        <v>128.88999999999999</v>
      </c>
    </row>
    <row r="108" spans="1:9" s="162" customFormat="1" x14ac:dyDescent="0.2">
      <c r="A108" s="268"/>
      <c r="B108" s="268"/>
      <c r="C108" s="269"/>
      <c r="D108" s="268"/>
      <c r="E108" s="268"/>
      <c r="F108" s="12"/>
      <c r="G108" s="12"/>
      <c r="H108" s="12"/>
    </row>
    <row r="109" spans="1:9" ht="15.75" x14ac:dyDescent="0.2">
      <c r="A109" s="8"/>
      <c r="B109" s="268"/>
      <c r="C109" s="10"/>
      <c r="D109" s="67"/>
      <c r="E109" s="67"/>
      <c r="F109" s="8"/>
      <c r="G109" s="8"/>
      <c r="H109" s="8"/>
    </row>
    <row r="110" spans="1:9" s="162" customFormat="1" x14ac:dyDescent="0.2">
      <c r="A110" s="268"/>
      <c r="B110" s="268"/>
      <c r="C110" s="269"/>
      <c r="D110" s="268"/>
      <c r="E110" s="268"/>
      <c r="F110" s="12"/>
      <c r="G110" s="12"/>
      <c r="H110" s="12"/>
    </row>
    <row r="111" spans="1:9" ht="15.75" x14ac:dyDescent="0.2">
      <c r="A111" s="8"/>
      <c r="B111" s="268"/>
      <c r="C111" s="10"/>
      <c r="D111" s="67"/>
      <c r="E111" s="67"/>
      <c r="F111" s="8"/>
      <c r="G111" s="8"/>
      <c r="H111" s="8"/>
    </row>
    <row r="112" spans="1:9" s="162" customFormat="1" x14ac:dyDescent="0.2">
      <c r="A112" s="268"/>
      <c r="B112" s="268"/>
      <c r="C112" s="269"/>
      <c r="D112" s="268"/>
      <c r="E112" s="268"/>
      <c r="F112" s="12"/>
      <c r="G112" s="12"/>
      <c r="H112" s="12"/>
    </row>
    <row r="113" spans="1:8" ht="15.75" x14ac:dyDescent="0.2">
      <c r="A113" s="8"/>
      <c r="B113" s="268"/>
      <c r="C113" s="10"/>
      <c r="D113" s="67"/>
      <c r="E113" s="67"/>
      <c r="F113" s="8"/>
      <c r="G113" s="8"/>
      <c r="H113" s="8"/>
    </row>
    <row r="114" spans="1:8" s="162" customFormat="1" x14ac:dyDescent="0.2">
      <c r="A114" s="268"/>
      <c r="B114" s="268"/>
      <c r="C114" s="269"/>
      <c r="D114" s="268"/>
      <c r="E114" s="268"/>
      <c r="F114" s="12"/>
      <c r="G114" s="12"/>
      <c r="H114" s="12"/>
    </row>
    <row r="115" spans="1:8" ht="15.75" x14ac:dyDescent="0.2">
      <c r="A115" s="8"/>
      <c r="B115" s="268"/>
      <c r="C115" s="10"/>
      <c r="D115" s="67"/>
      <c r="E115" s="67"/>
      <c r="F115" s="8"/>
      <c r="G115" s="8"/>
      <c r="H115" s="8"/>
    </row>
    <row r="116" spans="1:8" s="162" customFormat="1" x14ac:dyDescent="0.2">
      <c r="A116" s="268"/>
      <c r="B116" s="268"/>
      <c r="C116" s="269"/>
      <c r="D116" s="268"/>
      <c r="E116" s="268"/>
      <c r="F116" s="12"/>
      <c r="G116" s="12"/>
      <c r="H116" s="12"/>
    </row>
    <row r="117" spans="1:8" ht="15.75" x14ac:dyDescent="0.2">
      <c r="A117" s="8"/>
      <c r="B117" s="268"/>
      <c r="C117" s="10"/>
      <c r="D117" s="67"/>
      <c r="E117" s="67"/>
      <c r="F117" s="8"/>
      <c r="G117" s="8"/>
      <c r="H117" s="8"/>
    </row>
    <row r="118" spans="1:8" s="162" customFormat="1" x14ac:dyDescent="0.2">
      <c r="A118" s="268"/>
      <c r="B118" s="268"/>
      <c r="C118" s="269"/>
      <c r="D118" s="268"/>
      <c r="E118" s="268"/>
      <c r="F118" s="12"/>
      <c r="G118" s="12"/>
      <c r="H118" s="12"/>
    </row>
    <row r="119" spans="1:8" s="68" customFormat="1" x14ac:dyDescent="0.2">
      <c r="A119" s="100"/>
      <c r="B119" s="187"/>
      <c r="C119" s="101"/>
      <c r="D119" s="100"/>
      <c r="E119" s="100"/>
      <c r="F119" s="12"/>
      <c r="G119" s="12"/>
      <c r="H119" s="12"/>
    </row>
    <row r="120" spans="1:8" s="68" customFormat="1" x14ac:dyDescent="0.2">
      <c r="A120" s="374" t="s">
        <v>5</v>
      </c>
      <c r="B120" s="374"/>
      <c r="C120" s="372" t="str">
        <f>DADOS!C8</f>
        <v>Eng.ª Civil Flávia Cristina Barbosa</v>
      </c>
      <c r="D120" s="372"/>
      <c r="E120" s="100"/>
      <c r="F120" s="100"/>
      <c r="G120" s="100"/>
      <c r="H120" s="100"/>
    </row>
    <row r="121" spans="1:8" s="68" customFormat="1" ht="18" x14ac:dyDescent="0.2">
      <c r="A121" s="8"/>
      <c r="B121" s="103"/>
      <c r="C121" s="371" t="str">
        <f>"CREA: "&amp;DADOS!C9</f>
        <v>CREA: MG- 187.842/D</v>
      </c>
      <c r="D121" s="371"/>
      <c r="E121" s="100"/>
      <c r="F121" s="100"/>
      <c r="G121" s="100"/>
      <c r="H121" s="100"/>
    </row>
  </sheetData>
  <mergeCells count="29">
    <mergeCell ref="C58:E58"/>
    <mergeCell ref="A1:G2"/>
    <mergeCell ref="F3:I4"/>
    <mergeCell ref="C86:E86"/>
    <mergeCell ref="C90:E90"/>
    <mergeCell ref="C70:E70"/>
    <mergeCell ref="C78:E78"/>
    <mergeCell ref="C82:E82"/>
    <mergeCell ref="A120:B120"/>
    <mergeCell ref="A3:B4"/>
    <mergeCell ref="C4:E4"/>
    <mergeCell ref="C3:E3"/>
    <mergeCell ref="A6:I6"/>
    <mergeCell ref="C8:E8"/>
    <mergeCell ref="C19:E19"/>
    <mergeCell ref="C23:E23"/>
    <mergeCell ref="C27:E27"/>
    <mergeCell ref="C32:E32"/>
    <mergeCell ref="C38:E38"/>
    <mergeCell ref="C44:E44"/>
    <mergeCell ref="C64:E64"/>
    <mergeCell ref="C74:E74"/>
    <mergeCell ref="C48:E48"/>
    <mergeCell ref="C54:E54"/>
    <mergeCell ref="C121:D121"/>
    <mergeCell ref="C120:D120"/>
    <mergeCell ref="C94:E94"/>
    <mergeCell ref="C98:E98"/>
    <mergeCell ref="C104:E104"/>
  </mergeCells>
  <hyperlinks>
    <hyperlink ref="C15" r:id="rId1" xr:uid="{AAD7675B-A76F-4E10-917A-4DB6B32F7786}"/>
    <hyperlink ref="C16" r:id="rId2" xr:uid="{3C6684B8-F3B5-48C9-8A00-A5C720EC4A04}"/>
    <hyperlink ref="C17" r:id="rId3" xr:uid="{D00FA0B4-9317-4232-842C-7926A7B7DDDD}"/>
    <hyperlink ref="C21" r:id="rId4" xr:uid="{4DF65996-732B-4A5F-A9F5-59012E4FC33C}"/>
    <hyperlink ref="C25" r:id="rId5" xr:uid="{C5A2BBC2-F75D-4B0C-9701-2150C1D172B1}"/>
    <hyperlink ref="C29" r:id="rId6" xr:uid="{30149071-8331-4E46-9453-B659B26A3984}"/>
    <hyperlink ref="C34" r:id="rId7" xr:uid="{17BA75C3-F9A2-4B79-83BA-BD0057187022}"/>
    <hyperlink ref="C35" r:id="rId8" display="https://www.magazineluiza.com.br/1-te-soldavel-50mm-x-3-4-derivacao-roscavel-irrigacao-amanco/p/bhb06d72e5/cj/coht/?seller_id=carmonamultimarcas&amp;utm_source=google&amp;utm_medium=pla&amp;utm_campaign=&amp;partner_id=68055&amp;gclid=CjwKCAjwzo2mBhAUEiwAf7wjko9QBsjsaO6LxQggVnQ4j4Njj1OKazmsyaaJZBDqpij6xyafR_BlKhoCorMQAvD_BwE&amp;gclsrc=aw.ds" xr:uid="{F14B5D1E-C101-49E7-97D4-5ADEE52C1931}"/>
    <hyperlink ref="C36" r:id="rId9" xr:uid="{8541EC66-0BED-42D9-BC5D-C7DA5CC7D515}"/>
    <hyperlink ref="C40" r:id="rId10" xr:uid="{145ED0CA-0540-4B7B-8D7D-0176F94F66BD}"/>
    <hyperlink ref="C41" r:id="rId11" display="https://www.magazineluiza.com.br/bucha-pvc-reducao-roscavel-3-4-x-1-2-azul-irrigacao-dur-duro-pvc/p/aaa90644f6/cj/buhi/?&amp;seller_id=sostensistemas&amp;utm_source=google&amp;utm_medium=pla&amp;utm_campaign=&amp;partner_id=68055&amp;gclid=CjwKCAjwzo2mBhAUEiwAf7wjkjYS06Ca28qLl6U_bcQC0tKEMEx2Hrp_NAcxcHDF0FMOf-zlmWQTxxoCMCoQAvD_BwE&amp;gclsrc=aw.ds" xr:uid="{93B26290-5705-4C52-BA74-ABF3C4850889}"/>
    <hyperlink ref="C42" r:id="rId12" display="https://www.abcdaconstrucao.com.br/produto/bucha-de-reducao-soldave-roscavel-3-4-x-1-2-amanco-87079?utm_source=google&amp;utm_medium=cpc&amp;utm_campaign=[RCK][PMecom][FUNDO]_M%C3%B3veis&amp;utm_id=+19746095494&amp;keyword=&amp;creative=&amp;gclid=CjwKCAjwzo2mBhAUEiwAf7wjkj4q2cc-6QsN7kUc-jA8xCJ-cwOfKoipfqJ6DXFr0PWv98Qe5lM9ShoC5aQQAvD_BwE" xr:uid="{F147CABA-B32B-4CA4-82C8-C5F9E000109D}"/>
    <hyperlink ref="C46" r:id="rId13" xr:uid="{9A2E2F3C-7FC3-4CD5-A600-00B6E7EA796C}"/>
    <hyperlink ref="C50" r:id="rId14" xr:uid="{C1F03E0A-C24B-49D4-AD78-3CABD07CA7B1}"/>
    <hyperlink ref="C51" r:id="rId15" xr:uid="{03AFA31D-24C3-42AD-87A9-8A77277399C5}"/>
    <hyperlink ref="C52" r:id="rId16" xr:uid="{D71E1D15-8CC2-4134-A79D-72C72B98E683}"/>
    <hyperlink ref="C56" r:id="rId17" xr:uid="{18558FB4-7414-4038-99F3-B9344D32E2E6}"/>
    <hyperlink ref="C60" r:id="rId18" xr:uid="{1758254B-21A6-48DD-8576-EA81DFADDFF4}"/>
    <hyperlink ref="C61" r:id="rId19" xr:uid="{75F71F7A-2378-43C6-8A05-13BD61EB4F13}"/>
    <hyperlink ref="C62" r:id="rId20" xr:uid="{14EA02F3-478F-43F2-BCF5-8ACFD7C8EC88}"/>
    <hyperlink ref="C66" r:id="rId21" xr:uid="{9A1030AF-7000-4B3D-83C4-5508EF255EF5}"/>
    <hyperlink ref="C67" r:id="rId22" xr:uid="{14DE85E6-E284-4B14-B832-2BBB73226972}"/>
    <hyperlink ref="C76" r:id="rId23" xr:uid="{8FD7F985-74A7-498F-8B78-351B30A12805}"/>
    <hyperlink ref="C72" r:id="rId24" xr:uid="{DA2E5B5F-C4E1-45A2-A670-27A563925938}"/>
    <hyperlink ref="C80" r:id="rId25" xr:uid="{80C08996-6B06-4387-B6F8-6F9DFFBC1FCE}"/>
    <hyperlink ref="C84" r:id="rId26" xr:uid="{5DB0DE96-22C0-4F41-B295-23CC4B8515E9}"/>
    <hyperlink ref="C88" r:id="rId27" xr:uid="{D4879B12-5063-4A64-8730-3193041C5CAC}"/>
    <hyperlink ref="C92" r:id="rId28" xr:uid="{82DE5262-32B4-4E70-8F66-BE346493C156}"/>
    <hyperlink ref="C96" r:id="rId29" xr:uid="{C3973F48-EBD1-4592-A91C-D5052DEE820F}"/>
    <hyperlink ref="C100" r:id="rId30" xr:uid="{A7FC45CA-594C-4FC6-89D3-81F9F86699F1}"/>
    <hyperlink ref="C101" r:id="rId31" xr:uid="{5AE6A84B-3055-468D-937D-4CE94A041FE8}"/>
    <hyperlink ref="C102" r:id="rId32" xr:uid="{7ABC98BE-5753-43AB-AC60-68B57FF64412}"/>
    <hyperlink ref="C106" r:id="rId33" xr:uid="{33AF744B-6FCD-4E9B-9D52-86245DB2DA99}"/>
    <hyperlink ref="C107" r:id="rId34" xr:uid="{944A025F-C66B-4846-BDBE-0E40F890B22D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63" fitToHeight="2000" orientation="landscape" r:id="rId35"/>
  <headerFooter>
    <oddFooter>Página &amp;P de &amp;N</oddFooter>
  </headerFooter>
  <rowBreaks count="2" manualBreakCount="2">
    <brk id="31" max="8" man="1"/>
    <brk id="53" max="8" man="1"/>
  </rowBreaks>
  <drawing r:id="rId3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8"/>
  <sheetViews>
    <sheetView view="pageBreakPreview" zoomScale="70" zoomScaleNormal="100" zoomScaleSheetLayoutView="70" workbookViewId="0">
      <selection activeCell="H20" sqref="H20"/>
    </sheetView>
  </sheetViews>
  <sheetFormatPr defaultColWidth="9" defaultRowHeight="15" x14ac:dyDescent="0.2"/>
  <cols>
    <col min="1" max="1" width="13.125" style="1" bestFit="1" customWidth="1"/>
    <col min="2" max="2" width="14.375" style="1" customWidth="1"/>
    <col min="3" max="3" width="13.125" style="1" customWidth="1"/>
    <col min="4" max="4" width="54.125" style="1" customWidth="1"/>
    <col min="5" max="5" width="15.25" style="82" customWidth="1"/>
    <col min="6" max="6" width="18.75" style="77" customWidth="1"/>
    <col min="7" max="7" width="16.375" style="77" customWidth="1"/>
    <col min="8" max="8" width="12.875" style="1" bestFit="1" customWidth="1"/>
    <col min="9" max="9" width="16.125" style="1" customWidth="1"/>
    <col min="10" max="10" width="17.25" style="1" customWidth="1"/>
    <col min="11" max="16384" width="9" style="1"/>
  </cols>
  <sheetData>
    <row r="1" spans="1:10" ht="16.149999999999999" customHeight="1" thickBot="1" x14ac:dyDescent="0.25">
      <c r="A1" s="397" t="s">
        <v>43</v>
      </c>
      <c r="B1" s="397"/>
      <c r="C1" s="397"/>
      <c r="D1" s="397"/>
      <c r="E1" s="397"/>
      <c r="F1" s="397"/>
      <c r="G1" s="397"/>
      <c r="H1" s="398"/>
      <c r="I1" s="51" t="s">
        <v>3</v>
      </c>
      <c r="J1" s="109" t="str">
        <f>DADOS!C2</f>
        <v>R00</v>
      </c>
    </row>
    <row r="2" spans="1:10" s="5" customFormat="1" ht="16.5" thickBot="1" x14ac:dyDescent="0.25">
      <c r="A2" s="399"/>
      <c r="B2" s="399"/>
      <c r="C2" s="399"/>
      <c r="D2" s="399"/>
      <c r="E2" s="399"/>
      <c r="F2" s="399"/>
      <c r="G2" s="399"/>
      <c r="H2" s="400"/>
      <c r="I2" s="52" t="s">
        <v>8</v>
      </c>
      <c r="J2" s="110">
        <f>DADOS!C4</f>
        <v>45142</v>
      </c>
    </row>
    <row r="3" spans="1:10" s="5" customFormat="1" ht="15.6" customHeight="1" x14ac:dyDescent="0.2">
      <c r="A3" s="393" t="s">
        <v>9</v>
      </c>
      <c r="B3" s="394"/>
      <c r="C3" s="74" t="s">
        <v>10</v>
      </c>
      <c r="D3" s="125"/>
      <c r="E3" s="125"/>
      <c r="F3" s="126"/>
      <c r="G3" s="75" t="s">
        <v>7</v>
      </c>
      <c r="H3" s="79"/>
      <c r="I3" s="53" t="s">
        <v>11</v>
      </c>
      <c r="J3" s="111"/>
    </row>
    <row r="4" spans="1:10" s="5" customFormat="1" ht="66.75" customHeight="1" thickBot="1" x14ac:dyDescent="0.25">
      <c r="A4" s="72"/>
      <c r="B4" s="73"/>
      <c r="C4" s="389" t="str">
        <f>DADOS!C3</f>
        <v>REFORMA CAMPO DE FUTEBOL SÃO JOÃO - CÓI</v>
      </c>
      <c r="D4" s="390"/>
      <c r="E4" s="390"/>
      <c r="F4" s="391"/>
      <c r="G4" s="405"/>
      <c r="H4" s="406"/>
      <c r="I4" s="395" t="str">
        <f>DADOS!C7</f>
        <v>SINAPI - 06/2023 - Minas Gerais
SICRO3 - 04/2023 - Minas Gerais
SETOP - 04/2023 - Minas Gerais
SUDECAP - 04/2023 - Minas Gerais</v>
      </c>
      <c r="J4" s="396"/>
    </row>
    <row r="5" spans="1:10" s="5" customFormat="1" ht="21" customHeight="1" x14ac:dyDescent="0.2">
      <c r="A5" s="72"/>
      <c r="B5" s="73"/>
      <c r="C5" s="389"/>
      <c r="D5" s="390"/>
      <c r="E5" s="390"/>
      <c r="F5" s="391"/>
      <c r="G5" s="405"/>
      <c r="H5" s="406"/>
      <c r="I5" s="401" t="s">
        <v>12</v>
      </c>
      <c r="J5" s="403">
        <f>DADOS!C5</f>
        <v>0.26519999999999999</v>
      </c>
    </row>
    <row r="6" spans="1:10" s="5" customFormat="1" ht="7.9" customHeight="1" thickBot="1" x14ac:dyDescent="0.25">
      <c r="A6" s="104"/>
      <c r="B6" s="177"/>
      <c r="C6" s="41"/>
      <c r="D6" s="41"/>
      <c r="E6" s="80"/>
      <c r="F6" s="177"/>
      <c r="G6" s="407"/>
      <c r="H6" s="408"/>
      <c r="I6" s="402"/>
      <c r="J6" s="404"/>
    </row>
    <row r="7" spans="1:10" s="5" customFormat="1" ht="7.9" customHeight="1" x14ac:dyDescent="0.2">
      <c r="A7" s="127"/>
      <c r="B7" s="127"/>
      <c r="C7" s="128"/>
      <c r="D7" s="128"/>
      <c r="E7" s="129"/>
      <c r="F7" s="130"/>
      <c r="G7" s="130"/>
      <c r="H7" s="130"/>
      <c r="I7" s="130"/>
      <c r="J7" s="130"/>
    </row>
    <row r="8" spans="1:10" s="5" customFormat="1" ht="22.15" customHeight="1" x14ac:dyDescent="0.2">
      <c r="A8" s="392" t="str">
        <f>A1&amp;" DO PROJETO EXECUTIVO - "&amp;C4</f>
        <v>PLANILHA DE COMPOSIÇÕES COM PREÇO UNITÁRIO DO PROJETO EXECUTIVO - REFORMA CAMPO DE FUTEBOL SÃO JOÃO - CÓI</v>
      </c>
      <c r="B8" s="392"/>
      <c r="C8" s="392"/>
      <c r="D8" s="392"/>
      <c r="E8" s="392"/>
      <c r="F8" s="392"/>
      <c r="G8" s="392"/>
      <c r="H8" s="392"/>
      <c r="I8" s="392"/>
      <c r="J8" s="392"/>
    </row>
    <row r="9" spans="1:10" s="5" customFormat="1" ht="7.9" customHeight="1" x14ac:dyDescent="0.2">
      <c r="A9" s="127"/>
      <c r="B9" s="127"/>
      <c r="C9" s="128"/>
      <c r="D9" s="128"/>
      <c r="E9" s="129"/>
      <c r="F9" s="130"/>
      <c r="G9" s="130"/>
      <c r="H9" s="130"/>
      <c r="I9" s="130"/>
      <c r="J9" s="130"/>
    </row>
    <row r="10" spans="1:10" s="183" customFormat="1" ht="18" customHeight="1" x14ac:dyDescent="0.2">
      <c r="A10" s="290" t="s">
        <v>424</v>
      </c>
      <c r="B10" s="291" t="s">
        <v>19</v>
      </c>
      <c r="C10" s="290" t="s">
        <v>20</v>
      </c>
      <c r="D10" s="290" t="s">
        <v>21</v>
      </c>
      <c r="E10" s="386" t="s">
        <v>50</v>
      </c>
      <c r="F10" s="386"/>
      <c r="G10" s="292" t="s">
        <v>563</v>
      </c>
      <c r="H10" s="291" t="s">
        <v>564</v>
      </c>
      <c r="I10" s="291" t="s">
        <v>565</v>
      </c>
      <c r="J10" s="291" t="s">
        <v>0</v>
      </c>
    </row>
    <row r="11" spans="1:10" s="183" customFormat="1" ht="26.1" customHeight="1" x14ac:dyDescent="0.2">
      <c r="A11" s="273" t="s">
        <v>566</v>
      </c>
      <c r="B11" s="274" t="s">
        <v>425</v>
      </c>
      <c r="C11" s="273" t="s">
        <v>426</v>
      </c>
      <c r="D11" s="273" t="s">
        <v>427</v>
      </c>
      <c r="E11" s="383" t="s">
        <v>567</v>
      </c>
      <c r="F11" s="383"/>
      <c r="G11" s="275" t="s">
        <v>2</v>
      </c>
      <c r="H11" s="294">
        <v>1</v>
      </c>
      <c r="I11" s="286">
        <v>152.63999999999999</v>
      </c>
      <c r="J11" s="286">
        <v>152.63999999999999</v>
      </c>
    </row>
    <row r="12" spans="1:10" s="183" customFormat="1" ht="39" customHeight="1" x14ac:dyDescent="0.2">
      <c r="A12" s="295" t="s">
        <v>568</v>
      </c>
      <c r="B12" s="296" t="s">
        <v>569</v>
      </c>
      <c r="C12" s="295" t="s">
        <v>402</v>
      </c>
      <c r="D12" s="295" t="s">
        <v>570</v>
      </c>
      <c r="E12" s="381" t="s">
        <v>571</v>
      </c>
      <c r="F12" s="381"/>
      <c r="G12" s="297" t="s">
        <v>572</v>
      </c>
      <c r="H12" s="298">
        <v>3.2000000000000001E-2</v>
      </c>
      <c r="I12" s="307">
        <v>8.42</v>
      </c>
      <c r="J12" s="307">
        <v>0.26</v>
      </c>
    </row>
    <row r="13" spans="1:10" s="183" customFormat="1" ht="39" customHeight="1" x14ac:dyDescent="0.2">
      <c r="A13" s="295" t="s">
        <v>568</v>
      </c>
      <c r="B13" s="296" t="s">
        <v>573</v>
      </c>
      <c r="C13" s="295" t="s">
        <v>402</v>
      </c>
      <c r="D13" s="295" t="s">
        <v>574</v>
      </c>
      <c r="E13" s="381" t="s">
        <v>571</v>
      </c>
      <c r="F13" s="381"/>
      <c r="G13" s="297" t="s">
        <v>575</v>
      </c>
      <c r="H13" s="298">
        <v>0.03</v>
      </c>
      <c r="I13" s="307">
        <v>0.46</v>
      </c>
      <c r="J13" s="307">
        <v>0.01</v>
      </c>
    </row>
    <row r="14" spans="1:10" s="183" customFormat="1" ht="24" customHeight="1" x14ac:dyDescent="0.2">
      <c r="A14" s="295" t="s">
        <v>568</v>
      </c>
      <c r="B14" s="296" t="s">
        <v>576</v>
      </c>
      <c r="C14" s="295" t="s">
        <v>402</v>
      </c>
      <c r="D14" s="295" t="s">
        <v>577</v>
      </c>
      <c r="E14" s="381" t="s">
        <v>578</v>
      </c>
      <c r="F14" s="381"/>
      <c r="G14" s="297" t="s">
        <v>579</v>
      </c>
      <c r="H14" s="298">
        <v>1.62</v>
      </c>
      <c r="I14" s="307">
        <v>19.760000000000002</v>
      </c>
      <c r="J14" s="307">
        <v>32.01</v>
      </c>
    </row>
    <row r="15" spans="1:10" s="183" customFormat="1" ht="26.1" customHeight="1" x14ac:dyDescent="0.2">
      <c r="A15" s="299" t="s">
        <v>580</v>
      </c>
      <c r="B15" s="300" t="s">
        <v>581</v>
      </c>
      <c r="C15" s="299" t="s">
        <v>402</v>
      </c>
      <c r="D15" s="299" t="s">
        <v>582</v>
      </c>
      <c r="E15" s="387" t="s">
        <v>583</v>
      </c>
      <c r="F15" s="387"/>
      <c r="G15" s="301" t="s">
        <v>2</v>
      </c>
      <c r="H15" s="302">
        <v>1.1000000000000001</v>
      </c>
      <c r="I15" s="308">
        <v>109.42</v>
      </c>
      <c r="J15" s="308">
        <v>120.36</v>
      </c>
    </row>
    <row r="16" spans="1:10" s="183" customFormat="1" ht="14.25" x14ac:dyDescent="0.2">
      <c r="A16" s="303"/>
      <c r="B16" s="303"/>
      <c r="C16" s="303"/>
      <c r="D16" s="303"/>
      <c r="E16" s="303" t="s">
        <v>584</v>
      </c>
      <c r="F16" s="304">
        <v>23.16</v>
      </c>
      <c r="G16" s="303" t="s">
        <v>585</v>
      </c>
      <c r="H16" s="304">
        <v>0</v>
      </c>
      <c r="I16" s="303" t="s">
        <v>586</v>
      </c>
      <c r="J16" s="304">
        <v>23.16</v>
      </c>
    </row>
    <row r="17" spans="1:10" s="183" customFormat="1" thickBot="1" x14ac:dyDescent="0.25">
      <c r="A17" s="303"/>
      <c r="B17" s="303"/>
      <c r="C17" s="303"/>
      <c r="D17" s="303"/>
      <c r="E17" s="303" t="s">
        <v>587</v>
      </c>
      <c r="F17" s="309">
        <v>40.479999999999997</v>
      </c>
      <c r="G17" s="303"/>
      <c r="H17" s="382" t="s">
        <v>588</v>
      </c>
      <c r="I17" s="382"/>
      <c r="J17" s="309">
        <v>193.12</v>
      </c>
    </row>
    <row r="18" spans="1:10" s="183" customFormat="1" ht="0.95" customHeight="1" thickTop="1" x14ac:dyDescent="0.2">
      <c r="A18" s="305"/>
      <c r="B18" s="305"/>
      <c r="C18" s="305"/>
      <c r="D18" s="305"/>
      <c r="E18" s="305"/>
      <c r="F18" s="305"/>
      <c r="G18" s="305"/>
      <c r="H18" s="305"/>
      <c r="I18" s="305"/>
      <c r="J18" s="305"/>
    </row>
    <row r="19" spans="1:10" s="183" customFormat="1" ht="18" customHeight="1" x14ac:dyDescent="0.2">
      <c r="A19" s="290" t="s">
        <v>428</v>
      </c>
      <c r="B19" s="291" t="s">
        <v>19</v>
      </c>
      <c r="C19" s="290" t="s">
        <v>20</v>
      </c>
      <c r="D19" s="290" t="s">
        <v>21</v>
      </c>
      <c r="E19" s="386" t="s">
        <v>50</v>
      </c>
      <c r="F19" s="386"/>
      <c r="G19" s="292" t="s">
        <v>563</v>
      </c>
      <c r="H19" s="291" t="s">
        <v>564</v>
      </c>
      <c r="I19" s="291" t="s">
        <v>565</v>
      </c>
      <c r="J19" s="291" t="s">
        <v>0</v>
      </c>
    </row>
    <row r="20" spans="1:10" s="183" customFormat="1" ht="24" customHeight="1" x14ac:dyDescent="0.2">
      <c r="A20" s="273" t="s">
        <v>566</v>
      </c>
      <c r="B20" s="274" t="s">
        <v>429</v>
      </c>
      <c r="C20" s="273" t="s">
        <v>426</v>
      </c>
      <c r="D20" s="273" t="s">
        <v>102</v>
      </c>
      <c r="E20" s="383" t="s">
        <v>567</v>
      </c>
      <c r="F20" s="383"/>
      <c r="G20" s="275" t="s">
        <v>2</v>
      </c>
      <c r="H20" s="294">
        <v>1</v>
      </c>
      <c r="I20" s="286">
        <v>146.16</v>
      </c>
      <c r="J20" s="286">
        <v>146.16</v>
      </c>
    </row>
    <row r="21" spans="1:10" s="183" customFormat="1" ht="24" customHeight="1" x14ac:dyDescent="0.2">
      <c r="A21" s="295" t="s">
        <v>568</v>
      </c>
      <c r="B21" s="296" t="s">
        <v>589</v>
      </c>
      <c r="C21" s="295" t="s">
        <v>404</v>
      </c>
      <c r="D21" s="295" t="s">
        <v>577</v>
      </c>
      <c r="E21" s="381" t="s">
        <v>567</v>
      </c>
      <c r="F21" s="381"/>
      <c r="G21" s="297" t="s">
        <v>590</v>
      </c>
      <c r="H21" s="298">
        <v>1.6296295999999999</v>
      </c>
      <c r="I21" s="307">
        <v>19.760000000000002</v>
      </c>
      <c r="J21" s="307">
        <v>32.200000000000003</v>
      </c>
    </row>
    <row r="22" spans="1:10" s="183" customFormat="1" ht="39" customHeight="1" x14ac:dyDescent="0.2">
      <c r="A22" s="295" t="s">
        <v>568</v>
      </c>
      <c r="B22" s="296" t="s">
        <v>569</v>
      </c>
      <c r="C22" s="295" t="s">
        <v>402</v>
      </c>
      <c r="D22" s="295" t="s">
        <v>570</v>
      </c>
      <c r="E22" s="381" t="s">
        <v>571</v>
      </c>
      <c r="F22" s="381"/>
      <c r="G22" s="297" t="s">
        <v>572</v>
      </c>
      <c r="H22" s="298">
        <v>3.2000000000000001E-2</v>
      </c>
      <c r="I22" s="307">
        <v>8.42</v>
      </c>
      <c r="J22" s="307">
        <v>0.26</v>
      </c>
    </row>
    <row r="23" spans="1:10" s="183" customFormat="1" ht="39" customHeight="1" x14ac:dyDescent="0.2">
      <c r="A23" s="295" t="s">
        <v>568</v>
      </c>
      <c r="B23" s="296" t="s">
        <v>573</v>
      </c>
      <c r="C23" s="295" t="s">
        <v>402</v>
      </c>
      <c r="D23" s="295" t="s">
        <v>574</v>
      </c>
      <c r="E23" s="381" t="s">
        <v>571</v>
      </c>
      <c r="F23" s="381"/>
      <c r="G23" s="297" t="s">
        <v>575</v>
      </c>
      <c r="H23" s="298">
        <v>0.03</v>
      </c>
      <c r="I23" s="307">
        <v>0.46</v>
      </c>
      <c r="J23" s="307">
        <v>0.01</v>
      </c>
    </row>
    <row r="24" spans="1:10" s="183" customFormat="1" ht="26.1" customHeight="1" x14ac:dyDescent="0.2">
      <c r="A24" s="299" t="s">
        <v>580</v>
      </c>
      <c r="B24" s="300" t="s">
        <v>591</v>
      </c>
      <c r="C24" s="299" t="s">
        <v>402</v>
      </c>
      <c r="D24" s="299" t="s">
        <v>592</v>
      </c>
      <c r="E24" s="387" t="s">
        <v>583</v>
      </c>
      <c r="F24" s="387"/>
      <c r="G24" s="301" t="s">
        <v>2</v>
      </c>
      <c r="H24" s="302">
        <v>1.1000000000000001</v>
      </c>
      <c r="I24" s="308">
        <v>103.36</v>
      </c>
      <c r="J24" s="308">
        <v>113.69</v>
      </c>
    </row>
    <row r="25" spans="1:10" s="183" customFormat="1" ht="14.25" x14ac:dyDescent="0.2">
      <c r="A25" s="303"/>
      <c r="B25" s="303"/>
      <c r="C25" s="303"/>
      <c r="D25" s="303"/>
      <c r="E25" s="303" t="s">
        <v>584</v>
      </c>
      <c r="F25" s="304">
        <v>23.3</v>
      </c>
      <c r="G25" s="303" t="s">
        <v>585</v>
      </c>
      <c r="H25" s="304">
        <v>0</v>
      </c>
      <c r="I25" s="303" t="s">
        <v>586</v>
      </c>
      <c r="J25" s="304">
        <v>23.3</v>
      </c>
    </row>
    <row r="26" spans="1:10" s="183" customFormat="1" thickBot="1" x14ac:dyDescent="0.25">
      <c r="A26" s="303"/>
      <c r="B26" s="303"/>
      <c r="C26" s="303"/>
      <c r="D26" s="303"/>
      <c r="E26" s="303" t="s">
        <v>587</v>
      </c>
      <c r="F26" s="309">
        <v>38.76</v>
      </c>
      <c r="G26" s="303"/>
      <c r="H26" s="382" t="s">
        <v>588</v>
      </c>
      <c r="I26" s="382"/>
      <c r="J26" s="309">
        <v>184.92</v>
      </c>
    </row>
    <row r="27" spans="1:10" s="183" customFormat="1" ht="0.95" customHeight="1" thickTop="1" x14ac:dyDescent="0.2">
      <c r="A27" s="305"/>
      <c r="B27" s="305"/>
      <c r="C27" s="305"/>
      <c r="D27" s="305"/>
      <c r="E27" s="305"/>
      <c r="F27" s="305"/>
      <c r="G27" s="305"/>
      <c r="H27" s="305"/>
      <c r="I27" s="305"/>
      <c r="J27" s="305"/>
    </row>
    <row r="28" spans="1:10" s="183" customFormat="1" ht="18" customHeight="1" x14ac:dyDescent="0.2">
      <c r="A28" s="290" t="s">
        <v>447</v>
      </c>
      <c r="B28" s="291" t="s">
        <v>19</v>
      </c>
      <c r="C28" s="290" t="s">
        <v>20</v>
      </c>
      <c r="D28" s="290" t="s">
        <v>21</v>
      </c>
      <c r="E28" s="386" t="s">
        <v>50</v>
      </c>
      <c r="F28" s="386"/>
      <c r="G28" s="292" t="s">
        <v>563</v>
      </c>
      <c r="H28" s="291" t="s">
        <v>564</v>
      </c>
      <c r="I28" s="291" t="s">
        <v>565</v>
      </c>
      <c r="J28" s="291" t="s">
        <v>0</v>
      </c>
    </row>
    <row r="29" spans="1:10" s="183" customFormat="1" ht="24" customHeight="1" x14ac:dyDescent="0.2">
      <c r="A29" s="273" t="s">
        <v>566</v>
      </c>
      <c r="B29" s="274" t="s">
        <v>448</v>
      </c>
      <c r="C29" s="273" t="s">
        <v>426</v>
      </c>
      <c r="D29" s="273" t="s">
        <v>449</v>
      </c>
      <c r="E29" s="383" t="s">
        <v>593</v>
      </c>
      <c r="F29" s="383"/>
      <c r="G29" s="275" t="s">
        <v>442</v>
      </c>
      <c r="H29" s="294">
        <v>1</v>
      </c>
      <c r="I29" s="286">
        <v>523.14</v>
      </c>
      <c r="J29" s="286">
        <v>523.14</v>
      </c>
    </row>
    <row r="30" spans="1:10" s="183" customFormat="1" ht="26.1" customHeight="1" x14ac:dyDescent="0.2">
      <c r="A30" s="295" t="s">
        <v>568</v>
      </c>
      <c r="B30" s="296" t="s">
        <v>594</v>
      </c>
      <c r="C30" s="295" t="s">
        <v>404</v>
      </c>
      <c r="D30" s="295" t="s">
        <v>595</v>
      </c>
      <c r="E30" s="381" t="s">
        <v>567</v>
      </c>
      <c r="F30" s="381"/>
      <c r="G30" s="297" t="s">
        <v>2</v>
      </c>
      <c r="H30" s="298">
        <v>3.4375E-3</v>
      </c>
      <c r="I30" s="307">
        <v>178.95</v>
      </c>
      <c r="J30" s="307">
        <v>0.61</v>
      </c>
    </row>
    <row r="31" spans="1:10" s="183" customFormat="1" ht="26.1" customHeight="1" x14ac:dyDescent="0.2">
      <c r="A31" s="295" t="s">
        <v>568</v>
      </c>
      <c r="B31" s="296" t="s">
        <v>596</v>
      </c>
      <c r="C31" s="295" t="s">
        <v>404</v>
      </c>
      <c r="D31" s="295" t="s">
        <v>597</v>
      </c>
      <c r="E31" s="381" t="s">
        <v>567</v>
      </c>
      <c r="F31" s="381"/>
      <c r="G31" s="297" t="s">
        <v>2</v>
      </c>
      <c r="H31" s="298">
        <v>3.4375000000000003E-2</v>
      </c>
      <c r="I31" s="307">
        <v>537.09</v>
      </c>
      <c r="J31" s="307">
        <v>18.46</v>
      </c>
    </row>
    <row r="32" spans="1:10" s="183" customFormat="1" ht="39" customHeight="1" x14ac:dyDescent="0.2">
      <c r="A32" s="295" t="s">
        <v>568</v>
      </c>
      <c r="B32" s="296" t="s">
        <v>598</v>
      </c>
      <c r="C32" s="295" t="s">
        <v>402</v>
      </c>
      <c r="D32" s="295" t="s">
        <v>599</v>
      </c>
      <c r="E32" s="381" t="s">
        <v>600</v>
      </c>
      <c r="F32" s="381"/>
      <c r="G32" s="297" t="s">
        <v>2</v>
      </c>
      <c r="H32" s="298">
        <v>3.4375000000000003E-2</v>
      </c>
      <c r="I32" s="307">
        <v>146.74</v>
      </c>
      <c r="J32" s="307">
        <v>5.04</v>
      </c>
    </row>
    <row r="33" spans="1:10" s="183" customFormat="1" ht="39" customHeight="1" x14ac:dyDescent="0.2">
      <c r="A33" s="299" t="s">
        <v>580</v>
      </c>
      <c r="B33" s="300" t="s">
        <v>601</v>
      </c>
      <c r="C33" s="299" t="s">
        <v>402</v>
      </c>
      <c r="D33" s="299" t="s">
        <v>602</v>
      </c>
      <c r="E33" s="387" t="s">
        <v>583</v>
      </c>
      <c r="F33" s="387"/>
      <c r="G33" s="301" t="s">
        <v>312</v>
      </c>
      <c r="H33" s="302">
        <v>4.5</v>
      </c>
      <c r="I33" s="308">
        <v>104.3</v>
      </c>
      <c r="J33" s="308">
        <v>469.35</v>
      </c>
    </row>
    <row r="34" spans="1:10" s="183" customFormat="1" ht="26.1" customHeight="1" x14ac:dyDescent="0.2">
      <c r="A34" s="299" t="s">
        <v>580</v>
      </c>
      <c r="B34" s="300" t="s">
        <v>603</v>
      </c>
      <c r="C34" s="299" t="s">
        <v>404</v>
      </c>
      <c r="D34" s="299" t="s">
        <v>604</v>
      </c>
      <c r="E34" s="387" t="s">
        <v>583</v>
      </c>
      <c r="F34" s="387"/>
      <c r="G34" s="301" t="s">
        <v>6</v>
      </c>
      <c r="H34" s="302">
        <v>0.5</v>
      </c>
      <c r="I34" s="308">
        <v>59.37</v>
      </c>
      <c r="J34" s="308">
        <v>29.68</v>
      </c>
    </row>
    <row r="35" spans="1:10" s="183" customFormat="1" ht="14.25" x14ac:dyDescent="0.2">
      <c r="A35" s="303"/>
      <c r="B35" s="303"/>
      <c r="C35" s="303"/>
      <c r="D35" s="303"/>
      <c r="E35" s="303" t="s">
        <v>584</v>
      </c>
      <c r="F35" s="304">
        <v>9.31</v>
      </c>
      <c r="G35" s="303" t="s">
        <v>585</v>
      </c>
      <c r="H35" s="304">
        <v>0</v>
      </c>
      <c r="I35" s="303" t="s">
        <v>586</v>
      </c>
      <c r="J35" s="304">
        <v>9.31</v>
      </c>
    </row>
    <row r="36" spans="1:10" s="183" customFormat="1" thickBot="1" x14ac:dyDescent="0.25">
      <c r="A36" s="303"/>
      <c r="B36" s="303"/>
      <c r="C36" s="303"/>
      <c r="D36" s="303"/>
      <c r="E36" s="303" t="s">
        <v>587</v>
      </c>
      <c r="F36" s="309">
        <v>138.72999999999999</v>
      </c>
      <c r="G36" s="303"/>
      <c r="H36" s="382" t="s">
        <v>588</v>
      </c>
      <c r="I36" s="382"/>
      <c r="J36" s="309">
        <v>661.87</v>
      </c>
    </row>
    <row r="37" spans="1:10" s="183" customFormat="1" ht="0.95" customHeight="1" thickTop="1" x14ac:dyDescent="0.2">
      <c r="A37" s="305"/>
      <c r="B37" s="305"/>
      <c r="C37" s="305"/>
      <c r="D37" s="305"/>
      <c r="E37" s="305"/>
      <c r="F37" s="305"/>
      <c r="G37" s="305"/>
      <c r="H37" s="305"/>
      <c r="I37" s="305"/>
      <c r="J37" s="305"/>
    </row>
    <row r="38" spans="1:10" s="183" customFormat="1" ht="18" customHeight="1" x14ac:dyDescent="0.2">
      <c r="A38" s="290" t="s">
        <v>458</v>
      </c>
      <c r="B38" s="291" t="s">
        <v>19</v>
      </c>
      <c r="C38" s="290" t="s">
        <v>20</v>
      </c>
      <c r="D38" s="290" t="s">
        <v>21</v>
      </c>
      <c r="E38" s="386" t="s">
        <v>50</v>
      </c>
      <c r="F38" s="386"/>
      <c r="G38" s="292" t="s">
        <v>563</v>
      </c>
      <c r="H38" s="291" t="s">
        <v>564</v>
      </c>
      <c r="I38" s="291" t="s">
        <v>565</v>
      </c>
      <c r="J38" s="291" t="s">
        <v>0</v>
      </c>
    </row>
    <row r="39" spans="1:10" s="183" customFormat="1" ht="26.1" customHeight="1" x14ac:dyDescent="0.2">
      <c r="A39" s="273" t="s">
        <v>566</v>
      </c>
      <c r="B39" s="274" t="s">
        <v>459</v>
      </c>
      <c r="C39" s="273" t="s">
        <v>426</v>
      </c>
      <c r="D39" s="273" t="s">
        <v>460</v>
      </c>
      <c r="E39" s="383" t="s">
        <v>593</v>
      </c>
      <c r="F39" s="383"/>
      <c r="G39" s="275" t="s">
        <v>312</v>
      </c>
      <c r="H39" s="294">
        <v>1</v>
      </c>
      <c r="I39" s="286">
        <v>238.84</v>
      </c>
      <c r="J39" s="286">
        <v>238.84</v>
      </c>
    </row>
    <row r="40" spans="1:10" s="183" customFormat="1" ht="24" customHeight="1" x14ac:dyDescent="0.2">
      <c r="A40" s="295" t="s">
        <v>568</v>
      </c>
      <c r="B40" s="296" t="s">
        <v>605</v>
      </c>
      <c r="C40" s="295" t="s">
        <v>402</v>
      </c>
      <c r="D40" s="295" t="s">
        <v>606</v>
      </c>
      <c r="E40" s="381" t="s">
        <v>578</v>
      </c>
      <c r="F40" s="381"/>
      <c r="G40" s="297" t="s">
        <v>579</v>
      </c>
      <c r="H40" s="298">
        <v>0.1169</v>
      </c>
      <c r="I40" s="307">
        <v>25.54</v>
      </c>
      <c r="J40" s="307">
        <v>2.98</v>
      </c>
    </row>
    <row r="41" spans="1:10" s="183" customFormat="1" ht="24" customHeight="1" x14ac:dyDescent="0.2">
      <c r="A41" s="295" t="s">
        <v>568</v>
      </c>
      <c r="B41" s="296" t="s">
        <v>576</v>
      </c>
      <c r="C41" s="295" t="s">
        <v>402</v>
      </c>
      <c r="D41" s="295" t="s">
        <v>577</v>
      </c>
      <c r="E41" s="381" t="s">
        <v>578</v>
      </c>
      <c r="F41" s="381"/>
      <c r="G41" s="297" t="s">
        <v>579</v>
      </c>
      <c r="H41" s="298">
        <v>0.1169</v>
      </c>
      <c r="I41" s="307">
        <v>19.760000000000002</v>
      </c>
      <c r="J41" s="307">
        <v>2.2999999999999998</v>
      </c>
    </row>
    <row r="42" spans="1:10" s="183" customFormat="1" ht="39" customHeight="1" x14ac:dyDescent="0.2">
      <c r="A42" s="299" t="s">
        <v>580</v>
      </c>
      <c r="B42" s="300" t="s">
        <v>607</v>
      </c>
      <c r="C42" s="299" t="s">
        <v>402</v>
      </c>
      <c r="D42" s="299" t="s">
        <v>608</v>
      </c>
      <c r="E42" s="387" t="s">
        <v>583</v>
      </c>
      <c r="F42" s="387"/>
      <c r="G42" s="301" t="s">
        <v>467</v>
      </c>
      <c r="H42" s="302">
        <v>2.0799999999999999E-2</v>
      </c>
      <c r="I42" s="308">
        <v>23.81</v>
      </c>
      <c r="J42" s="308">
        <v>0.49</v>
      </c>
    </row>
    <row r="43" spans="1:10" s="183" customFormat="1" ht="26.1" customHeight="1" x14ac:dyDescent="0.2">
      <c r="A43" s="299" t="s">
        <v>580</v>
      </c>
      <c r="B43" s="300" t="s">
        <v>609</v>
      </c>
      <c r="C43" s="299" t="s">
        <v>402</v>
      </c>
      <c r="D43" s="299" t="s">
        <v>610</v>
      </c>
      <c r="E43" s="387" t="s">
        <v>583</v>
      </c>
      <c r="F43" s="387"/>
      <c r="G43" s="301" t="s">
        <v>312</v>
      </c>
      <c r="H43" s="302">
        <v>1.05</v>
      </c>
      <c r="I43" s="308">
        <v>221.98</v>
      </c>
      <c r="J43" s="308">
        <v>233.07</v>
      </c>
    </row>
    <row r="44" spans="1:10" s="183" customFormat="1" ht="14.25" x14ac:dyDescent="0.2">
      <c r="A44" s="303"/>
      <c r="B44" s="303"/>
      <c r="C44" s="303"/>
      <c r="D44" s="303"/>
      <c r="E44" s="303" t="s">
        <v>584</v>
      </c>
      <c r="F44" s="304">
        <v>4.13</v>
      </c>
      <c r="G44" s="303" t="s">
        <v>585</v>
      </c>
      <c r="H44" s="304">
        <v>0</v>
      </c>
      <c r="I44" s="303" t="s">
        <v>586</v>
      </c>
      <c r="J44" s="304">
        <v>4.13</v>
      </c>
    </row>
    <row r="45" spans="1:10" s="183" customFormat="1" thickBot="1" x14ac:dyDescent="0.25">
      <c r="A45" s="303"/>
      <c r="B45" s="303"/>
      <c r="C45" s="303"/>
      <c r="D45" s="303"/>
      <c r="E45" s="303" t="s">
        <v>587</v>
      </c>
      <c r="F45" s="309">
        <v>63.34</v>
      </c>
      <c r="G45" s="303"/>
      <c r="H45" s="382" t="s">
        <v>588</v>
      </c>
      <c r="I45" s="382"/>
      <c r="J45" s="309">
        <v>302.18</v>
      </c>
    </row>
    <row r="46" spans="1:10" s="183" customFormat="1" ht="0.95" customHeight="1" thickTop="1" x14ac:dyDescent="0.2">
      <c r="A46" s="305"/>
      <c r="B46" s="305"/>
      <c r="C46" s="305"/>
      <c r="D46" s="305"/>
      <c r="E46" s="305"/>
      <c r="F46" s="305"/>
      <c r="G46" s="305"/>
      <c r="H46" s="305"/>
      <c r="I46" s="305"/>
      <c r="J46" s="305"/>
    </row>
    <row r="47" spans="1:10" s="183" customFormat="1" ht="18" customHeight="1" x14ac:dyDescent="0.2">
      <c r="A47" s="290" t="s">
        <v>473</v>
      </c>
      <c r="B47" s="291" t="s">
        <v>19</v>
      </c>
      <c r="C47" s="290" t="s">
        <v>20</v>
      </c>
      <c r="D47" s="290" t="s">
        <v>21</v>
      </c>
      <c r="E47" s="386" t="s">
        <v>50</v>
      </c>
      <c r="F47" s="386"/>
      <c r="G47" s="292" t="s">
        <v>563</v>
      </c>
      <c r="H47" s="291" t="s">
        <v>564</v>
      </c>
      <c r="I47" s="291" t="s">
        <v>565</v>
      </c>
      <c r="J47" s="291" t="s">
        <v>0</v>
      </c>
    </row>
    <row r="48" spans="1:10" s="183" customFormat="1" ht="24" customHeight="1" x14ac:dyDescent="0.2">
      <c r="A48" s="273" t="s">
        <v>566</v>
      </c>
      <c r="B48" s="274" t="s">
        <v>474</v>
      </c>
      <c r="C48" s="273" t="s">
        <v>426</v>
      </c>
      <c r="D48" s="273" t="s">
        <v>475</v>
      </c>
      <c r="E48" s="383" t="s">
        <v>611</v>
      </c>
      <c r="F48" s="383"/>
      <c r="G48" s="275" t="s">
        <v>467</v>
      </c>
      <c r="H48" s="294">
        <v>1</v>
      </c>
      <c r="I48" s="286">
        <v>51.11</v>
      </c>
      <c r="J48" s="286">
        <v>51.11</v>
      </c>
    </row>
    <row r="49" spans="1:10" s="183" customFormat="1" ht="26.1" customHeight="1" x14ac:dyDescent="0.2">
      <c r="A49" s="295" t="s">
        <v>568</v>
      </c>
      <c r="B49" s="296" t="s">
        <v>612</v>
      </c>
      <c r="C49" s="295" t="s">
        <v>402</v>
      </c>
      <c r="D49" s="295" t="s">
        <v>613</v>
      </c>
      <c r="E49" s="381" t="s">
        <v>578</v>
      </c>
      <c r="F49" s="381"/>
      <c r="G49" s="297" t="s">
        <v>579</v>
      </c>
      <c r="H49" s="298">
        <v>0.15179999999999999</v>
      </c>
      <c r="I49" s="307">
        <v>21.34</v>
      </c>
      <c r="J49" s="307">
        <v>3.23</v>
      </c>
    </row>
    <row r="50" spans="1:10" s="183" customFormat="1" ht="26.1" customHeight="1" x14ac:dyDescent="0.2">
      <c r="A50" s="295" t="s">
        <v>568</v>
      </c>
      <c r="B50" s="296" t="s">
        <v>614</v>
      </c>
      <c r="C50" s="295" t="s">
        <v>402</v>
      </c>
      <c r="D50" s="295" t="s">
        <v>615</v>
      </c>
      <c r="E50" s="381" t="s">
        <v>578</v>
      </c>
      <c r="F50" s="381"/>
      <c r="G50" s="297" t="s">
        <v>579</v>
      </c>
      <c r="H50" s="298">
        <v>0.15179999999999999</v>
      </c>
      <c r="I50" s="307">
        <v>26.7</v>
      </c>
      <c r="J50" s="307">
        <v>4.05</v>
      </c>
    </row>
    <row r="51" spans="1:10" s="183" customFormat="1" ht="39" customHeight="1" x14ac:dyDescent="0.2">
      <c r="A51" s="299" t="s">
        <v>580</v>
      </c>
      <c r="B51" s="300" t="s">
        <v>607</v>
      </c>
      <c r="C51" s="299" t="s">
        <v>402</v>
      </c>
      <c r="D51" s="299" t="s">
        <v>608</v>
      </c>
      <c r="E51" s="387" t="s">
        <v>583</v>
      </c>
      <c r="F51" s="387"/>
      <c r="G51" s="301" t="s">
        <v>467</v>
      </c>
      <c r="H51" s="302">
        <v>0.14499999999999999</v>
      </c>
      <c r="I51" s="308">
        <v>23.81</v>
      </c>
      <c r="J51" s="308">
        <v>3.45</v>
      </c>
    </row>
    <row r="52" spans="1:10" s="183" customFormat="1" ht="26.1" customHeight="1" x14ac:dyDescent="0.2">
      <c r="A52" s="299" t="s">
        <v>580</v>
      </c>
      <c r="B52" s="300" t="s">
        <v>616</v>
      </c>
      <c r="C52" s="299" t="s">
        <v>402</v>
      </c>
      <c r="D52" s="299" t="s">
        <v>617</v>
      </c>
      <c r="E52" s="387" t="s">
        <v>583</v>
      </c>
      <c r="F52" s="387"/>
      <c r="G52" s="301" t="s">
        <v>467</v>
      </c>
      <c r="H52" s="302">
        <v>1</v>
      </c>
      <c r="I52" s="308">
        <v>37.119999999999997</v>
      </c>
      <c r="J52" s="308">
        <v>37.119999999999997</v>
      </c>
    </row>
    <row r="53" spans="1:10" s="183" customFormat="1" ht="26.1" customHeight="1" x14ac:dyDescent="0.2">
      <c r="A53" s="299" t="s">
        <v>580</v>
      </c>
      <c r="B53" s="300" t="s">
        <v>618</v>
      </c>
      <c r="C53" s="299" t="s">
        <v>402</v>
      </c>
      <c r="D53" s="299" t="s">
        <v>619</v>
      </c>
      <c r="E53" s="387" t="s">
        <v>583</v>
      </c>
      <c r="F53" s="387"/>
      <c r="G53" s="301" t="s">
        <v>467</v>
      </c>
      <c r="H53" s="302">
        <v>1</v>
      </c>
      <c r="I53" s="308">
        <v>3.26</v>
      </c>
      <c r="J53" s="308">
        <v>3.26</v>
      </c>
    </row>
    <row r="54" spans="1:10" s="183" customFormat="1" ht="14.25" x14ac:dyDescent="0.2">
      <c r="A54" s="303"/>
      <c r="B54" s="303"/>
      <c r="C54" s="303"/>
      <c r="D54" s="303"/>
      <c r="E54" s="303" t="s">
        <v>584</v>
      </c>
      <c r="F54" s="304">
        <v>5.78</v>
      </c>
      <c r="G54" s="303" t="s">
        <v>585</v>
      </c>
      <c r="H54" s="304">
        <v>0</v>
      </c>
      <c r="I54" s="303" t="s">
        <v>586</v>
      </c>
      <c r="J54" s="304">
        <v>5.78</v>
      </c>
    </row>
    <row r="55" spans="1:10" s="183" customFormat="1" thickBot="1" x14ac:dyDescent="0.25">
      <c r="A55" s="303"/>
      <c r="B55" s="303"/>
      <c r="C55" s="303"/>
      <c r="D55" s="303"/>
      <c r="E55" s="303" t="s">
        <v>587</v>
      </c>
      <c r="F55" s="309">
        <v>13.55</v>
      </c>
      <c r="G55" s="303"/>
      <c r="H55" s="382" t="s">
        <v>588</v>
      </c>
      <c r="I55" s="382"/>
      <c r="J55" s="309">
        <v>64.66</v>
      </c>
    </row>
    <row r="56" spans="1:10" s="183" customFormat="1" ht="0.95" customHeight="1" thickTop="1" x14ac:dyDescent="0.2">
      <c r="A56" s="305"/>
      <c r="B56" s="305"/>
      <c r="C56" s="305"/>
      <c r="D56" s="305"/>
      <c r="E56" s="305"/>
      <c r="F56" s="305"/>
      <c r="G56" s="305"/>
      <c r="H56" s="305"/>
      <c r="I56" s="305"/>
      <c r="J56" s="305"/>
    </row>
    <row r="57" spans="1:10" s="183" customFormat="1" ht="18" customHeight="1" x14ac:dyDescent="0.2">
      <c r="A57" s="290" t="s">
        <v>477</v>
      </c>
      <c r="B57" s="291" t="s">
        <v>19</v>
      </c>
      <c r="C57" s="290" t="s">
        <v>20</v>
      </c>
      <c r="D57" s="290" t="s">
        <v>21</v>
      </c>
      <c r="E57" s="386" t="s">
        <v>50</v>
      </c>
      <c r="F57" s="386"/>
      <c r="G57" s="292" t="s">
        <v>563</v>
      </c>
      <c r="H57" s="291" t="s">
        <v>564</v>
      </c>
      <c r="I57" s="291" t="s">
        <v>565</v>
      </c>
      <c r="J57" s="291" t="s">
        <v>0</v>
      </c>
    </row>
    <row r="58" spans="1:10" s="183" customFormat="1" ht="24" customHeight="1" x14ac:dyDescent="0.2">
      <c r="A58" s="273" t="s">
        <v>566</v>
      </c>
      <c r="B58" s="274" t="s">
        <v>478</v>
      </c>
      <c r="C58" s="273" t="s">
        <v>426</v>
      </c>
      <c r="D58" s="273" t="s">
        <v>479</v>
      </c>
      <c r="E58" s="383" t="s">
        <v>611</v>
      </c>
      <c r="F58" s="383"/>
      <c r="G58" s="275" t="s">
        <v>467</v>
      </c>
      <c r="H58" s="294">
        <v>1</v>
      </c>
      <c r="I58" s="286">
        <v>147.79</v>
      </c>
      <c r="J58" s="286">
        <v>147.79</v>
      </c>
    </row>
    <row r="59" spans="1:10" s="183" customFormat="1" ht="26.1" customHeight="1" x14ac:dyDescent="0.2">
      <c r="A59" s="295" t="s">
        <v>568</v>
      </c>
      <c r="B59" s="296" t="s">
        <v>612</v>
      </c>
      <c r="C59" s="295" t="s">
        <v>402</v>
      </c>
      <c r="D59" s="295" t="s">
        <v>613</v>
      </c>
      <c r="E59" s="381" t="s">
        <v>578</v>
      </c>
      <c r="F59" s="381"/>
      <c r="G59" s="297" t="s">
        <v>579</v>
      </c>
      <c r="H59" s="298">
        <v>0.62839999999999996</v>
      </c>
      <c r="I59" s="307">
        <v>21.34</v>
      </c>
      <c r="J59" s="307">
        <v>13.41</v>
      </c>
    </row>
    <row r="60" spans="1:10" s="183" customFormat="1" ht="26.1" customHeight="1" x14ac:dyDescent="0.2">
      <c r="A60" s="295" t="s">
        <v>568</v>
      </c>
      <c r="B60" s="296" t="s">
        <v>614</v>
      </c>
      <c r="C60" s="295" t="s">
        <v>402</v>
      </c>
      <c r="D60" s="295" t="s">
        <v>615</v>
      </c>
      <c r="E60" s="381" t="s">
        <v>578</v>
      </c>
      <c r="F60" s="381"/>
      <c r="G60" s="297" t="s">
        <v>579</v>
      </c>
      <c r="H60" s="298">
        <v>0.62839999999999996</v>
      </c>
      <c r="I60" s="307">
        <v>26.7</v>
      </c>
      <c r="J60" s="307">
        <v>16.77</v>
      </c>
    </row>
    <row r="61" spans="1:10" s="183" customFormat="1" ht="39" customHeight="1" x14ac:dyDescent="0.2">
      <c r="A61" s="299" t="s">
        <v>580</v>
      </c>
      <c r="B61" s="300" t="s">
        <v>607</v>
      </c>
      <c r="C61" s="299" t="s">
        <v>402</v>
      </c>
      <c r="D61" s="299" t="s">
        <v>608</v>
      </c>
      <c r="E61" s="387" t="s">
        <v>583</v>
      </c>
      <c r="F61" s="387"/>
      <c r="G61" s="301" t="s">
        <v>467</v>
      </c>
      <c r="H61" s="302">
        <v>0.26250000000000001</v>
      </c>
      <c r="I61" s="308">
        <v>23.81</v>
      </c>
      <c r="J61" s="308">
        <v>6.25</v>
      </c>
    </row>
    <row r="62" spans="1:10" s="183" customFormat="1" ht="26.1" customHeight="1" x14ac:dyDescent="0.2">
      <c r="A62" s="299" t="s">
        <v>580</v>
      </c>
      <c r="B62" s="300" t="s">
        <v>616</v>
      </c>
      <c r="C62" s="299" t="s">
        <v>402</v>
      </c>
      <c r="D62" s="299" t="s">
        <v>617</v>
      </c>
      <c r="E62" s="387" t="s">
        <v>583</v>
      </c>
      <c r="F62" s="387"/>
      <c r="G62" s="301" t="s">
        <v>467</v>
      </c>
      <c r="H62" s="302">
        <v>3</v>
      </c>
      <c r="I62" s="308">
        <v>37.119999999999997</v>
      </c>
      <c r="J62" s="308">
        <v>111.36</v>
      </c>
    </row>
    <row r="63" spans="1:10" s="183" customFormat="1" ht="14.25" x14ac:dyDescent="0.2">
      <c r="A63" s="303"/>
      <c r="B63" s="303"/>
      <c r="C63" s="303"/>
      <c r="D63" s="303"/>
      <c r="E63" s="303" t="s">
        <v>584</v>
      </c>
      <c r="F63" s="304">
        <v>23.95</v>
      </c>
      <c r="G63" s="303" t="s">
        <v>585</v>
      </c>
      <c r="H63" s="304">
        <v>0</v>
      </c>
      <c r="I63" s="303" t="s">
        <v>586</v>
      </c>
      <c r="J63" s="304">
        <v>23.95</v>
      </c>
    </row>
    <row r="64" spans="1:10" s="183" customFormat="1" thickBot="1" x14ac:dyDescent="0.25">
      <c r="A64" s="303"/>
      <c r="B64" s="303"/>
      <c r="C64" s="303"/>
      <c r="D64" s="303"/>
      <c r="E64" s="303" t="s">
        <v>587</v>
      </c>
      <c r="F64" s="309">
        <v>39.19</v>
      </c>
      <c r="G64" s="303"/>
      <c r="H64" s="382" t="s">
        <v>588</v>
      </c>
      <c r="I64" s="382"/>
      <c r="J64" s="309">
        <v>186.98</v>
      </c>
    </row>
    <row r="65" spans="1:10" s="183" customFormat="1" ht="0.95" customHeight="1" thickTop="1" x14ac:dyDescent="0.2">
      <c r="A65" s="305"/>
      <c r="B65" s="305"/>
      <c r="C65" s="305"/>
      <c r="D65" s="305"/>
      <c r="E65" s="305"/>
      <c r="F65" s="305"/>
      <c r="G65" s="305"/>
      <c r="H65" s="305"/>
      <c r="I65" s="305"/>
      <c r="J65" s="305"/>
    </row>
    <row r="66" spans="1:10" s="183" customFormat="1" ht="18" customHeight="1" x14ac:dyDescent="0.2">
      <c r="A66" s="290" t="s">
        <v>481</v>
      </c>
      <c r="B66" s="291" t="s">
        <v>19</v>
      </c>
      <c r="C66" s="290" t="s">
        <v>20</v>
      </c>
      <c r="D66" s="290" t="s">
        <v>21</v>
      </c>
      <c r="E66" s="386" t="s">
        <v>50</v>
      </c>
      <c r="F66" s="386"/>
      <c r="G66" s="292" t="s">
        <v>563</v>
      </c>
      <c r="H66" s="291" t="s">
        <v>564</v>
      </c>
      <c r="I66" s="291" t="s">
        <v>565</v>
      </c>
      <c r="J66" s="291" t="s">
        <v>0</v>
      </c>
    </row>
    <row r="67" spans="1:10" s="183" customFormat="1" ht="24" customHeight="1" x14ac:dyDescent="0.2">
      <c r="A67" s="273" t="s">
        <v>566</v>
      </c>
      <c r="B67" s="274" t="s">
        <v>482</v>
      </c>
      <c r="C67" s="273" t="s">
        <v>426</v>
      </c>
      <c r="D67" s="273" t="s">
        <v>483</v>
      </c>
      <c r="E67" s="383" t="s">
        <v>620</v>
      </c>
      <c r="F67" s="383"/>
      <c r="G67" s="275" t="s">
        <v>467</v>
      </c>
      <c r="H67" s="294">
        <v>1</v>
      </c>
      <c r="I67" s="286">
        <v>3852.27</v>
      </c>
      <c r="J67" s="286">
        <v>3852.27</v>
      </c>
    </row>
    <row r="68" spans="1:10" s="183" customFormat="1" ht="51.95" customHeight="1" x14ac:dyDescent="0.2">
      <c r="A68" s="295" t="s">
        <v>568</v>
      </c>
      <c r="B68" s="296" t="s">
        <v>621</v>
      </c>
      <c r="C68" s="295" t="s">
        <v>404</v>
      </c>
      <c r="D68" s="295" t="s">
        <v>622</v>
      </c>
      <c r="E68" s="381" t="s">
        <v>567</v>
      </c>
      <c r="F68" s="381"/>
      <c r="G68" s="297" t="s">
        <v>1</v>
      </c>
      <c r="H68" s="298">
        <v>5.52</v>
      </c>
      <c r="I68" s="307">
        <v>258.25</v>
      </c>
      <c r="J68" s="307">
        <v>1425.54</v>
      </c>
    </row>
    <row r="69" spans="1:10" s="183" customFormat="1" ht="39" customHeight="1" x14ac:dyDescent="0.2">
      <c r="A69" s="295" t="s">
        <v>568</v>
      </c>
      <c r="B69" s="296" t="s">
        <v>623</v>
      </c>
      <c r="C69" s="295" t="s">
        <v>402</v>
      </c>
      <c r="D69" s="295" t="s">
        <v>624</v>
      </c>
      <c r="E69" s="381" t="s">
        <v>625</v>
      </c>
      <c r="F69" s="381"/>
      <c r="G69" s="297" t="s">
        <v>1</v>
      </c>
      <c r="H69" s="298">
        <v>1.44</v>
      </c>
      <c r="I69" s="307">
        <v>211.35</v>
      </c>
      <c r="J69" s="307">
        <v>304.33999999999997</v>
      </c>
    </row>
    <row r="70" spans="1:10" s="183" customFormat="1" ht="51.95" customHeight="1" x14ac:dyDescent="0.2">
      <c r="A70" s="295" t="s">
        <v>568</v>
      </c>
      <c r="B70" s="296" t="s">
        <v>626</v>
      </c>
      <c r="C70" s="295" t="s">
        <v>404</v>
      </c>
      <c r="D70" s="295" t="s">
        <v>627</v>
      </c>
      <c r="E70" s="381" t="s">
        <v>567</v>
      </c>
      <c r="F70" s="381"/>
      <c r="G70" s="297" t="s">
        <v>1</v>
      </c>
      <c r="H70" s="298">
        <v>11.04</v>
      </c>
      <c r="I70" s="307">
        <v>9.2200000000000006</v>
      </c>
      <c r="J70" s="307">
        <v>101.78</v>
      </c>
    </row>
    <row r="71" spans="1:10" s="183" customFormat="1" ht="39" customHeight="1" x14ac:dyDescent="0.2">
      <c r="A71" s="295" t="s">
        <v>568</v>
      </c>
      <c r="B71" s="296" t="s">
        <v>628</v>
      </c>
      <c r="C71" s="295" t="s">
        <v>404</v>
      </c>
      <c r="D71" s="295" t="s">
        <v>629</v>
      </c>
      <c r="E71" s="381" t="s">
        <v>567</v>
      </c>
      <c r="F71" s="381"/>
      <c r="G71" s="297" t="s">
        <v>1</v>
      </c>
      <c r="H71" s="298">
        <v>11.04</v>
      </c>
      <c r="I71" s="307">
        <v>33.18</v>
      </c>
      <c r="J71" s="307">
        <v>366.3</v>
      </c>
    </row>
    <row r="72" spans="1:10" s="183" customFormat="1" ht="39" customHeight="1" x14ac:dyDescent="0.2">
      <c r="A72" s="295" t="s">
        <v>568</v>
      </c>
      <c r="B72" s="296" t="s">
        <v>630</v>
      </c>
      <c r="C72" s="295" t="s">
        <v>404</v>
      </c>
      <c r="D72" s="295" t="s">
        <v>631</v>
      </c>
      <c r="E72" s="381" t="s">
        <v>567</v>
      </c>
      <c r="F72" s="381"/>
      <c r="G72" s="297" t="s">
        <v>1</v>
      </c>
      <c r="H72" s="298">
        <v>11.04</v>
      </c>
      <c r="I72" s="307">
        <v>31.1</v>
      </c>
      <c r="J72" s="307">
        <v>343.34</v>
      </c>
    </row>
    <row r="73" spans="1:10" s="183" customFormat="1" ht="39" customHeight="1" x14ac:dyDescent="0.2">
      <c r="A73" s="295" t="s">
        <v>568</v>
      </c>
      <c r="B73" s="296" t="s">
        <v>632</v>
      </c>
      <c r="C73" s="295" t="s">
        <v>402</v>
      </c>
      <c r="D73" s="295" t="s">
        <v>633</v>
      </c>
      <c r="E73" s="381" t="s">
        <v>634</v>
      </c>
      <c r="F73" s="381"/>
      <c r="G73" s="297" t="s">
        <v>1</v>
      </c>
      <c r="H73" s="298">
        <v>11.04</v>
      </c>
      <c r="I73" s="307">
        <v>43.73</v>
      </c>
      <c r="J73" s="307">
        <v>482.77</v>
      </c>
    </row>
    <row r="74" spans="1:10" s="183" customFormat="1" ht="26.1" customHeight="1" x14ac:dyDescent="0.2">
      <c r="A74" s="295" t="s">
        <v>568</v>
      </c>
      <c r="B74" s="296" t="s">
        <v>490</v>
      </c>
      <c r="C74" s="295" t="s">
        <v>402</v>
      </c>
      <c r="D74" s="295" t="s">
        <v>491</v>
      </c>
      <c r="E74" s="381" t="s">
        <v>600</v>
      </c>
      <c r="F74" s="381"/>
      <c r="G74" s="297" t="s">
        <v>2</v>
      </c>
      <c r="H74" s="298">
        <v>5.57</v>
      </c>
      <c r="I74" s="307">
        <v>78.17</v>
      </c>
      <c r="J74" s="307">
        <v>435.4</v>
      </c>
    </row>
    <row r="75" spans="1:10" s="183" customFormat="1" ht="26.1" customHeight="1" x14ac:dyDescent="0.2">
      <c r="A75" s="295" t="s">
        <v>568</v>
      </c>
      <c r="B75" s="296" t="s">
        <v>536</v>
      </c>
      <c r="C75" s="295" t="s">
        <v>402</v>
      </c>
      <c r="D75" s="295" t="s">
        <v>537</v>
      </c>
      <c r="E75" s="381" t="s">
        <v>600</v>
      </c>
      <c r="F75" s="381"/>
      <c r="G75" s="297" t="s">
        <v>2</v>
      </c>
      <c r="H75" s="298">
        <v>1.5</v>
      </c>
      <c r="I75" s="307">
        <v>30.91</v>
      </c>
      <c r="J75" s="307">
        <v>46.36</v>
      </c>
    </row>
    <row r="76" spans="1:10" s="183" customFormat="1" ht="24" customHeight="1" x14ac:dyDescent="0.2">
      <c r="A76" s="295" t="s">
        <v>568</v>
      </c>
      <c r="B76" s="296" t="s">
        <v>635</v>
      </c>
      <c r="C76" s="295" t="s">
        <v>426</v>
      </c>
      <c r="D76" s="295" t="s">
        <v>636</v>
      </c>
      <c r="E76" s="381" t="s">
        <v>625</v>
      </c>
      <c r="F76" s="381"/>
      <c r="G76" s="297" t="s">
        <v>467</v>
      </c>
      <c r="H76" s="298">
        <v>1</v>
      </c>
      <c r="I76" s="307">
        <v>346.44</v>
      </c>
      <c r="J76" s="307">
        <v>346.44</v>
      </c>
    </row>
    <row r="77" spans="1:10" s="183" customFormat="1" ht="14.25" x14ac:dyDescent="0.2">
      <c r="A77" s="303"/>
      <c r="B77" s="303"/>
      <c r="C77" s="303"/>
      <c r="D77" s="303"/>
      <c r="E77" s="303" t="s">
        <v>584</v>
      </c>
      <c r="F77" s="304">
        <v>1488.34</v>
      </c>
      <c r="G77" s="303" t="s">
        <v>585</v>
      </c>
      <c r="H77" s="304">
        <v>0</v>
      </c>
      <c r="I77" s="303" t="s">
        <v>586</v>
      </c>
      <c r="J77" s="304">
        <v>1488.34</v>
      </c>
    </row>
    <row r="78" spans="1:10" s="183" customFormat="1" thickBot="1" x14ac:dyDescent="0.25">
      <c r="A78" s="303"/>
      <c r="B78" s="303"/>
      <c r="C78" s="303"/>
      <c r="D78" s="303"/>
      <c r="E78" s="303" t="s">
        <v>587</v>
      </c>
      <c r="F78" s="309">
        <v>1021.62</v>
      </c>
      <c r="G78" s="303"/>
      <c r="H78" s="382" t="s">
        <v>588</v>
      </c>
      <c r="I78" s="382"/>
      <c r="J78" s="309">
        <v>4873.8900000000003</v>
      </c>
    </row>
    <row r="79" spans="1:10" s="183" customFormat="1" ht="0.95" customHeight="1" thickTop="1" x14ac:dyDescent="0.2">
      <c r="A79" s="305"/>
      <c r="B79" s="305"/>
      <c r="C79" s="305"/>
      <c r="D79" s="305"/>
      <c r="E79" s="305"/>
      <c r="F79" s="305"/>
      <c r="G79" s="305"/>
      <c r="H79" s="305"/>
      <c r="I79" s="305"/>
      <c r="J79" s="305"/>
    </row>
    <row r="80" spans="1:10" s="183" customFormat="1" ht="18" customHeight="1" x14ac:dyDescent="0.2">
      <c r="A80" s="290" t="s">
        <v>484</v>
      </c>
      <c r="B80" s="291" t="s">
        <v>19</v>
      </c>
      <c r="C80" s="290" t="s">
        <v>20</v>
      </c>
      <c r="D80" s="290" t="s">
        <v>21</v>
      </c>
      <c r="E80" s="386" t="s">
        <v>50</v>
      </c>
      <c r="F80" s="386"/>
      <c r="G80" s="292" t="s">
        <v>563</v>
      </c>
      <c r="H80" s="291" t="s">
        <v>564</v>
      </c>
      <c r="I80" s="291" t="s">
        <v>565</v>
      </c>
      <c r="J80" s="291" t="s">
        <v>0</v>
      </c>
    </row>
    <row r="81" spans="1:10" s="183" customFormat="1" ht="24" customHeight="1" x14ac:dyDescent="0.2">
      <c r="A81" s="273" t="s">
        <v>566</v>
      </c>
      <c r="B81" s="274" t="s">
        <v>485</v>
      </c>
      <c r="C81" s="273" t="s">
        <v>426</v>
      </c>
      <c r="D81" s="273" t="s">
        <v>486</v>
      </c>
      <c r="E81" s="383" t="s">
        <v>593</v>
      </c>
      <c r="F81" s="383"/>
      <c r="G81" s="275" t="s">
        <v>312</v>
      </c>
      <c r="H81" s="294">
        <v>1</v>
      </c>
      <c r="I81" s="286">
        <v>403.03</v>
      </c>
      <c r="J81" s="286">
        <v>403.03</v>
      </c>
    </row>
    <row r="82" spans="1:10" s="183" customFormat="1" ht="26.1" customHeight="1" x14ac:dyDescent="0.2">
      <c r="A82" s="295" t="s">
        <v>568</v>
      </c>
      <c r="B82" s="296" t="s">
        <v>637</v>
      </c>
      <c r="C82" s="295" t="s">
        <v>404</v>
      </c>
      <c r="D82" s="295" t="s">
        <v>638</v>
      </c>
      <c r="E82" s="381" t="s">
        <v>567</v>
      </c>
      <c r="F82" s="381"/>
      <c r="G82" s="297" t="s">
        <v>639</v>
      </c>
      <c r="H82" s="298">
        <v>2.71</v>
      </c>
      <c r="I82" s="307">
        <v>13.18</v>
      </c>
      <c r="J82" s="307">
        <v>35.71</v>
      </c>
    </row>
    <row r="83" spans="1:10" s="183" customFormat="1" ht="39" customHeight="1" x14ac:dyDescent="0.2">
      <c r="A83" s="295" t="s">
        <v>568</v>
      </c>
      <c r="B83" s="296" t="s">
        <v>640</v>
      </c>
      <c r="C83" s="295" t="s">
        <v>404</v>
      </c>
      <c r="D83" s="295" t="s">
        <v>641</v>
      </c>
      <c r="E83" s="381" t="s">
        <v>567</v>
      </c>
      <c r="F83" s="381"/>
      <c r="G83" s="297" t="s">
        <v>1</v>
      </c>
      <c r="H83" s="298">
        <v>2.92</v>
      </c>
      <c r="I83" s="307">
        <v>72.62</v>
      </c>
      <c r="J83" s="307">
        <v>212.05</v>
      </c>
    </row>
    <row r="84" spans="1:10" s="183" customFormat="1" ht="39" customHeight="1" x14ac:dyDescent="0.2">
      <c r="A84" s="295" t="s">
        <v>568</v>
      </c>
      <c r="B84" s="296" t="s">
        <v>642</v>
      </c>
      <c r="C84" s="295" t="s">
        <v>404</v>
      </c>
      <c r="D84" s="295" t="s">
        <v>643</v>
      </c>
      <c r="E84" s="381" t="s">
        <v>567</v>
      </c>
      <c r="F84" s="381"/>
      <c r="G84" s="297" t="s">
        <v>2</v>
      </c>
      <c r="H84" s="298">
        <v>0.17319999999999999</v>
      </c>
      <c r="I84" s="307">
        <v>719.62</v>
      </c>
      <c r="J84" s="307">
        <v>124.63</v>
      </c>
    </row>
    <row r="85" spans="1:10" s="183" customFormat="1" ht="26.1" customHeight="1" x14ac:dyDescent="0.2">
      <c r="A85" s="295" t="s">
        <v>568</v>
      </c>
      <c r="B85" s="296" t="s">
        <v>495</v>
      </c>
      <c r="C85" s="295" t="s">
        <v>404</v>
      </c>
      <c r="D85" s="295" t="s">
        <v>496</v>
      </c>
      <c r="E85" s="381" t="s">
        <v>567</v>
      </c>
      <c r="F85" s="381"/>
      <c r="G85" s="297" t="s">
        <v>1</v>
      </c>
      <c r="H85" s="298">
        <v>0.4</v>
      </c>
      <c r="I85" s="307">
        <v>22.72</v>
      </c>
      <c r="J85" s="307">
        <v>9.08</v>
      </c>
    </row>
    <row r="86" spans="1:10" s="183" customFormat="1" ht="26.1" customHeight="1" x14ac:dyDescent="0.2">
      <c r="A86" s="295" t="s">
        <v>568</v>
      </c>
      <c r="B86" s="296" t="s">
        <v>644</v>
      </c>
      <c r="C86" s="295" t="s">
        <v>404</v>
      </c>
      <c r="D86" s="295" t="s">
        <v>645</v>
      </c>
      <c r="E86" s="381" t="s">
        <v>567</v>
      </c>
      <c r="F86" s="381"/>
      <c r="G86" s="297" t="s">
        <v>2</v>
      </c>
      <c r="H86" s="298">
        <v>0.32</v>
      </c>
      <c r="I86" s="307">
        <v>67.39</v>
      </c>
      <c r="J86" s="307">
        <v>21.56</v>
      </c>
    </row>
    <row r="87" spans="1:10" s="183" customFormat="1" ht="14.25" x14ac:dyDescent="0.2">
      <c r="A87" s="303"/>
      <c r="B87" s="303"/>
      <c r="C87" s="303"/>
      <c r="D87" s="303"/>
      <c r="E87" s="303" t="s">
        <v>584</v>
      </c>
      <c r="F87" s="304">
        <v>125.79</v>
      </c>
      <c r="G87" s="303" t="s">
        <v>585</v>
      </c>
      <c r="H87" s="304">
        <v>0</v>
      </c>
      <c r="I87" s="303" t="s">
        <v>586</v>
      </c>
      <c r="J87" s="304">
        <v>125.79</v>
      </c>
    </row>
    <row r="88" spans="1:10" s="183" customFormat="1" thickBot="1" x14ac:dyDescent="0.25">
      <c r="A88" s="303"/>
      <c r="B88" s="303"/>
      <c r="C88" s="303"/>
      <c r="D88" s="303"/>
      <c r="E88" s="303" t="s">
        <v>587</v>
      </c>
      <c r="F88" s="309">
        <v>106.88</v>
      </c>
      <c r="G88" s="303"/>
      <c r="H88" s="382" t="s">
        <v>588</v>
      </c>
      <c r="I88" s="382"/>
      <c r="J88" s="309">
        <v>509.91</v>
      </c>
    </row>
    <row r="89" spans="1:10" s="183" customFormat="1" ht="0.95" customHeight="1" thickTop="1" x14ac:dyDescent="0.2">
      <c r="A89" s="305"/>
      <c r="B89" s="305"/>
      <c r="C89" s="305"/>
      <c r="D89" s="305"/>
      <c r="E89" s="305"/>
      <c r="F89" s="305"/>
      <c r="G89" s="305"/>
      <c r="H89" s="305"/>
      <c r="I89" s="305"/>
      <c r="J89" s="305"/>
    </row>
    <row r="90" spans="1:10" s="183" customFormat="1" ht="18" customHeight="1" x14ac:dyDescent="0.2">
      <c r="A90" s="290" t="s">
        <v>492</v>
      </c>
      <c r="B90" s="291" t="s">
        <v>19</v>
      </c>
      <c r="C90" s="290" t="s">
        <v>20</v>
      </c>
      <c r="D90" s="290" t="s">
        <v>21</v>
      </c>
      <c r="E90" s="386" t="s">
        <v>50</v>
      </c>
      <c r="F90" s="386"/>
      <c r="G90" s="292" t="s">
        <v>563</v>
      </c>
      <c r="H90" s="291" t="s">
        <v>564</v>
      </c>
      <c r="I90" s="291" t="s">
        <v>565</v>
      </c>
      <c r="J90" s="291" t="s">
        <v>0</v>
      </c>
    </row>
    <row r="91" spans="1:10" s="183" customFormat="1" ht="24" customHeight="1" x14ac:dyDescent="0.2">
      <c r="A91" s="273" t="s">
        <v>566</v>
      </c>
      <c r="B91" s="274" t="s">
        <v>493</v>
      </c>
      <c r="C91" s="273" t="s">
        <v>426</v>
      </c>
      <c r="D91" s="273" t="s">
        <v>494</v>
      </c>
      <c r="E91" s="383" t="s">
        <v>646</v>
      </c>
      <c r="F91" s="383"/>
      <c r="G91" s="275" t="s">
        <v>312</v>
      </c>
      <c r="H91" s="294">
        <v>1</v>
      </c>
      <c r="I91" s="286">
        <v>30.52</v>
      </c>
      <c r="J91" s="286">
        <v>30.52</v>
      </c>
    </row>
    <row r="92" spans="1:10" s="183" customFormat="1" ht="24" customHeight="1" x14ac:dyDescent="0.2">
      <c r="A92" s="295" t="s">
        <v>568</v>
      </c>
      <c r="B92" s="296" t="s">
        <v>647</v>
      </c>
      <c r="C92" s="295" t="s">
        <v>402</v>
      </c>
      <c r="D92" s="295" t="s">
        <v>648</v>
      </c>
      <c r="E92" s="381" t="s">
        <v>578</v>
      </c>
      <c r="F92" s="381"/>
      <c r="G92" s="297" t="s">
        <v>579</v>
      </c>
      <c r="H92" s="298">
        <v>0.10730000000000001</v>
      </c>
      <c r="I92" s="307">
        <v>27.45</v>
      </c>
      <c r="J92" s="307">
        <v>2.94</v>
      </c>
    </row>
    <row r="93" spans="1:10" s="183" customFormat="1" ht="24" customHeight="1" x14ac:dyDescent="0.2">
      <c r="A93" s="295" t="s">
        <v>568</v>
      </c>
      <c r="B93" s="296" t="s">
        <v>576</v>
      </c>
      <c r="C93" s="295" t="s">
        <v>402</v>
      </c>
      <c r="D93" s="295" t="s">
        <v>577</v>
      </c>
      <c r="E93" s="381" t="s">
        <v>578</v>
      </c>
      <c r="F93" s="381"/>
      <c r="G93" s="297" t="s">
        <v>579</v>
      </c>
      <c r="H93" s="298">
        <v>0.32190000000000002</v>
      </c>
      <c r="I93" s="307">
        <v>19.760000000000002</v>
      </c>
      <c r="J93" s="307">
        <v>6.36</v>
      </c>
    </row>
    <row r="94" spans="1:10" s="183" customFormat="1" ht="26.1" customHeight="1" x14ac:dyDescent="0.2">
      <c r="A94" s="299" t="s">
        <v>580</v>
      </c>
      <c r="B94" s="300" t="s">
        <v>649</v>
      </c>
      <c r="C94" s="299" t="s">
        <v>402</v>
      </c>
      <c r="D94" s="299" t="s">
        <v>650</v>
      </c>
      <c r="E94" s="387" t="s">
        <v>583</v>
      </c>
      <c r="F94" s="387"/>
      <c r="G94" s="301" t="s">
        <v>1</v>
      </c>
      <c r="H94" s="302">
        <v>2.2999999999999998</v>
      </c>
      <c r="I94" s="308">
        <v>9.23</v>
      </c>
      <c r="J94" s="308">
        <v>21.22</v>
      </c>
    </row>
    <row r="95" spans="1:10" s="183" customFormat="1" ht="14.25" x14ac:dyDescent="0.2">
      <c r="A95" s="303"/>
      <c r="B95" s="303"/>
      <c r="C95" s="303"/>
      <c r="D95" s="303"/>
      <c r="E95" s="303" t="s">
        <v>584</v>
      </c>
      <c r="F95" s="304">
        <v>6.94</v>
      </c>
      <c r="G95" s="303" t="s">
        <v>585</v>
      </c>
      <c r="H95" s="304">
        <v>0</v>
      </c>
      <c r="I95" s="303" t="s">
        <v>586</v>
      </c>
      <c r="J95" s="304">
        <v>6.94</v>
      </c>
    </row>
    <row r="96" spans="1:10" s="183" customFormat="1" thickBot="1" x14ac:dyDescent="0.25">
      <c r="A96" s="303"/>
      <c r="B96" s="303"/>
      <c r="C96" s="303"/>
      <c r="D96" s="303"/>
      <c r="E96" s="303" t="s">
        <v>587</v>
      </c>
      <c r="F96" s="309">
        <v>8.09</v>
      </c>
      <c r="G96" s="303"/>
      <c r="H96" s="382" t="s">
        <v>588</v>
      </c>
      <c r="I96" s="382"/>
      <c r="J96" s="309">
        <v>38.61</v>
      </c>
    </row>
    <row r="97" spans="1:10" s="183" customFormat="1" ht="0.95" customHeight="1" thickTop="1" x14ac:dyDescent="0.2">
      <c r="A97" s="305"/>
      <c r="B97" s="305"/>
      <c r="C97" s="305"/>
      <c r="D97" s="305"/>
      <c r="E97" s="305"/>
      <c r="F97" s="305"/>
      <c r="G97" s="305"/>
      <c r="H97" s="305"/>
      <c r="I97" s="305"/>
      <c r="J97" s="305"/>
    </row>
    <row r="98" spans="1:10" s="183" customFormat="1" ht="18" customHeight="1" x14ac:dyDescent="0.2">
      <c r="A98" s="290" t="s">
        <v>497</v>
      </c>
      <c r="B98" s="291" t="s">
        <v>19</v>
      </c>
      <c r="C98" s="290" t="s">
        <v>20</v>
      </c>
      <c r="D98" s="290" t="s">
        <v>21</v>
      </c>
      <c r="E98" s="386" t="s">
        <v>50</v>
      </c>
      <c r="F98" s="386"/>
      <c r="G98" s="292" t="s">
        <v>563</v>
      </c>
      <c r="H98" s="291" t="s">
        <v>564</v>
      </c>
      <c r="I98" s="291" t="s">
        <v>565</v>
      </c>
      <c r="J98" s="291" t="s">
        <v>0</v>
      </c>
    </row>
    <row r="99" spans="1:10" s="183" customFormat="1" ht="26.1" customHeight="1" x14ac:dyDescent="0.2">
      <c r="A99" s="273" t="s">
        <v>566</v>
      </c>
      <c r="B99" s="274" t="s">
        <v>498</v>
      </c>
      <c r="C99" s="273" t="s">
        <v>426</v>
      </c>
      <c r="D99" s="273" t="s">
        <v>499</v>
      </c>
      <c r="E99" s="383" t="s">
        <v>567</v>
      </c>
      <c r="F99" s="383"/>
      <c r="G99" s="275" t="s">
        <v>2</v>
      </c>
      <c r="H99" s="294">
        <v>1</v>
      </c>
      <c r="I99" s="286">
        <v>153.28</v>
      </c>
      <c r="J99" s="286">
        <v>153.28</v>
      </c>
    </row>
    <row r="100" spans="1:10" s="183" customFormat="1" ht="39" customHeight="1" x14ac:dyDescent="0.2">
      <c r="A100" s="295" t="s">
        <v>568</v>
      </c>
      <c r="B100" s="296" t="s">
        <v>569</v>
      </c>
      <c r="C100" s="295" t="s">
        <v>402</v>
      </c>
      <c r="D100" s="295" t="s">
        <v>570</v>
      </c>
      <c r="E100" s="381" t="s">
        <v>571</v>
      </c>
      <c r="F100" s="381"/>
      <c r="G100" s="297" t="s">
        <v>572</v>
      </c>
      <c r="H100" s="298">
        <v>3.2000000000000001E-2</v>
      </c>
      <c r="I100" s="307">
        <v>8.42</v>
      </c>
      <c r="J100" s="307">
        <v>0.26</v>
      </c>
    </row>
    <row r="101" spans="1:10" s="183" customFormat="1" ht="39" customHeight="1" x14ac:dyDescent="0.2">
      <c r="A101" s="295" t="s">
        <v>568</v>
      </c>
      <c r="B101" s="296" t="s">
        <v>573</v>
      </c>
      <c r="C101" s="295" t="s">
        <v>402</v>
      </c>
      <c r="D101" s="295" t="s">
        <v>574</v>
      </c>
      <c r="E101" s="381" t="s">
        <v>571</v>
      </c>
      <c r="F101" s="381"/>
      <c r="G101" s="297" t="s">
        <v>575</v>
      </c>
      <c r="H101" s="298">
        <v>0.03</v>
      </c>
      <c r="I101" s="307">
        <v>0.46</v>
      </c>
      <c r="J101" s="307">
        <v>0.01</v>
      </c>
    </row>
    <row r="102" spans="1:10" s="183" customFormat="1" ht="24" customHeight="1" x14ac:dyDescent="0.2">
      <c r="A102" s="295" t="s">
        <v>568</v>
      </c>
      <c r="B102" s="296" t="s">
        <v>576</v>
      </c>
      <c r="C102" s="295" t="s">
        <v>402</v>
      </c>
      <c r="D102" s="295" t="s">
        <v>577</v>
      </c>
      <c r="E102" s="381" t="s">
        <v>578</v>
      </c>
      <c r="F102" s="381"/>
      <c r="G102" s="297" t="s">
        <v>579</v>
      </c>
      <c r="H102" s="298">
        <v>1.62</v>
      </c>
      <c r="I102" s="307">
        <v>19.760000000000002</v>
      </c>
      <c r="J102" s="307">
        <v>32.01</v>
      </c>
    </row>
    <row r="103" spans="1:10" s="183" customFormat="1" ht="26.1" customHeight="1" x14ac:dyDescent="0.2">
      <c r="A103" s="299" t="s">
        <v>580</v>
      </c>
      <c r="B103" s="300" t="s">
        <v>651</v>
      </c>
      <c r="C103" s="299" t="s">
        <v>402</v>
      </c>
      <c r="D103" s="299" t="s">
        <v>652</v>
      </c>
      <c r="E103" s="387" t="s">
        <v>583</v>
      </c>
      <c r="F103" s="387"/>
      <c r="G103" s="301" t="s">
        <v>2</v>
      </c>
      <c r="H103" s="302">
        <v>1.1000000000000001</v>
      </c>
      <c r="I103" s="308">
        <v>110</v>
      </c>
      <c r="J103" s="308">
        <v>121</v>
      </c>
    </row>
    <row r="104" spans="1:10" s="183" customFormat="1" ht="14.25" x14ac:dyDescent="0.2">
      <c r="A104" s="303"/>
      <c r="B104" s="303"/>
      <c r="C104" s="303"/>
      <c r="D104" s="303"/>
      <c r="E104" s="303" t="s">
        <v>584</v>
      </c>
      <c r="F104" s="304">
        <v>23.16</v>
      </c>
      <c r="G104" s="303" t="s">
        <v>585</v>
      </c>
      <c r="H104" s="304">
        <v>0</v>
      </c>
      <c r="I104" s="303" t="s">
        <v>586</v>
      </c>
      <c r="J104" s="304">
        <v>23.16</v>
      </c>
    </row>
    <row r="105" spans="1:10" s="183" customFormat="1" thickBot="1" x14ac:dyDescent="0.25">
      <c r="A105" s="303"/>
      <c r="B105" s="303"/>
      <c r="C105" s="303"/>
      <c r="D105" s="303"/>
      <c r="E105" s="303" t="s">
        <v>587</v>
      </c>
      <c r="F105" s="309">
        <v>40.64</v>
      </c>
      <c r="G105" s="303"/>
      <c r="H105" s="382" t="s">
        <v>588</v>
      </c>
      <c r="I105" s="382"/>
      <c r="J105" s="309">
        <v>193.92</v>
      </c>
    </row>
    <row r="106" spans="1:10" s="183" customFormat="1" ht="0.95" customHeight="1" thickTop="1" thickBot="1" x14ac:dyDescent="0.25">
      <c r="A106" s="305"/>
      <c r="B106" s="305"/>
      <c r="C106" s="305"/>
      <c r="D106" s="305"/>
      <c r="E106" s="305"/>
      <c r="F106" s="305"/>
      <c r="G106" s="305"/>
      <c r="H106" s="305"/>
      <c r="I106" s="305"/>
      <c r="J106" s="305"/>
    </row>
    <row r="107" spans="1:10" s="183" customFormat="1" ht="0.95" customHeight="1" thickTop="1" x14ac:dyDescent="0.2">
      <c r="A107" s="305"/>
      <c r="B107" s="305"/>
      <c r="C107" s="305"/>
      <c r="D107" s="305"/>
      <c r="E107" s="305"/>
      <c r="F107" s="305"/>
      <c r="G107" s="305"/>
      <c r="H107" s="305"/>
      <c r="I107" s="305"/>
      <c r="J107" s="305"/>
    </row>
    <row r="108" spans="1:10" s="183" customFormat="1" ht="18" customHeight="1" x14ac:dyDescent="0.2">
      <c r="A108" s="290" t="s">
        <v>556</v>
      </c>
      <c r="B108" s="291" t="s">
        <v>19</v>
      </c>
      <c r="C108" s="290" t="s">
        <v>20</v>
      </c>
      <c r="D108" s="290" t="s">
        <v>21</v>
      </c>
      <c r="E108" s="386" t="s">
        <v>50</v>
      </c>
      <c r="F108" s="386"/>
      <c r="G108" s="292" t="s">
        <v>563</v>
      </c>
      <c r="H108" s="291" t="s">
        <v>564</v>
      </c>
      <c r="I108" s="291" t="s">
        <v>565</v>
      </c>
      <c r="J108" s="291" t="s">
        <v>0</v>
      </c>
    </row>
    <row r="109" spans="1:10" s="183" customFormat="1" ht="24" customHeight="1" x14ac:dyDescent="0.2">
      <c r="A109" s="273" t="s">
        <v>566</v>
      </c>
      <c r="B109" s="274" t="s">
        <v>557</v>
      </c>
      <c r="C109" s="273" t="s">
        <v>426</v>
      </c>
      <c r="D109" s="273" t="s">
        <v>397</v>
      </c>
      <c r="E109" s="383" t="s">
        <v>665</v>
      </c>
      <c r="F109" s="383"/>
      <c r="G109" s="275" t="s">
        <v>467</v>
      </c>
      <c r="H109" s="294">
        <v>1</v>
      </c>
      <c r="I109" s="286">
        <v>15881.58</v>
      </c>
      <c r="J109" s="286">
        <v>15881.58</v>
      </c>
    </row>
    <row r="110" spans="1:10" s="183" customFormat="1" ht="39" customHeight="1" x14ac:dyDescent="0.2">
      <c r="A110" s="295" t="s">
        <v>568</v>
      </c>
      <c r="B110" s="296" t="s">
        <v>666</v>
      </c>
      <c r="C110" s="295" t="s">
        <v>402</v>
      </c>
      <c r="D110" s="295" t="s">
        <v>653</v>
      </c>
      <c r="E110" s="381" t="s">
        <v>625</v>
      </c>
      <c r="F110" s="381"/>
      <c r="G110" s="297" t="s">
        <v>2</v>
      </c>
      <c r="H110" s="298">
        <v>0.45</v>
      </c>
      <c r="I110" s="307">
        <v>890.32</v>
      </c>
      <c r="J110" s="307">
        <v>400.64</v>
      </c>
    </row>
    <row r="111" spans="1:10" s="183" customFormat="1" ht="51.95" customHeight="1" x14ac:dyDescent="0.2">
      <c r="A111" s="295" t="s">
        <v>568</v>
      </c>
      <c r="B111" s="296" t="s">
        <v>621</v>
      </c>
      <c r="C111" s="295" t="s">
        <v>404</v>
      </c>
      <c r="D111" s="295" t="s">
        <v>622</v>
      </c>
      <c r="E111" s="381" t="s">
        <v>567</v>
      </c>
      <c r="F111" s="381"/>
      <c r="G111" s="297" t="s">
        <v>1</v>
      </c>
      <c r="H111" s="298">
        <v>29.24</v>
      </c>
      <c r="I111" s="307">
        <v>258.25</v>
      </c>
      <c r="J111" s="307">
        <v>7551.23</v>
      </c>
    </row>
    <row r="112" spans="1:10" s="183" customFormat="1" ht="39" customHeight="1" x14ac:dyDescent="0.2">
      <c r="A112" s="295" t="s">
        <v>568</v>
      </c>
      <c r="B112" s="296" t="s">
        <v>623</v>
      </c>
      <c r="C112" s="295" t="s">
        <v>402</v>
      </c>
      <c r="D112" s="295" t="s">
        <v>624</v>
      </c>
      <c r="E112" s="381" t="s">
        <v>625</v>
      </c>
      <c r="F112" s="381"/>
      <c r="G112" s="297" t="s">
        <v>1</v>
      </c>
      <c r="H112" s="298">
        <v>1.5</v>
      </c>
      <c r="I112" s="307">
        <v>211.35</v>
      </c>
      <c r="J112" s="307">
        <v>317.02</v>
      </c>
    </row>
    <row r="113" spans="1:10" s="183" customFormat="1" ht="51.95" customHeight="1" x14ac:dyDescent="0.2">
      <c r="A113" s="295" t="s">
        <v>568</v>
      </c>
      <c r="B113" s="296" t="s">
        <v>626</v>
      </c>
      <c r="C113" s="295" t="s">
        <v>404</v>
      </c>
      <c r="D113" s="295" t="s">
        <v>627</v>
      </c>
      <c r="E113" s="381" t="s">
        <v>567</v>
      </c>
      <c r="F113" s="381"/>
      <c r="G113" s="297" t="s">
        <v>1</v>
      </c>
      <c r="H113" s="298">
        <v>60.13</v>
      </c>
      <c r="I113" s="307">
        <v>9.2200000000000006</v>
      </c>
      <c r="J113" s="307">
        <v>554.39</v>
      </c>
    </row>
    <row r="114" spans="1:10" s="183" customFormat="1" ht="39" customHeight="1" x14ac:dyDescent="0.2">
      <c r="A114" s="295" t="s">
        <v>568</v>
      </c>
      <c r="B114" s="296" t="s">
        <v>628</v>
      </c>
      <c r="C114" s="295" t="s">
        <v>404</v>
      </c>
      <c r="D114" s="295" t="s">
        <v>629</v>
      </c>
      <c r="E114" s="381" t="s">
        <v>567</v>
      </c>
      <c r="F114" s="381"/>
      <c r="G114" s="297" t="s">
        <v>1</v>
      </c>
      <c r="H114" s="298">
        <v>60.13</v>
      </c>
      <c r="I114" s="307">
        <v>33.18</v>
      </c>
      <c r="J114" s="307">
        <v>1995.11</v>
      </c>
    </row>
    <row r="115" spans="1:10" s="183" customFormat="1" ht="39" customHeight="1" x14ac:dyDescent="0.2">
      <c r="A115" s="295" t="s">
        <v>568</v>
      </c>
      <c r="B115" s="296" t="s">
        <v>630</v>
      </c>
      <c r="C115" s="295" t="s">
        <v>404</v>
      </c>
      <c r="D115" s="295" t="s">
        <v>631</v>
      </c>
      <c r="E115" s="381" t="s">
        <v>567</v>
      </c>
      <c r="F115" s="381"/>
      <c r="G115" s="297" t="s">
        <v>1</v>
      </c>
      <c r="H115" s="298">
        <v>60.13</v>
      </c>
      <c r="I115" s="307">
        <v>31.1</v>
      </c>
      <c r="J115" s="307">
        <v>1870.04</v>
      </c>
    </row>
    <row r="116" spans="1:10" s="183" customFormat="1" ht="26.1" customHeight="1" x14ac:dyDescent="0.2">
      <c r="A116" s="295" t="s">
        <v>568</v>
      </c>
      <c r="B116" s="296" t="s">
        <v>667</v>
      </c>
      <c r="C116" s="295" t="s">
        <v>402</v>
      </c>
      <c r="D116" s="295" t="s">
        <v>654</v>
      </c>
      <c r="E116" s="381" t="s">
        <v>668</v>
      </c>
      <c r="F116" s="381"/>
      <c r="G116" s="297" t="s">
        <v>1</v>
      </c>
      <c r="H116" s="298">
        <v>60.13</v>
      </c>
      <c r="I116" s="307">
        <v>11.64</v>
      </c>
      <c r="J116" s="307">
        <v>699.91</v>
      </c>
    </row>
    <row r="117" spans="1:10" s="183" customFormat="1" ht="26.1" customHeight="1" x14ac:dyDescent="0.2">
      <c r="A117" s="295" t="s">
        <v>568</v>
      </c>
      <c r="B117" s="296" t="s">
        <v>669</v>
      </c>
      <c r="C117" s="295" t="s">
        <v>404</v>
      </c>
      <c r="D117" s="295" t="s">
        <v>655</v>
      </c>
      <c r="E117" s="381" t="s">
        <v>567</v>
      </c>
      <c r="F117" s="381"/>
      <c r="G117" s="297" t="s">
        <v>1</v>
      </c>
      <c r="H117" s="298">
        <v>1.76</v>
      </c>
      <c r="I117" s="307">
        <v>783.32</v>
      </c>
      <c r="J117" s="307">
        <v>1378.64</v>
      </c>
    </row>
    <row r="118" spans="1:10" s="183" customFormat="1" ht="51.95" customHeight="1" x14ac:dyDescent="0.2">
      <c r="A118" s="295" t="s">
        <v>568</v>
      </c>
      <c r="B118" s="296" t="s">
        <v>670</v>
      </c>
      <c r="C118" s="295" t="s">
        <v>402</v>
      </c>
      <c r="D118" s="295" t="s">
        <v>656</v>
      </c>
      <c r="E118" s="381" t="s">
        <v>671</v>
      </c>
      <c r="F118" s="381"/>
      <c r="G118" s="297" t="s">
        <v>1</v>
      </c>
      <c r="H118" s="298">
        <v>2.04</v>
      </c>
      <c r="I118" s="307">
        <v>45.14</v>
      </c>
      <c r="J118" s="307">
        <v>92.08</v>
      </c>
    </row>
    <row r="119" spans="1:10" s="183" customFormat="1" ht="39" customHeight="1" x14ac:dyDescent="0.2">
      <c r="A119" s="295" t="s">
        <v>568</v>
      </c>
      <c r="B119" s="296" t="s">
        <v>672</v>
      </c>
      <c r="C119" s="295" t="s">
        <v>402</v>
      </c>
      <c r="D119" s="295" t="s">
        <v>657</v>
      </c>
      <c r="E119" s="381" t="s">
        <v>671</v>
      </c>
      <c r="F119" s="381"/>
      <c r="G119" s="297" t="s">
        <v>1</v>
      </c>
      <c r="H119" s="298">
        <v>1.5</v>
      </c>
      <c r="I119" s="307">
        <v>27.9</v>
      </c>
      <c r="J119" s="307">
        <v>41.85</v>
      </c>
    </row>
    <row r="120" spans="1:10" s="183" customFormat="1" ht="26.1" customHeight="1" x14ac:dyDescent="0.2">
      <c r="A120" s="295" t="s">
        <v>568</v>
      </c>
      <c r="B120" s="296" t="s">
        <v>673</v>
      </c>
      <c r="C120" s="295" t="s">
        <v>402</v>
      </c>
      <c r="D120" s="295" t="s">
        <v>658</v>
      </c>
      <c r="E120" s="381" t="s">
        <v>671</v>
      </c>
      <c r="F120" s="381"/>
      <c r="G120" s="297" t="s">
        <v>312</v>
      </c>
      <c r="H120" s="298">
        <v>1.7</v>
      </c>
      <c r="I120" s="307">
        <v>57.28</v>
      </c>
      <c r="J120" s="307">
        <v>97.37</v>
      </c>
    </row>
    <row r="121" spans="1:10" s="183" customFormat="1" ht="26.1" customHeight="1" x14ac:dyDescent="0.2">
      <c r="A121" s="295" t="s">
        <v>568</v>
      </c>
      <c r="B121" s="296" t="s">
        <v>674</v>
      </c>
      <c r="C121" s="295" t="s">
        <v>404</v>
      </c>
      <c r="D121" s="295" t="s">
        <v>659</v>
      </c>
      <c r="E121" s="381" t="s">
        <v>567</v>
      </c>
      <c r="F121" s="381"/>
      <c r="G121" s="297" t="s">
        <v>1</v>
      </c>
      <c r="H121" s="298">
        <v>60.13</v>
      </c>
      <c r="I121" s="307">
        <v>14.69</v>
      </c>
      <c r="J121" s="307">
        <v>883.3</v>
      </c>
    </row>
    <row r="122" spans="1:10" s="183" customFormat="1" ht="14.25" x14ac:dyDescent="0.2">
      <c r="A122" s="303"/>
      <c r="B122" s="303"/>
      <c r="C122" s="303"/>
      <c r="D122" s="303"/>
      <c r="E122" s="303" t="s">
        <v>584</v>
      </c>
      <c r="F122" s="304">
        <v>5214.16</v>
      </c>
      <c r="G122" s="303" t="s">
        <v>585</v>
      </c>
      <c r="H122" s="304">
        <v>0</v>
      </c>
      <c r="I122" s="303" t="s">
        <v>586</v>
      </c>
      <c r="J122" s="304">
        <v>5214.16</v>
      </c>
    </row>
    <row r="123" spans="1:10" s="183" customFormat="1" ht="14.25" x14ac:dyDescent="0.2">
      <c r="A123" s="303"/>
      <c r="B123" s="303"/>
      <c r="C123" s="303"/>
      <c r="D123" s="303"/>
      <c r="E123" s="303" t="s">
        <v>587</v>
      </c>
      <c r="F123" s="309">
        <v>4211.79</v>
      </c>
      <c r="G123" s="303"/>
      <c r="H123" s="382" t="s">
        <v>588</v>
      </c>
      <c r="I123" s="382"/>
      <c r="J123" s="309">
        <v>20093.37</v>
      </c>
    </row>
    <row r="124" spans="1:10" s="183" customFormat="1" ht="50.1" customHeight="1" x14ac:dyDescent="0.25">
      <c r="A124" s="384" t="s">
        <v>660</v>
      </c>
      <c r="B124" s="385"/>
      <c r="C124" s="385"/>
      <c r="D124" s="385"/>
      <c r="E124" s="385"/>
      <c r="F124" s="385"/>
      <c r="G124" s="385"/>
      <c r="H124" s="385"/>
      <c r="I124" s="385"/>
      <c r="J124" s="385"/>
    </row>
    <row r="125" spans="1:10" s="183" customFormat="1" ht="18" customHeight="1" x14ac:dyDescent="0.2">
      <c r="A125" s="290"/>
      <c r="B125" s="291" t="s">
        <v>19</v>
      </c>
      <c r="C125" s="290" t="s">
        <v>20</v>
      </c>
      <c r="D125" s="290" t="s">
        <v>21</v>
      </c>
      <c r="E125" s="386" t="s">
        <v>50</v>
      </c>
      <c r="F125" s="386"/>
      <c r="G125" s="292" t="s">
        <v>563</v>
      </c>
      <c r="H125" s="291" t="s">
        <v>564</v>
      </c>
      <c r="I125" s="291" t="s">
        <v>565</v>
      </c>
      <c r="J125" s="291" t="s">
        <v>0</v>
      </c>
    </row>
    <row r="126" spans="1:10" s="183" customFormat="1" ht="24" customHeight="1" x14ac:dyDescent="0.2">
      <c r="A126" s="273" t="s">
        <v>566</v>
      </c>
      <c r="B126" s="274" t="s">
        <v>635</v>
      </c>
      <c r="C126" s="273" t="s">
        <v>426</v>
      </c>
      <c r="D126" s="273" t="s">
        <v>636</v>
      </c>
      <c r="E126" s="383" t="s">
        <v>625</v>
      </c>
      <c r="F126" s="383"/>
      <c r="G126" s="275" t="s">
        <v>467</v>
      </c>
      <c r="H126" s="294">
        <v>1</v>
      </c>
      <c r="I126" s="286">
        <v>346.44</v>
      </c>
      <c r="J126" s="286">
        <v>346.44</v>
      </c>
    </row>
    <row r="127" spans="1:10" s="183" customFormat="1" ht="39" customHeight="1" x14ac:dyDescent="0.2">
      <c r="A127" s="295" t="s">
        <v>568</v>
      </c>
      <c r="B127" s="296" t="s">
        <v>661</v>
      </c>
      <c r="C127" s="295" t="s">
        <v>404</v>
      </c>
      <c r="D127" s="295" t="s">
        <v>662</v>
      </c>
      <c r="E127" s="381" t="s">
        <v>567</v>
      </c>
      <c r="F127" s="381"/>
      <c r="G127" s="297" t="s">
        <v>2</v>
      </c>
      <c r="H127" s="298">
        <v>0.14399999999999999</v>
      </c>
      <c r="I127" s="307">
        <v>755.65</v>
      </c>
      <c r="J127" s="307">
        <v>108.81</v>
      </c>
    </row>
    <row r="128" spans="1:10" s="183" customFormat="1" ht="26.1" customHeight="1" x14ac:dyDescent="0.2">
      <c r="A128" s="295" t="s">
        <v>568</v>
      </c>
      <c r="B128" s="296" t="s">
        <v>663</v>
      </c>
      <c r="C128" s="295" t="s">
        <v>404</v>
      </c>
      <c r="D128" s="295" t="s">
        <v>664</v>
      </c>
      <c r="E128" s="381" t="s">
        <v>567</v>
      </c>
      <c r="F128" s="381"/>
      <c r="G128" s="297" t="s">
        <v>1</v>
      </c>
      <c r="H128" s="298">
        <v>1.44</v>
      </c>
      <c r="I128" s="307">
        <v>59.59</v>
      </c>
      <c r="J128" s="307">
        <v>85.8</v>
      </c>
    </row>
    <row r="129" spans="1:10" s="183" customFormat="1" ht="26.1" customHeight="1" x14ac:dyDescent="0.2">
      <c r="A129" s="295" t="s">
        <v>568</v>
      </c>
      <c r="B129" s="296" t="s">
        <v>637</v>
      </c>
      <c r="C129" s="295" t="s">
        <v>404</v>
      </c>
      <c r="D129" s="295" t="s">
        <v>638</v>
      </c>
      <c r="E129" s="381" t="s">
        <v>567</v>
      </c>
      <c r="F129" s="381"/>
      <c r="G129" s="297" t="s">
        <v>639</v>
      </c>
      <c r="H129" s="298">
        <v>11.52</v>
      </c>
      <c r="I129" s="307">
        <v>13.18</v>
      </c>
      <c r="J129" s="307">
        <v>151.83000000000001</v>
      </c>
    </row>
    <row r="130" spans="1:10" s="183" customFormat="1" ht="14.25" x14ac:dyDescent="0.2">
      <c r="A130" s="303"/>
      <c r="B130" s="303"/>
      <c r="C130" s="303"/>
      <c r="D130" s="303"/>
      <c r="E130" s="303" t="s">
        <v>584</v>
      </c>
      <c r="F130" s="304">
        <v>90.94</v>
      </c>
      <c r="G130" s="303" t="s">
        <v>585</v>
      </c>
      <c r="H130" s="304">
        <v>0</v>
      </c>
      <c r="I130" s="303" t="s">
        <v>586</v>
      </c>
      <c r="J130" s="304">
        <v>90.94</v>
      </c>
    </row>
    <row r="131" spans="1:10" s="183" customFormat="1" ht="14.25" x14ac:dyDescent="0.2">
      <c r="A131" s="303"/>
      <c r="B131" s="303"/>
      <c r="C131" s="303"/>
      <c r="D131" s="303"/>
      <c r="E131" s="303" t="s">
        <v>587</v>
      </c>
      <c r="F131" s="309">
        <v>91.87</v>
      </c>
      <c r="G131" s="303"/>
      <c r="H131" s="382" t="s">
        <v>588</v>
      </c>
      <c r="I131" s="382"/>
      <c r="J131" s="309">
        <v>438.31</v>
      </c>
    </row>
    <row r="132" spans="1:10" s="183" customFormat="1" ht="14.25" x14ac:dyDescent="0.2">
      <c r="A132" s="303"/>
      <c r="B132" s="303"/>
      <c r="C132" s="303"/>
      <c r="D132" s="303"/>
      <c r="E132" s="303"/>
      <c r="F132" s="309"/>
      <c r="G132" s="303"/>
      <c r="H132" s="303"/>
      <c r="I132" s="303"/>
      <c r="J132" s="309"/>
    </row>
    <row r="133" spans="1:10" s="183" customFormat="1" ht="14.25" x14ac:dyDescent="0.2">
      <c r="A133" s="303"/>
      <c r="B133" s="303"/>
      <c r="C133" s="303"/>
      <c r="D133" s="303"/>
      <c r="E133" s="303"/>
      <c r="F133" s="309"/>
      <c r="G133" s="303"/>
      <c r="H133" s="303"/>
      <c r="I133" s="303"/>
      <c r="J133" s="309"/>
    </row>
    <row r="134" spans="1:10" s="183" customFormat="1" ht="14.25" x14ac:dyDescent="0.2">
      <c r="A134" s="303"/>
      <c r="B134" s="303"/>
      <c r="C134" s="303"/>
      <c r="D134" s="303"/>
      <c r="E134" s="303"/>
      <c r="F134" s="309"/>
      <c r="G134" s="303"/>
      <c r="H134" s="303"/>
      <c r="I134" s="303"/>
      <c r="J134" s="309"/>
    </row>
    <row r="135" spans="1:10" s="183" customFormat="1" ht="14.25" x14ac:dyDescent="0.2">
      <c r="A135" s="303"/>
      <c r="B135" s="303"/>
      <c r="C135" s="303"/>
      <c r="D135" s="303"/>
      <c r="E135" s="303"/>
      <c r="F135" s="309"/>
      <c r="G135" s="303"/>
      <c r="H135" s="303"/>
      <c r="I135" s="303"/>
      <c r="J135" s="309"/>
    </row>
    <row r="136" spans="1:10" s="183" customFormat="1" ht="14.25" x14ac:dyDescent="0.2">
      <c r="A136" s="303"/>
      <c r="B136" s="303"/>
      <c r="C136" s="303"/>
      <c r="D136" s="303"/>
      <c r="E136" s="303"/>
      <c r="F136" s="309"/>
      <c r="G136" s="303"/>
      <c r="H136" s="303"/>
      <c r="I136" s="303"/>
      <c r="J136" s="309"/>
    </row>
    <row r="137" spans="1:10" s="183" customFormat="1" ht="14.25" x14ac:dyDescent="0.2">
      <c r="A137" s="303"/>
      <c r="B137" s="303"/>
      <c r="C137" s="303"/>
      <c r="D137" s="303"/>
      <c r="E137" s="303"/>
      <c r="F137" s="309"/>
      <c r="G137" s="303"/>
      <c r="H137" s="303"/>
      <c r="I137" s="303"/>
      <c r="J137" s="309"/>
    </row>
    <row r="138" spans="1:10" s="183" customFormat="1" ht="14.25" x14ac:dyDescent="0.2">
      <c r="A138" s="303"/>
      <c r="B138" s="303"/>
      <c r="C138" s="303"/>
      <c r="D138" s="303"/>
      <c r="E138" s="303"/>
      <c r="F138" s="309"/>
      <c r="G138" s="303"/>
      <c r="H138" s="303"/>
      <c r="I138" s="303"/>
      <c r="J138" s="309"/>
    </row>
    <row r="139" spans="1:10" s="183" customFormat="1" ht="14.25" x14ac:dyDescent="0.2">
      <c r="A139" s="303"/>
      <c r="B139" s="303"/>
      <c r="C139" s="303"/>
      <c r="D139" s="303"/>
      <c r="E139" s="303"/>
      <c r="F139" s="309"/>
      <c r="G139" s="303"/>
      <c r="H139" s="303"/>
      <c r="I139" s="303"/>
      <c r="J139" s="309"/>
    </row>
    <row r="140" spans="1:10" s="183" customFormat="1" ht="14.25" x14ac:dyDescent="0.2">
      <c r="A140" s="303"/>
      <c r="B140" s="303"/>
      <c r="C140" s="303"/>
      <c r="D140" s="303"/>
      <c r="E140" s="303"/>
      <c r="F140" s="309"/>
      <c r="G140" s="303"/>
      <c r="H140" s="303"/>
      <c r="I140" s="303"/>
      <c r="J140" s="309"/>
    </row>
    <row r="141" spans="1:10" s="183" customFormat="1" ht="14.25" x14ac:dyDescent="0.2">
      <c r="A141" s="303"/>
      <c r="B141" s="303"/>
      <c r="C141" s="303"/>
      <c r="D141" s="303"/>
      <c r="E141" s="303"/>
      <c r="F141" s="309"/>
      <c r="G141" s="303"/>
      <c r="H141" s="303"/>
      <c r="I141" s="303"/>
      <c r="J141" s="309"/>
    </row>
    <row r="142" spans="1:10" s="183" customFormat="1" ht="14.25" x14ac:dyDescent="0.2">
      <c r="A142" s="303"/>
      <c r="B142" s="303"/>
      <c r="C142" s="303"/>
      <c r="D142" s="303"/>
      <c r="E142" s="303"/>
      <c r="F142" s="309"/>
      <c r="G142" s="303"/>
      <c r="H142" s="303"/>
      <c r="I142" s="303"/>
      <c r="J142" s="309"/>
    </row>
    <row r="143" spans="1:10" s="65" customFormat="1" x14ac:dyDescent="0.2">
      <c r="A143" s="112"/>
      <c r="B143" s="112"/>
      <c r="C143" s="112"/>
      <c r="D143" s="112"/>
      <c r="E143" s="113"/>
      <c r="F143" s="114"/>
      <c r="G143" s="114"/>
      <c r="H143" s="1"/>
      <c r="I143" s="1"/>
      <c r="J143" s="1"/>
    </row>
    <row r="144" spans="1:10" s="65" customFormat="1" ht="15.75" x14ac:dyDescent="0.25">
      <c r="A144" s="112"/>
      <c r="B144" s="112"/>
      <c r="C144" s="112"/>
      <c r="D144" s="102" t="s">
        <v>5</v>
      </c>
      <c r="E144" s="409" t="str">
        <f>DADOS!C8</f>
        <v>Eng.ª Civil Flávia Cristina Barbosa</v>
      </c>
      <c r="F144" s="409"/>
      <c r="G144" s="409"/>
      <c r="H144" s="1"/>
      <c r="I144" s="1"/>
      <c r="J144" s="1"/>
    </row>
    <row r="145" spans="1:10" s="58" customFormat="1" ht="15.75" x14ac:dyDescent="0.25">
      <c r="A145" s="115"/>
      <c r="B145" s="115"/>
      <c r="C145" s="115"/>
      <c r="D145" s="115"/>
      <c r="E145" s="388" t="str">
        <f>"CREA: "&amp;DADOS!C9</f>
        <v>CREA: MG- 187.842/D</v>
      </c>
      <c r="F145" s="388"/>
      <c r="G145" s="388"/>
      <c r="H145" s="1"/>
      <c r="I145" s="1"/>
      <c r="J145" s="1"/>
    </row>
    <row r="146" spans="1:10" x14ac:dyDescent="0.2">
      <c r="G146" s="78"/>
    </row>
    <row r="147" spans="1:10" x14ac:dyDescent="0.2">
      <c r="G147" s="78"/>
    </row>
    <row r="148" spans="1:10" ht="18.75" x14ac:dyDescent="0.2">
      <c r="C148" s="2"/>
      <c r="D148" s="3"/>
      <c r="E148" s="81"/>
      <c r="F148" s="76"/>
    </row>
  </sheetData>
  <mergeCells count="109">
    <mergeCell ref="A1:H2"/>
    <mergeCell ref="I5:I6"/>
    <mergeCell ref="J5:J6"/>
    <mergeCell ref="G4:H6"/>
    <mergeCell ref="E144:G144"/>
    <mergeCell ref="E23:F23"/>
    <mergeCell ref="E24:F24"/>
    <mergeCell ref="H26:I26"/>
    <mergeCell ref="E28:F28"/>
    <mergeCell ref="E29:F29"/>
    <mergeCell ref="E30:F30"/>
    <mergeCell ref="E31:F31"/>
    <mergeCell ref="E32:F32"/>
    <mergeCell ref="E33:F33"/>
    <mergeCell ref="E34:F34"/>
    <mergeCell ref="H36:I36"/>
    <mergeCell ref="E38:F38"/>
    <mergeCell ref="E39:F39"/>
    <mergeCell ref="E40:F40"/>
    <mergeCell ref="E41:F41"/>
    <mergeCell ref="E42:F42"/>
    <mergeCell ref="E145:G145"/>
    <mergeCell ref="C4:F5"/>
    <mergeCell ref="A8:J8"/>
    <mergeCell ref="A3:B3"/>
    <mergeCell ref="I4:J4"/>
    <mergeCell ref="E10:F10"/>
    <mergeCell ref="E11:F11"/>
    <mergeCell ref="E12:F12"/>
    <mergeCell ref="E13:F13"/>
    <mergeCell ref="E14:F14"/>
    <mergeCell ref="E15:F15"/>
    <mergeCell ref="H17:I17"/>
    <mergeCell ref="E19:F19"/>
    <mergeCell ref="E20:F20"/>
    <mergeCell ref="E21:F21"/>
    <mergeCell ref="E22:F22"/>
    <mergeCell ref="E50:F50"/>
    <mergeCell ref="E51:F51"/>
    <mergeCell ref="E52:F52"/>
    <mergeCell ref="E53:F53"/>
    <mergeCell ref="H55:I55"/>
    <mergeCell ref="E43:F43"/>
    <mergeCell ref="H45:I45"/>
    <mergeCell ref="E47:F47"/>
    <mergeCell ref="E48:F48"/>
    <mergeCell ref="E49:F49"/>
    <mergeCell ref="E62:F62"/>
    <mergeCell ref="H64:I64"/>
    <mergeCell ref="E66:F66"/>
    <mergeCell ref="E67:F67"/>
    <mergeCell ref="E68:F68"/>
    <mergeCell ref="E57:F57"/>
    <mergeCell ref="E58:F58"/>
    <mergeCell ref="E59:F59"/>
    <mergeCell ref="E60:F60"/>
    <mergeCell ref="E61:F61"/>
    <mergeCell ref="E74:F74"/>
    <mergeCell ref="E75:F75"/>
    <mergeCell ref="E76:F76"/>
    <mergeCell ref="H78:I78"/>
    <mergeCell ref="E80:F80"/>
    <mergeCell ref="E69:F69"/>
    <mergeCell ref="E70:F70"/>
    <mergeCell ref="E71:F71"/>
    <mergeCell ref="E72:F72"/>
    <mergeCell ref="E73:F73"/>
    <mergeCell ref="E86:F86"/>
    <mergeCell ref="H88:I88"/>
    <mergeCell ref="E90:F90"/>
    <mergeCell ref="E91:F91"/>
    <mergeCell ref="E92:F92"/>
    <mergeCell ref="E81:F81"/>
    <mergeCell ref="E82:F82"/>
    <mergeCell ref="E83:F83"/>
    <mergeCell ref="E84:F84"/>
    <mergeCell ref="E85:F85"/>
    <mergeCell ref="E108:F108"/>
    <mergeCell ref="E100:F100"/>
    <mergeCell ref="E101:F101"/>
    <mergeCell ref="E102:F102"/>
    <mergeCell ref="E103:F103"/>
    <mergeCell ref="H105:I105"/>
    <mergeCell ref="E93:F93"/>
    <mergeCell ref="E94:F94"/>
    <mergeCell ref="H96:I96"/>
    <mergeCell ref="E98:F98"/>
    <mergeCell ref="E99:F99"/>
    <mergeCell ref="E128:F128"/>
    <mergeCell ref="E129:F129"/>
    <mergeCell ref="H131:I131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A124:J124"/>
    <mergeCell ref="E125:F125"/>
    <mergeCell ref="E126:F126"/>
    <mergeCell ref="E127:F127"/>
    <mergeCell ref="H123:I123"/>
  </mergeCells>
  <pageMargins left="0.51181102362204722" right="0.51181102362204722" top="0.78740157480314965" bottom="0.78740157480314965" header="0.31496062992125984" footer="0.31496062992125984"/>
  <pageSetup paperSize="9" scale="65" fitToHeight="2000" orientation="landscape" r:id="rId1"/>
  <headerFooter>
    <oddFooter>Página &amp;P de &amp;N</oddFooter>
  </headerFooter>
  <rowBreaks count="5" manualBreakCount="5">
    <brk id="26" max="9" man="1"/>
    <brk id="55" max="9" man="1"/>
    <brk id="78" max="9" man="1"/>
    <brk id="105" max="9" man="1"/>
    <brk id="12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82"/>
  <sheetViews>
    <sheetView view="pageBreakPreview" topLeftCell="A69" zoomScale="70" zoomScaleNormal="70" zoomScaleSheetLayoutView="70" workbookViewId="0">
      <selection activeCell="I89" sqref="I89"/>
    </sheetView>
  </sheetViews>
  <sheetFormatPr defaultColWidth="9" defaultRowHeight="15" x14ac:dyDescent="0.2"/>
  <cols>
    <col min="1" max="1" width="14.375" style="7" customWidth="1"/>
    <col min="2" max="2" width="15.875" style="7" customWidth="1"/>
    <col min="3" max="3" width="75.375" style="1" customWidth="1"/>
    <col min="4" max="4" width="36.625" style="1" customWidth="1"/>
    <col min="5" max="5" width="23.125" style="7" customWidth="1"/>
    <col min="6" max="6" width="15.75" style="1" customWidth="1"/>
    <col min="7" max="7" width="18.625" style="124" customWidth="1"/>
    <col min="8" max="8" width="19.375" style="77" customWidth="1"/>
    <col min="9" max="9" width="18.25" style="1" customWidth="1"/>
    <col min="10" max="10" width="18.75" style="1" customWidth="1"/>
    <col min="11" max="16384" width="9" style="1"/>
  </cols>
  <sheetData>
    <row r="1" spans="1:10" s="24" customFormat="1" ht="22.9" customHeight="1" thickBot="1" x14ac:dyDescent="0.3">
      <c r="A1" s="353" t="s">
        <v>36</v>
      </c>
      <c r="B1" s="353"/>
      <c r="C1" s="353"/>
      <c r="D1" s="353"/>
      <c r="E1" s="353"/>
      <c r="F1" s="353"/>
      <c r="G1" s="353"/>
      <c r="H1" s="354"/>
      <c r="I1" s="32" t="s">
        <v>3</v>
      </c>
      <c r="J1" s="34" t="str">
        <f>DADOS!C2</f>
        <v>R00</v>
      </c>
    </row>
    <row r="2" spans="1:10" s="25" customFormat="1" ht="22.9" customHeight="1" thickBot="1" x14ac:dyDescent="0.25">
      <c r="A2" s="355"/>
      <c r="B2" s="355"/>
      <c r="C2" s="355"/>
      <c r="D2" s="355"/>
      <c r="E2" s="355"/>
      <c r="F2" s="355"/>
      <c r="G2" s="355"/>
      <c r="H2" s="356"/>
      <c r="I2" s="33" t="s">
        <v>8</v>
      </c>
      <c r="J2" s="47">
        <f>DADOS!C4</f>
        <v>45142</v>
      </c>
    </row>
    <row r="3" spans="1:10" s="25" customFormat="1" ht="21" customHeight="1" x14ac:dyDescent="0.2">
      <c r="A3" s="357" t="s">
        <v>9</v>
      </c>
      <c r="B3" s="358"/>
      <c r="C3" s="378" t="s">
        <v>10</v>
      </c>
      <c r="D3" s="379"/>
      <c r="E3" s="379"/>
      <c r="F3" s="380"/>
      <c r="G3" s="363" t="s">
        <v>7</v>
      </c>
      <c r="H3" s="358"/>
      <c r="I3" s="31" t="s">
        <v>11</v>
      </c>
      <c r="J3" s="26"/>
    </row>
    <row r="4" spans="1:10" s="25" customFormat="1" ht="64.5" customHeight="1" thickBot="1" x14ac:dyDescent="0.25">
      <c r="A4" s="359"/>
      <c r="B4" s="360"/>
      <c r="C4" s="410" t="str">
        <f>DADOS!C3</f>
        <v>REFORMA CAMPO DE FUTEBOL SÃO JOÃO - CÓI</v>
      </c>
      <c r="D4" s="411"/>
      <c r="E4" s="411"/>
      <c r="F4" s="412"/>
      <c r="G4" s="364"/>
      <c r="H4" s="360"/>
      <c r="I4" s="395" t="str">
        <f>DADOS!C7</f>
        <v>SINAPI - 06/2023 - Minas Gerais
SICRO3 - 04/2023 - Minas Gerais
SETOP - 04/2023 - Minas Gerais
SUDECAP - 04/2023 - Minas Gerais</v>
      </c>
      <c r="J4" s="396"/>
    </row>
    <row r="5" spans="1:10" s="25" customFormat="1" ht="21" customHeight="1" thickBot="1" x14ac:dyDescent="0.25">
      <c r="A5" s="361"/>
      <c r="B5" s="362"/>
      <c r="C5" s="375"/>
      <c r="D5" s="376"/>
      <c r="E5" s="376"/>
      <c r="F5" s="377"/>
      <c r="G5" s="365"/>
      <c r="H5" s="362"/>
      <c r="I5" s="36" t="s">
        <v>12</v>
      </c>
      <c r="J5" s="38">
        <f>DADOS!C5</f>
        <v>0.26519999999999999</v>
      </c>
    </row>
    <row r="6" spans="1:10" s="25" customFormat="1" ht="7.9" customHeight="1" thickBot="1" x14ac:dyDescent="0.25">
      <c r="A6" s="93"/>
      <c r="B6" s="93"/>
      <c r="C6" s="45"/>
      <c r="D6" s="45"/>
      <c r="E6" s="45"/>
      <c r="F6" s="45"/>
      <c r="G6" s="131"/>
      <c r="H6" s="94"/>
      <c r="I6" s="271"/>
      <c r="J6" s="312"/>
    </row>
    <row r="7" spans="1:10" s="25" customFormat="1" ht="22.15" customHeight="1" thickBot="1" x14ac:dyDescent="0.25">
      <c r="A7" s="368" t="str">
        <f>A1&amp;" DE PROJETO EXECUTIVO - "&amp;C4</f>
        <v>CURVA ABC DE SERVIÇOS DE PROJETO EXECUTIVO - REFORMA CAMPO DE FUTEBOL SÃO JOÃO - CÓI</v>
      </c>
      <c r="B7" s="368"/>
      <c r="C7" s="368"/>
      <c r="D7" s="368"/>
      <c r="E7" s="368"/>
      <c r="F7" s="368"/>
      <c r="G7" s="368"/>
      <c r="H7" s="368"/>
      <c r="I7" s="368"/>
      <c r="J7" s="368"/>
    </row>
    <row r="8" spans="1:10" s="27" customFormat="1" ht="7.9" customHeight="1" thickBot="1" x14ac:dyDescent="0.3">
      <c r="A8" s="413"/>
      <c r="B8" s="414"/>
      <c r="C8" s="414"/>
      <c r="D8" s="414"/>
      <c r="E8" s="414"/>
      <c r="F8" s="414"/>
      <c r="G8" s="414"/>
      <c r="H8" s="414"/>
      <c r="I8" s="414"/>
      <c r="J8" s="414"/>
    </row>
    <row r="9" spans="1:10" s="27" customFormat="1" ht="38.450000000000003" customHeight="1" thickBot="1" x14ac:dyDescent="0.3">
      <c r="A9" s="39" t="s">
        <v>19</v>
      </c>
      <c r="B9" s="37" t="s">
        <v>20</v>
      </c>
      <c r="C9" s="37" t="s">
        <v>21</v>
      </c>
      <c r="D9" s="37" t="s">
        <v>50</v>
      </c>
      <c r="E9" s="37" t="s">
        <v>35</v>
      </c>
      <c r="F9" s="37" t="s">
        <v>34</v>
      </c>
      <c r="G9" s="95" t="s">
        <v>45</v>
      </c>
      <c r="H9" s="95" t="s">
        <v>0</v>
      </c>
      <c r="I9" s="37" t="s">
        <v>42</v>
      </c>
      <c r="J9" s="40" t="s">
        <v>46</v>
      </c>
    </row>
    <row r="10" spans="1:10" s="306" customFormat="1" ht="26.1" customHeight="1" x14ac:dyDescent="0.2">
      <c r="A10" s="278" t="s">
        <v>441</v>
      </c>
      <c r="B10" s="277" t="s">
        <v>426</v>
      </c>
      <c r="C10" s="277" t="s">
        <v>157</v>
      </c>
      <c r="D10" s="277" t="s">
        <v>675</v>
      </c>
      <c r="E10" s="279" t="s">
        <v>442</v>
      </c>
      <c r="F10" s="429">
        <v>1</v>
      </c>
      <c r="G10" s="287">
        <v>829974.36</v>
      </c>
      <c r="H10" s="287">
        <v>829974.36</v>
      </c>
      <c r="I10" s="310">
        <v>55.64</v>
      </c>
      <c r="J10" s="310">
        <v>55.64</v>
      </c>
    </row>
    <row r="11" spans="1:10" s="306" customFormat="1" ht="26.1" customHeight="1" x14ac:dyDescent="0.2">
      <c r="A11" s="274" t="s">
        <v>425</v>
      </c>
      <c r="B11" s="293" t="s">
        <v>426</v>
      </c>
      <c r="C11" s="293" t="s">
        <v>427</v>
      </c>
      <c r="D11" s="293" t="s">
        <v>567</v>
      </c>
      <c r="E11" s="275" t="s">
        <v>2</v>
      </c>
      <c r="F11" s="428">
        <v>455.65</v>
      </c>
      <c r="G11" s="286">
        <v>193.12</v>
      </c>
      <c r="H11" s="286">
        <v>87995.12</v>
      </c>
      <c r="I11" s="311">
        <v>5.9</v>
      </c>
      <c r="J11" s="311">
        <v>61.54</v>
      </c>
    </row>
    <row r="12" spans="1:10" s="306" customFormat="1" ht="24" customHeight="1" x14ac:dyDescent="0.2">
      <c r="A12" s="274" t="s">
        <v>485</v>
      </c>
      <c r="B12" s="293" t="s">
        <v>426</v>
      </c>
      <c r="C12" s="293" t="s">
        <v>486</v>
      </c>
      <c r="D12" s="293" t="s">
        <v>593</v>
      </c>
      <c r="E12" s="275" t="s">
        <v>312</v>
      </c>
      <c r="F12" s="428">
        <v>153.91999999999999</v>
      </c>
      <c r="G12" s="286">
        <v>509.91</v>
      </c>
      <c r="H12" s="286">
        <v>78485.34</v>
      </c>
      <c r="I12" s="311">
        <v>5.26</v>
      </c>
      <c r="J12" s="311">
        <v>66.8</v>
      </c>
    </row>
    <row r="13" spans="1:10" s="306" customFormat="1" ht="39" customHeight="1" x14ac:dyDescent="0.2">
      <c r="A13" s="274" t="s">
        <v>456</v>
      </c>
      <c r="B13" s="293" t="s">
        <v>402</v>
      </c>
      <c r="C13" s="293" t="s">
        <v>457</v>
      </c>
      <c r="D13" s="293" t="s">
        <v>646</v>
      </c>
      <c r="E13" s="275" t="s">
        <v>312</v>
      </c>
      <c r="F13" s="428">
        <v>662.68</v>
      </c>
      <c r="G13" s="286">
        <v>82.7</v>
      </c>
      <c r="H13" s="286">
        <v>54803.63</v>
      </c>
      <c r="I13" s="311">
        <v>3.67</v>
      </c>
      <c r="J13" s="311">
        <v>70.47</v>
      </c>
    </row>
    <row r="14" spans="1:10" s="306" customFormat="1" ht="39" customHeight="1" x14ac:dyDescent="0.2">
      <c r="A14" s="274" t="s">
        <v>417</v>
      </c>
      <c r="B14" s="293" t="s">
        <v>402</v>
      </c>
      <c r="C14" s="293" t="s">
        <v>418</v>
      </c>
      <c r="D14" s="293" t="s">
        <v>676</v>
      </c>
      <c r="E14" s="275" t="s">
        <v>419</v>
      </c>
      <c r="F14" s="428">
        <v>19430.89</v>
      </c>
      <c r="G14" s="286">
        <v>2.7</v>
      </c>
      <c r="H14" s="286">
        <v>52463.4</v>
      </c>
      <c r="I14" s="311">
        <v>3.52</v>
      </c>
      <c r="J14" s="311">
        <v>73.989999999999995</v>
      </c>
    </row>
    <row r="15" spans="1:10" s="306" customFormat="1" ht="24" customHeight="1" x14ac:dyDescent="0.2">
      <c r="A15" s="274" t="s">
        <v>493</v>
      </c>
      <c r="B15" s="293" t="s">
        <v>426</v>
      </c>
      <c r="C15" s="293" t="s">
        <v>494</v>
      </c>
      <c r="D15" s="293" t="s">
        <v>646</v>
      </c>
      <c r="E15" s="275" t="s">
        <v>312</v>
      </c>
      <c r="F15" s="428">
        <v>1195.27</v>
      </c>
      <c r="G15" s="286">
        <v>38.61</v>
      </c>
      <c r="H15" s="286">
        <v>46149.37</v>
      </c>
      <c r="I15" s="311">
        <v>3.09</v>
      </c>
      <c r="J15" s="311">
        <v>77.08</v>
      </c>
    </row>
    <row r="16" spans="1:10" s="306" customFormat="1" ht="26.1" customHeight="1" x14ac:dyDescent="0.2">
      <c r="A16" s="274" t="s">
        <v>459</v>
      </c>
      <c r="B16" s="293" t="s">
        <v>426</v>
      </c>
      <c r="C16" s="293" t="s">
        <v>460</v>
      </c>
      <c r="D16" s="293" t="s">
        <v>593</v>
      </c>
      <c r="E16" s="275" t="s">
        <v>312</v>
      </c>
      <c r="F16" s="428">
        <v>133.76</v>
      </c>
      <c r="G16" s="286">
        <v>302.18</v>
      </c>
      <c r="H16" s="286">
        <v>40419.589999999997</v>
      </c>
      <c r="I16" s="311">
        <v>2.71</v>
      </c>
      <c r="J16" s="311">
        <v>79.790000000000006</v>
      </c>
    </row>
    <row r="17" spans="1:10" s="306" customFormat="1" ht="26.1" customHeight="1" x14ac:dyDescent="0.2">
      <c r="A17" s="274" t="s">
        <v>490</v>
      </c>
      <c r="B17" s="293" t="s">
        <v>402</v>
      </c>
      <c r="C17" s="293" t="s">
        <v>491</v>
      </c>
      <c r="D17" s="293" t="s">
        <v>600</v>
      </c>
      <c r="E17" s="275" t="s">
        <v>2</v>
      </c>
      <c r="F17" s="428">
        <v>317.27</v>
      </c>
      <c r="G17" s="286">
        <v>98.9</v>
      </c>
      <c r="H17" s="286">
        <v>31378</v>
      </c>
      <c r="I17" s="311">
        <v>2.1</v>
      </c>
      <c r="J17" s="311">
        <v>81.900000000000006</v>
      </c>
    </row>
    <row r="18" spans="1:10" s="306" customFormat="1" ht="24" customHeight="1" x14ac:dyDescent="0.2">
      <c r="A18" s="274" t="s">
        <v>482</v>
      </c>
      <c r="B18" s="293" t="s">
        <v>426</v>
      </c>
      <c r="C18" s="293" t="s">
        <v>483</v>
      </c>
      <c r="D18" s="293" t="s">
        <v>620</v>
      </c>
      <c r="E18" s="275" t="s">
        <v>467</v>
      </c>
      <c r="F18" s="428">
        <v>5</v>
      </c>
      <c r="G18" s="286">
        <v>4873.8900000000003</v>
      </c>
      <c r="H18" s="286">
        <v>24369.45</v>
      </c>
      <c r="I18" s="311">
        <v>1.63</v>
      </c>
      <c r="J18" s="311">
        <v>83.53</v>
      </c>
    </row>
    <row r="19" spans="1:10" s="306" customFormat="1" ht="24" customHeight="1" x14ac:dyDescent="0.2">
      <c r="A19" s="278" t="s">
        <v>509</v>
      </c>
      <c r="B19" s="277" t="s">
        <v>426</v>
      </c>
      <c r="C19" s="277" t="s">
        <v>510</v>
      </c>
      <c r="D19" s="277" t="s">
        <v>583</v>
      </c>
      <c r="E19" s="279" t="s">
        <v>467</v>
      </c>
      <c r="F19" s="429">
        <v>8</v>
      </c>
      <c r="G19" s="287">
        <v>2891.23</v>
      </c>
      <c r="H19" s="287">
        <v>23129.84</v>
      </c>
      <c r="I19" s="310">
        <v>1.55</v>
      </c>
      <c r="J19" s="310">
        <v>85.08</v>
      </c>
    </row>
    <row r="20" spans="1:10" s="306" customFormat="1" ht="24" customHeight="1" x14ac:dyDescent="0.2">
      <c r="A20" s="274" t="s">
        <v>557</v>
      </c>
      <c r="B20" s="293" t="s">
        <v>426</v>
      </c>
      <c r="C20" s="293" t="s">
        <v>397</v>
      </c>
      <c r="D20" s="293" t="s">
        <v>665</v>
      </c>
      <c r="E20" s="275" t="s">
        <v>467</v>
      </c>
      <c r="F20" s="428">
        <v>1</v>
      </c>
      <c r="G20" s="286">
        <v>20093.37</v>
      </c>
      <c r="H20" s="286">
        <v>20093.37</v>
      </c>
      <c r="I20" s="311">
        <v>1.35</v>
      </c>
      <c r="J20" s="311">
        <v>86.43</v>
      </c>
    </row>
    <row r="21" spans="1:10" s="306" customFormat="1" ht="24" customHeight="1" x14ac:dyDescent="0.2">
      <c r="A21" s="274" t="s">
        <v>429</v>
      </c>
      <c r="B21" s="293" t="s">
        <v>426</v>
      </c>
      <c r="C21" s="293" t="s">
        <v>102</v>
      </c>
      <c r="D21" s="293" t="s">
        <v>567</v>
      </c>
      <c r="E21" s="275" t="s">
        <v>2</v>
      </c>
      <c r="F21" s="428">
        <v>79.430000000000007</v>
      </c>
      <c r="G21" s="286">
        <v>184.92</v>
      </c>
      <c r="H21" s="286">
        <v>14688.19</v>
      </c>
      <c r="I21" s="311">
        <v>0.98</v>
      </c>
      <c r="J21" s="311">
        <v>87.41</v>
      </c>
    </row>
    <row r="22" spans="1:10" s="306" customFormat="1" ht="26.1" customHeight="1" x14ac:dyDescent="0.2">
      <c r="A22" s="274" t="s">
        <v>498</v>
      </c>
      <c r="B22" s="293" t="s">
        <v>426</v>
      </c>
      <c r="C22" s="293" t="s">
        <v>499</v>
      </c>
      <c r="D22" s="293" t="s">
        <v>567</v>
      </c>
      <c r="E22" s="275" t="s">
        <v>2</v>
      </c>
      <c r="F22" s="428">
        <v>75.400000000000006</v>
      </c>
      <c r="G22" s="286">
        <v>193.92</v>
      </c>
      <c r="H22" s="286">
        <v>14621.56</v>
      </c>
      <c r="I22" s="311">
        <v>0.98</v>
      </c>
      <c r="J22" s="311">
        <v>88.39</v>
      </c>
    </row>
    <row r="23" spans="1:10" s="306" customFormat="1" ht="24" customHeight="1" x14ac:dyDescent="0.2">
      <c r="A23" s="278" t="s">
        <v>476</v>
      </c>
      <c r="B23" s="277" t="s">
        <v>426</v>
      </c>
      <c r="C23" s="277" t="s">
        <v>191</v>
      </c>
      <c r="D23" s="277" t="s">
        <v>583</v>
      </c>
      <c r="E23" s="279" t="s">
        <v>442</v>
      </c>
      <c r="F23" s="429">
        <v>38</v>
      </c>
      <c r="G23" s="287">
        <v>366.95</v>
      </c>
      <c r="H23" s="287">
        <v>13944.1</v>
      </c>
      <c r="I23" s="310">
        <v>0.93</v>
      </c>
      <c r="J23" s="310">
        <v>89.33</v>
      </c>
    </row>
    <row r="24" spans="1:10" s="306" customFormat="1" ht="26.1" customHeight="1" x14ac:dyDescent="0.2">
      <c r="A24" s="274" t="s">
        <v>422</v>
      </c>
      <c r="B24" s="293" t="s">
        <v>402</v>
      </c>
      <c r="C24" s="293" t="s">
        <v>423</v>
      </c>
      <c r="D24" s="293" t="s">
        <v>677</v>
      </c>
      <c r="E24" s="275" t="s">
        <v>1</v>
      </c>
      <c r="F24" s="428">
        <v>3971.5</v>
      </c>
      <c r="G24" s="286">
        <v>2.99</v>
      </c>
      <c r="H24" s="286">
        <v>11874.78</v>
      </c>
      <c r="I24" s="311">
        <v>0.8</v>
      </c>
      <c r="J24" s="311">
        <v>90.12</v>
      </c>
    </row>
    <row r="25" spans="1:10" s="306" customFormat="1" ht="26.1" customHeight="1" x14ac:dyDescent="0.2">
      <c r="A25" s="274" t="s">
        <v>558</v>
      </c>
      <c r="B25" s="293" t="s">
        <v>404</v>
      </c>
      <c r="C25" s="293" t="s">
        <v>559</v>
      </c>
      <c r="D25" s="293" t="s">
        <v>567</v>
      </c>
      <c r="E25" s="275" t="s">
        <v>406</v>
      </c>
      <c r="F25" s="428">
        <v>4</v>
      </c>
      <c r="G25" s="286">
        <v>2750.03</v>
      </c>
      <c r="H25" s="286">
        <v>11000.12</v>
      </c>
      <c r="I25" s="311">
        <v>0.74</v>
      </c>
      <c r="J25" s="311">
        <v>90.86</v>
      </c>
    </row>
    <row r="26" spans="1:10" s="306" customFormat="1" ht="39" customHeight="1" x14ac:dyDescent="0.2">
      <c r="A26" s="278" t="s">
        <v>432</v>
      </c>
      <c r="B26" s="277" t="s">
        <v>426</v>
      </c>
      <c r="C26" s="277" t="s">
        <v>433</v>
      </c>
      <c r="D26" s="277" t="s">
        <v>583</v>
      </c>
      <c r="E26" s="279" t="s">
        <v>434</v>
      </c>
      <c r="F26" s="429">
        <v>3971.5</v>
      </c>
      <c r="G26" s="287">
        <v>2.68</v>
      </c>
      <c r="H26" s="287">
        <v>10643.62</v>
      </c>
      <c r="I26" s="310">
        <v>0.71</v>
      </c>
      <c r="J26" s="310">
        <v>91.58</v>
      </c>
    </row>
    <row r="27" spans="1:10" s="306" customFormat="1" ht="51.95" customHeight="1" x14ac:dyDescent="0.2">
      <c r="A27" s="274" t="s">
        <v>462</v>
      </c>
      <c r="B27" s="293" t="s">
        <v>402</v>
      </c>
      <c r="C27" s="293" t="s">
        <v>463</v>
      </c>
      <c r="D27" s="293" t="s">
        <v>593</v>
      </c>
      <c r="E27" s="275" t="s">
        <v>312</v>
      </c>
      <c r="F27" s="428">
        <v>48.1</v>
      </c>
      <c r="G27" s="286">
        <v>216.47</v>
      </c>
      <c r="H27" s="286">
        <v>10412.200000000001</v>
      </c>
      <c r="I27" s="311">
        <v>0.7</v>
      </c>
      <c r="J27" s="311">
        <v>92.27</v>
      </c>
    </row>
    <row r="28" spans="1:10" s="306" customFormat="1" ht="51.95" customHeight="1" x14ac:dyDescent="0.2">
      <c r="A28" s="274" t="s">
        <v>430</v>
      </c>
      <c r="B28" s="293" t="s">
        <v>402</v>
      </c>
      <c r="C28" s="293" t="s">
        <v>431</v>
      </c>
      <c r="D28" s="293" t="s">
        <v>676</v>
      </c>
      <c r="E28" s="275" t="s">
        <v>2</v>
      </c>
      <c r="F28" s="428">
        <v>1242.57</v>
      </c>
      <c r="G28" s="286">
        <v>7.81</v>
      </c>
      <c r="H28" s="286">
        <v>9704.4699999999993</v>
      </c>
      <c r="I28" s="311">
        <v>0.65</v>
      </c>
      <c r="J28" s="311">
        <v>92.92</v>
      </c>
    </row>
    <row r="29" spans="1:10" s="306" customFormat="1" ht="26.1" customHeight="1" x14ac:dyDescent="0.2">
      <c r="A29" s="274" t="s">
        <v>439</v>
      </c>
      <c r="B29" s="293" t="s">
        <v>404</v>
      </c>
      <c r="C29" s="293" t="s">
        <v>440</v>
      </c>
      <c r="D29" s="293" t="s">
        <v>567</v>
      </c>
      <c r="E29" s="275" t="s">
        <v>2</v>
      </c>
      <c r="F29" s="428">
        <v>39.72</v>
      </c>
      <c r="G29" s="286">
        <v>226.67</v>
      </c>
      <c r="H29" s="286">
        <v>9003.33</v>
      </c>
      <c r="I29" s="311">
        <v>0.6</v>
      </c>
      <c r="J29" s="311">
        <v>93.53</v>
      </c>
    </row>
    <row r="30" spans="1:10" s="306" customFormat="1" ht="39" customHeight="1" x14ac:dyDescent="0.2">
      <c r="A30" s="274" t="s">
        <v>502</v>
      </c>
      <c r="B30" s="293" t="s">
        <v>402</v>
      </c>
      <c r="C30" s="293" t="s">
        <v>503</v>
      </c>
      <c r="D30" s="293" t="s">
        <v>611</v>
      </c>
      <c r="E30" s="275" t="s">
        <v>312</v>
      </c>
      <c r="F30" s="428">
        <v>230.3</v>
      </c>
      <c r="G30" s="286">
        <v>38.549999999999997</v>
      </c>
      <c r="H30" s="286">
        <v>8878.06</v>
      </c>
      <c r="I30" s="311">
        <v>0.6</v>
      </c>
      <c r="J30" s="311">
        <v>94.12</v>
      </c>
    </row>
    <row r="31" spans="1:10" s="306" customFormat="1" ht="51.95" customHeight="1" x14ac:dyDescent="0.2">
      <c r="A31" s="274" t="s">
        <v>415</v>
      </c>
      <c r="B31" s="293" t="s">
        <v>402</v>
      </c>
      <c r="C31" s="293" t="s">
        <v>416</v>
      </c>
      <c r="D31" s="293" t="s">
        <v>676</v>
      </c>
      <c r="E31" s="275" t="s">
        <v>2</v>
      </c>
      <c r="F31" s="428">
        <v>865.96</v>
      </c>
      <c r="G31" s="286">
        <v>10.130000000000001</v>
      </c>
      <c r="H31" s="286">
        <v>8772.17</v>
      </c>
      <c r="I31" s="311">
        <v>0.59</v>
      </c>
      <c r="J31" s="311">
        <v>94.71</v>
      </c>
    </row>
    <row r="32" spans="1:10" s="306" customFormat="1" ht="26.1" customHeight="1" x14ac:dyDescent="0.2">
      <c r="A32" s="274" t="s">
        <v>452</v>
      </c>
      <c r="B32" s="293" t="s">
        <v>404</v>
      </c>
      <c r="C32" s="293" t="s">
        <v>453</v>
      </c>
      <c r="D32" s="293" t="s">
        <v>567</v>
      </c>
      <c r="E32" s="275" t="s">
        <v>442</v>
      </c>
      <c r="F32" s="428">
        <v>2</v>
      </c>
      <c r="G32" s="286">
        <v>4128.3599999999997</v>
      </c>
      <c r="H32" s="286">
        <v>8256.7199999999993</v>
      </c>
      <c r="I32" s="311">
        <v>0.55000000000000004</v>
      </c>
      <c r="J32" s="311">
        <v>95.26</v>
      </c>
    </row>
    <row r="33" spans="1:10" s="306" customFormat="1" ht="26.1" customHeight="1" x14ac:dyDescent="0.2">
      <c r="A33" s="274" t="s">
        <v>495</v>
      </c>
      <c r="B33" s="293" t="s">
        <v>404</v>
      </c>
      <c r="C33" s="293" t="s">
        <v>496</v>
      </c>
      <c r="D33" s="293" t="s">
        <v>567</v>
      </c>
      <c r="E33" s="275" t="s">
        <v>1</v>
      </c>
      <c r="F33" s="428">
        <v>283.05</v>
      </c>
      <c r="G33" s="286">
        <v>28.74</v>
      </c>
      <c r="H33" s="286">
        <v>8134.85</v>
      </c>
      <c r="I33" s="311">
        <v>0.55000000000000004</v>
      </c>
      <c r="J33" s="311">
        <v>95.81</v>
      </c>
    </row>
    <row r="34" spans="1:10" s="306" customFormat="1" ht="24" customHeight="1" x14ac:dyDescent="0.2">
      <c r="A34" s="274" t="s">
        <v>478</v>
      </c>
      <c r="B34" s="293" t="s">
        <v>426</v>
      </c>
      <c r="C34" s="293" t="s">
        <v>479</v>
      </c>
      <c r="D34" s="293" t="s">
        <v>611</v>
      </c>
      <c r="E34" s="275" t="s">
        <v>467</v>
      </c>
      <c r="F34" s="428">
        <v>38</v>
      </c>
      <c r="G34" s="286">
        <v>186.98</v>
      </c>
      <c r="H34" s="286">
        <v>7105.24</v>
      </c>
      <c r="I34" s="311">
        <v>0.48</v>
      </c>
      <c r="J34" s="311">
        <v>96.29</v>
      </c>
    </row>
    <row r="35" spans="1:10" s="306" customFormat="1" ht="24" customHeight="1" x14ac:dyDescent="0.2">
      <c r="A35" s="278" t="s">
        <v>472</v>
      </c>
      <c r="B35" s="277" t="s">
        <v>426</v>
      </c>
      <c r="C35" s="277" t="s">
        <v>185</v>
      </c>
      <c r="D35" s="277" t="s">
        <v>583</v>
      </c>
      <c r="E35" s="279" t="s">
        <v>467</v>
      </c>
      <c r="F35" s="429">
        <v>40</v>
      </c>
      <c r="G35" s="287">
        <v>147.58000000000001</v>
      </c>
      <c r="H35" s="287">
        <v>5903.2</v>
      </c>
      <c r="I35" s="310">
        <v>0.4</v>
      </c>
      <c r="J35" s="310">
        <v>96.68</v>
      </c>
    </row>
    <row r="36" spans="1:10" s="306" customFormat="1" ht="78" customHeight="1" x14ac:dyDescent="0.2">
      <c r="A36" s="274" t="s">
        <v>411</v>
      </c>
      <c r="B36" s="293" t="s">
        <v>404</v>
      </c>
      <c r="C36" s="293" t="s">
        <v>412</v>
      </c>
      <c r="D36" s="293" t="s">
        <v>567</v>
      </c>
      <c r="E36" s="275" t="s">
        <v>47</v>
      </c>
      <c r="F36" s="428">
        <v>1</v>
      </c>
      <c r="G36" s="286">
        <v>4921.5200000000004</v>
      </c>
      <c r="H36" s="286">
        <v>4921.5200000000004</v>
      </c>
      <c r="I36" s="311">
        <v>0.33</v>
      </c>
      <c r="J36" s="311">
        <v>97.01</v>
      </c>
    </row>
    <row r="37" spans="1:10" s="306" customFormat="1" ht="26.1" customHeight="1" x14ac:dyDescent="0.2">
      <c r="A37" s="274" t="s">
        <v>504</v>
      </c>
      <c r="B37" s="293" t="s">
        <v>402</v>
      </c>
      <c r="C37" s="293" t="s">
        <v>505</v>
      </c>
      <c r="D37" s="293" t="s">
        <v>611</v>
      </c>
      <c r="E37" s="275" t="s">
        <v>312</v>
      </c>
      <c r="F37" s="428">
        <v>73.569999999999993</v>
      </c>
      <c r="G37" s="286">
        <v>63.53</v>
      </c>
      <c r="H37" s="286">
        <v>4673.8999999999996</v>
      </c>
      <c r="I37" s="311">
        <v>0.31</v>
      </c>
      <c r="J37" s="311">
        <v>97.32</v>
      </c>
    </row>
    <row r="38" spans="1:10" s="306" customFormat="1" ht="90.95" customHeight="1" x14ac:dyDescent="0.2">
      <c r="A38" s="274" t="s">
        <v>403</v>
      </c>
      <c r="B38" s="293" t="s">
        <v>404</v>
      </c>
      <c r="C38" s="293" t="s">
        <v>405</v>
      </c>
      <c r="D38" s="293" t="s">
        <v>567</v>
      </c>
      <c r="E38" s="275" t="s">
        <v>406</v>
      </c>
      <c r="F38" s="428">
        <v>4</v>
      </c>
      <c r="G38" s="286">
        <v>949.27</v>
      </c>
      <c r="H38" s="286">
        <v>3797.08</v>
      </c>
      <c r="I38" s="311">
        <v>0.25</v>
      </c>
      <c r="J38" s="311">
        <v>97.58</v>
      </c>
    </row>
    <row r="39" spans="1:10" s="306" customFormat="1" ht="26.1" customHeight="1" x14ac:dyDescent="0.2">
      <c r="A39" s="278" t="s">
        <v>444</v>
      </c>
      <c r="B39" s="277" t="s">
        <v>402</v>
      </c>
      <c r="C39" s="277" t="s">
        <v>445</v>
      </c>
      <c r="D39" s="277" t="s">
        <v>583</v>
      </c>
      <c r="E39" s="279" t="s">
        <v>446</v>
      </c>
      <c r="F39" s="429">
        <v>31.72</v>
      </c>
      <c r="G39" s="287">
        <v>107.55</v>
      </c>
      <c r="H39" s="287">
        <v>3411.48</v>
      </c>
      <c r="I39" s="310">
        <v>0.23</v>
      </c>
      <c r="J39" s="310">
        <v>97.81</v>
      </c>
    </row>
    <row r="40" spans="1:10" s="306" customFormat="1" ht="26.1" customHeight="1" x14ac:dyDescent="0.2">
      <c r="A40" s="274" t="s">
        <v>536</v>
      </c>
      <c r="B40" s="293" t="s">
        <v>402</v>
      </c>
      <c r="C40" s="293" t="s">
        <v>537</v>
      </c>
      <c r="D40" s="293" t="s">
        <v>600</v>
      </c>
      <c r="E40" s="275" t="s">
        <v>2</v>
      </c>
      <c r="F40" s="428">
        <v>76.52</v>
      </c>
      <c r="G40" s="286">
        <v>39.1</v>
      </c>
      <c r="H40" s="286">
        <v>2991.93</v>
      </c>
      <c r="I40" s="311">
        <v>0.2</v>
      </c>
      <c r="J40" s="311">
        <v>98.01</v>
      </c>
    </row>
    <row r="41" spans="1:10" s="306" customFormat="1" ht="24" customHeight="1" x14ac:dyDescent="0.2">
      <c r="A41" s="278" t="s">
        <v>542</v>
      </c>
      <c r="B41" s="277" t="s">
        <v>426</v>
      </c>
      <c r="C41" s="277" t="s">
        <v>333</v>
      </c>
      <c r="D41" s="277" t="s">
        <v>583</v>
      </c>
      <c r="E41" s="279" t="s">
        <v>312</v>
      </c>
      <c r="F41" s="429">
        <v>80</v>
      </c>
      <c r="G41" s="287">
        <v>32.75</v>
      </c>
      <c r="H41" s="287">
        <v>2620</v>
      </c>
      <c r="I41" s="310">
        <v>0.18</v>
      </c>
      <c r="J41" s="310">
        <v>98.18</v>
      </c>
    </row>
    <row r="42" spans="1:10" s="306" customFormat="1" ht="24" customHeight="1" x14ac:dyDescent="0.2">
      <c r="A42" s="274" t="s">
        <v>474</v>
      </c>
      <c r="B42" s="293" t="s">
        <v>426</v>
      </c>
      <c r="C42" s="293" t="s">
        <v>475</v>
      </c>
      <c r="D42" s="293" t="s">
        <v>611</v>
      </c>
      <c r="E42" s="275" t="s">
        <v>467</v>
      </c>
      <c r="F42" s="428">
        <v>40</v>
      </c>
      <c r="G42" s="286">
        <v>64.66</v>
      </c>
      <c r="H42" s="286">
        <v>2586.4</v>
      </c>
      <c r="I42" s="311">
        <v>0.17</v>
      </c>
      <c r="J42" s="311">
        <v>98.36</v>
      </c>
    </row>
    <row r="43" spans="1:10" s="306" customFormat="1" ht="26.1" customHeight="1" x14ac:dyDescent="0.2">
      <c r="A43" s="278" t="s">
        <v>450</v>
      </c>
      <c r="B43" s="277" t="s">
        <v>426</v>
      </c>
      <c r="C43" s="277" t="s">
        <v>451</v>
      </c>
      <c r="D43" s="277" t="s">
        <v>675</v>
      </c>
      <c r="E43" s="279" t="s">
        <v>442</v>
      </c>
      <c r="F43" s="429">
        <v>1</v>
      </c>
      <c r="G43" s="287">
        <v>2576.56</v>
      </c>
      <c r="H43" s="287">
        <v>2576.56</v>
      </c>
      <c r="I43" s="310">
        <v>0.17</v>
      </c>
      <c r="J43" s="310">
        <v>98.53</v>
      </c>
    </row>
    <row r="44" spans="1:10" s="306" customFormat="1" ht="24" customHeight="1" x14ac:dyDescent="0.2">
      <c r="A44" s="278" t="s">
        <v>524</v>
      </c>
      <c r="B44" s="277" t="s">
        <v>426</v>
      </c>
      <c r="C44" s="277" t="s">
        <v>265</v>
      </c>
      <c r="D44" s="277" t="s">
        <v>583</v>
      </c>
      <c r="E44" s="279" t="s">
        <v>467</v>
      </c>
      <c r="F44" s="429">
        <v>3</v>
      </c>
      <c r="G44" s="287">
        <v>702.74</v>
      </c>
      <c r="H44" s="287">
        <v>2108.2199999999998</v>
      </c>
      <c r="I44" s="310">
        <v>0.14000000000000001</v>
      </c>
      <c r="J44" s="310">
        <v>98.67</v>
      </c>
    </row>
    <row r="45" spans="1:10" s="306" customFormat="1" ht="24" customHeight="1" x14ac:dyDescent="0.2">
      <c r="A45" s="278" t="s">
        <v>535</v>
      </c>
      <c r="B45" s="277" t="s">
        <v>426</v>
      </c>
      <c r="C45" s="277" t="s">
        <v>307</v>
      </c>
      <c r="D45" s="277" t="s">
        <v>583</v>
      </c>
      <c r="E45" s="279" t="s">
        <v>467</v>
      </c>
      <c r="F45" s="429">
        <v>15</v>
      </c>
      <c r="G45" s="287">
        <v>132.80000000000001</v>
      </c>
      <c r="H45" s="287">
        <v>1992</v>
      </c>
      <c r="I45" s="310">
        <v>0.13</v>
      </c>
      <c r="J45" s="310">
        <v>98.81</v>
      </c>
    </row>
    <row r="46" spans="1:10" s="306" customFormat="1" ht="26.1" customHeight="1" x14ac:dyDescent="0.2">
      <c r="A46" s="274" t="s">
        <v>420</v>
      </c>
      <c r="B46" s="293" t="s">
        <v>402</v>
      </c>
      <c r="C46" s="293" t="s">
        <v>421</v>
      </c>
      <c r="D46" s="293" t="s">
        <v>677</v>
      </c>
      <c r="E46" s="275" t="s">
        <v>2</v>
      </c>
      <c r="F46" s="428">
        <v>1235.54</v>
      </c>
      <c r="G46" s="286">
        <v>1.53</v>
      </c>
      <c r="H46" s="286">
        <v>1890.37</v>
      </c>
      <c r="I46" s="311">
        <v>0.13</v>
      </c>
      <c r="J46" s="311">
        <v>98.93</v>
      </c>
    </row>
    <row r="47" spans="1:10" s="306" customFormat="1" ht="39" customHeight="1" x14ac:dyDescent="0.2">
      <c r="A47" s="274" t="s">
        <v>413</v>
      </c>
      <c r="B47" s="293" t="s">
        <v>402</v>
      </c>
      <c r="C47" s="293" t="s">
        <v>414</v>
      </c>
      <c r="D47" s="293" t="s">
        <v>678</v>
      </c>
      <c r="E47" s="275" t="s">
        <v>1</v>
      </c>
      <c r="F47" s="428">
        <v>3971.5</v>
      </c>
      <c r="G47" s="286">
        <v>0.44</v>
      </c>
      <c r="H47" s="286">
        <v>1747.46</v>
      </c>
      <c r="I47" s="311">
        <v>0.12</v>
      </c>
      <c r="J47" s="311">
        <v>99.05</v>
      </c>
    </row>
    <row r="48" spans="1:10" s="306" customFormat="1" ht="24" customHeight="1" x14ac:dyDescent="0.2">
      <c r="A48" s="274" t="s">
        <v>448</v>
      </c>
      <c r="B48" s="293" t="s">
        <v>426</v>
      </c>
      <c r="C48" s="293" t="s">
        <v>449</v>
      </c>
      <c r="D48" s="293" t="s">
        <v>593</v>
      </c>
      <c r="E48" s="275" t="s">
        <v>442</v>
      </c>
      <c r="F48" s="428">
        <v>2</v>
      </c>
      <c r="G48" s="286">
        <v>661.87</v>
      </c>
      <c r="H48" s="286">
        <v>1323.74</v>
      </c>
      <c r="I48" s="311">
        <v>0.09</v>
      </c>
      <c r="J48" s="311">
        <v>99.14</v>
      </c>
    </row>
    <row r="49" spans="1:10" s="306" customFormat="1" ht="39" customHeight="1" x14ac:dyDescent="0.2">
      <c r="A49" s="274" t="s">
        <v>465</v>
      </c>
      <c r="B49" s="293" t="s">
        <v>402</v>
      </c>
      <c r="C49" s="293" t="s">
        <v>466</v>
      </c>
      <c r="D49" s="293" t="s">
        <v>611</v>
      </c>
      <c r="E49" s="275" t="s">
        <v>467</v>
      </c>
      <c r="F49" s="428">
        <v>40</v>
      </c>
      <c r="G49" s="286">
        <v>27.01</v>
      </c>
      <c r="H49" s="286">
        <v>1080.4000000000001</v>
      </c>
      <c r="I49" s="311">
        <v>7.0000000000000007E-2</v>
      </c>
      <c r="J49" s="311">
        <v>99.21</v>
      </c>
    </row>
    <row r="50" spans="1:10" s="306" customFormat="1" ht="78" customHeight="1" x14ac:dyDescent="0.2">
      <c r="A50" s="274" t="s">
        <v>543</v>
      </c>
      <c r="B50" s="293" t="s">
        <v>404</v>
      </c>
      <c r="C50" s="293" t="s">
        <v>544</v>
      </c>
      <c r="D50" s="293" t="s">
        <v>567</v>
      </c>
      <c r="E50" s="275" t="s">
        <v>47</v>
      </c>
      <c r="F50" s="428">
        <v>4</v>
      </c>
      <c r="G50" s="286">
        <v>261.74</v>
      </c>
      <c r="H50" s="286">
        <v>1046.96</v>
      </c>
      <c r="I50" s="311">
        <v>7.0000000000000007E-2</v>
      </c>
      <c r="J50" s="311">
        <v>99.28</v>
      </c>
    </row>
    <row r="51" spans="1:10" s="306" customFormat="1" ht="26.1" customHeight="1" x14ac:dyDescent="0.2">
      <c r="A51" s="274" t="s">
        <v>435</v>
      </c>
      <c r="B51" s="293" t="s">
        <v>436</v>
      </c>
      <c r="C51" s="293" t="s">
        <v>437</v>
      </c>
      <c r="D51" s="293" t="s">
        <v>51</v>
      </c>
      <c r="E51" s="275" t="s">
        <v>438</v>
      </c>
      <c r="F51" s="428">
        <v>462.28</v>
      </c>
      <c r="G51" s="286">
        <v>2.2200000000000002</v>
      </c>
      <c r="H51" s="286">
        <v>1026.26</v>
      </c>
      <c r="I51" s="311">
        <v>7.0000000000000007E-2</v>
      </c>
      <c r="J51" s="311">
        <v>99.35</v>
      </c>
    </row>
    <row r="52" spans="1:10" s="306" customFormat="1" ht="24" customHeight="1" x14ac:dyDescent="0.2">
      <c r="A52" s="278" t="s">
        <v>554</v>
      </c>
      <c r="B52" s="277" t="s">
        <v>426</v>
      </c>
      <c r="C52" s="277" t="s">
        <v>326</v>
      </c>
      <c r="D52" s="277" t="s">
        <v>583</v>
      </c>
      <c r="E52" s="279" t="s">
        <v>467</v>
      </c>
      <c r="F52" s="429">
        <v>1</v>
      </c>
      <c r="G52" s="287">
        <v>986.85</v>
      </c>
      <c r="H52" s="287">
        <v>986.85</v>
      </c>
      <c r="I52" s="310">
        <v>7.0000000000000007E-2</v>
      </c>
      <c r="J52" s="310">
        <v>99.42</v>
      </c>
    </row>
    <row r="53" spans="1:10" s="306" customFormat="1" ht="24" customHeight="1" x14ac:dyDescent="0.2">
      <c r="A53" s="278" t="s">
        <v>555</v>
      </c>
      <c r="B53" s="277" t="s">
        <v>426</v>
      </c>
      <c r="C53" s="277" t="s">
        <v>327</v>
      </c>
      <c r="D53" s="277" t="s">
        <v>583</v>
      </c>
      <c r="E53" s="279" t="s">
        <v>467</v>
      </c>
      <c r="F53" s="429">
        <v>1</v>
      </c>
      <c r="G53" s="287">
        <v>976.98</v>
      </c>
      <c r="H53" s="287">
        <v>976.98</v>
      </c>
      <c r="I53" s="310">
        <v>7.0000000000000007E-2</v>
      </c>
      <c r="J53" s="310">
        <v>99.48</v>
      </c>
    </row>
    <row r="54" spans="1:10" s="306" customFormat="1" ht="24" customHeight="1" x14ac:dyDescent="0.2">
      <c r="A54" s="278" t="s">
        <v>528</v>
      </c>
      <c r="B54" s="277" t="s">
        <v>426</v>
      </c>
      <c r="C54" s="277" t="s">
        <v>289</v>
      </c>
      <c r="D54" s="277" t="s">
        <v>583</v>
      </c>
      <c r="E54" s="279" t="s">
        <v>467</v>
      </c>
      <c r="F54" s="429">
        <v>15</v>
      </c>
      <c r="G54" s="287">
        <v>45.64</v>
      </c>
      <c r="H54" s="287">
        <v>684.6</v>
      </c>
      <c r="I54" s="310">
        <v>0.05</v>
      </c>
      <c r="J54" s="310">
        <v>99.53</v>
      </c>
    </row>
    <row r="55" spans="1:10" s="306" customFormat="1" ht="24" customHeight="1" x14ac:dyDescent="0.2">
      <c r="A55" s="278" t="s">
        <v>525</v>
      </c>
      <c r="B55" s="277" t="s">
        <v>426</v>
      </c>
      <c r="C55" s="277" t="s">
        <v>279</v>
      </c>
      <c r="D55" s="277" t="s">
        <v>583</v>
      </c>
      <c r="E55" s="279" t="s">
        <v>467</v>
      </c>
      <c r="F55" s="429">
        <v>3</v>
      </c>
      <c r="G55" s="287">
        <v>190.45</v>
      </c>
      <c r="H55" s="287">
        <v>571.35</v>
      </c>
      <c r="I55" s="310">
        <v>0.04</v>
      </c>
      <c r="J55" s="310">
        <v>99.56</v>
      </c>
    </row>
    <row r="56" spans="1:10" s="306" customFormat="1" ht="24" customHeight="1" x14ac:dyDescent="0.2">
      <c r="A56" s="278" t="s">
        <v>526</v>
      </c>
      <c r="B56" s="277" t="s">
        <v>426</v>
      </c>
      <c r="C56" s="277" t="s">
        <v>527</v>
      </c>
      <c r="D56" s="277" t="s">
        <v>583</v>
      </c>
      <c r="E56" s="279" t="s">
        <v>467</v>
      </c>
      <c r="F56" s="429">
        <v>15</v>
      </c>
      <c r="G56" s="287">
        <v>37.479999999999997</v>
      </c>
      <c r="H56" s="287">
        <v>562.20000000000005</v>
      </c>
      <c r="I56" s="310">
        <v>0.04</v>
      </c>
      <c r="J56" s="310">
        <v>99.6</v>
      </c>
    </row>
    <row r="57" spans="1:10" s="306" customFormat="1" ht="39" customHeight="1" x14ac:dyDescent="0.2">
      <c r="A57" s="274" t="s">
        <v>549</v>
      </c>
      <c r="B57" s="293" t="s">
        <v>402</v>
      </c>
      <c r="C57" s="293" t="s">
        <v>550</v>
      </c>
      <c r="D57" s="293" t="s">
        <v>679</v>
      </c>
      <c r="E57" s="275" t="s">
        <v>312</v>
      </c>
      <c r="F57" s="428">
        <v>45.03</v>
      </c>
      <c r="G57" s="286">
        <v>12.33</v>
      </c>
      <c r="H57" s="286">
        <v>555.21</v>
      </c>
      <c r="I57" s="311">
        <v>0.04</v>
      </c>
      <c r="J57" s="311">
        <v>99.64</v>
      </c>
    </row>
    <row r="58" spans="1:10" s="306" customFormat="1" ht="26.1" customHeight="1" x14ac:dyDescent="0.2">
      <c r="A58" s="274" t="s">
        <v>516</v>
      </c>
      <c r="B58" s="293" t="s">
        <v>402</v>
      </c>
      <c r="C58" s="293" t="s">
        <v>517</v>
      </c>
      <c r="D58" s="293" t="s">
        <v>611</v>
      </c>
      <c r="E58" s="275" t="s">
        <v>467</v>
      </c>
      <c r="F58" s="428">
        <v>1</v>
      </c>
      <c r="G58" s="286">
        <v>529.48</v>
      </c>
      <c r="H58" s="286">
        <v>529.48</v>
      </c>
      <c r="I58" s="311">
        <v>0.04</v>
      </c>
      <c r="J58" s="311">
        <v>99.68</v>
      </c>
    </row>
    <row r="59" spans="1:10" s="306" customFormat="1" ht="24" customHeight="1" x14ac:dyDescent="0.2">
      <c r="A59" s="278" t="s">
        <v>530</v>
      </c>
      <c r="B59" s="277" t="s">
        <v>426</v>
      </c>
      <c r="C59" s="277" t="s">
        <v>306</v>
      </c>
      <c r="D59" s="277" t="s">
        <v>583</v>
      </c>
      <c r="E59" s="279" t="s">
        <v>312</v>
      </c>
      <c r="F59" s="429">
        <v>4.5</v>
      </c>
      <c r="G59" s="287">
        <v>111.79</v>
      </c>
      <c r="H59" s="287">
        <v>503.05</v>
      </c>
      <c r="I59" s="310">
        <v>0.03</v>
      </c>
      <c r="J59" s="310">
        <v>99.71</v>
      </c>
    </row>
    <row r="60" spans="1:10" s="306" customFormat="1" ht="24" customHeight="1" x14ac:dyDescent="0.2">
      <c r="A60" s="278" t="s">
        <v>508</v>
      </c>
      <c r="B60" s="277" t="s">
        <v>426</v>
      </c>
      <c r="C60" s="277" t="s">
        <v>238</v>
      </c>
      <c r="D60" s="277" t="s">
        <v>583</v>
      </c>
      <c r="E60" s="279" t="s">
        <v>467</v>
      </c>
      <c r="F60" s="429">
        <v>8</v>
      </c>
      <c r="G60" s="287">
        <v>61.99</v>
      </c>
      <c r="H60" s="287">
        <v>495.92</v>
      </c>
      <c r="I60" s="310">
        <v>0.03</v>
      </c>
      <c r="J60" s="310">
        <v>99.74</v>
      </c>
    </row>
    <row r="61" spans="1:10" s="306" customFormat="1" ht="26.1" customHeight="1" x14ac:dyDescent="0.2">
      <c r="A61" s="274" t="s">
        <v>409</v>
      </c>
      <c r="B61" s="293" t="s">
        <v>404</v>
      </c>
      <c r="C61" s="293" t="s">
        <v>410</v>
      </c>
      <c r="D61" s="293" t="s">
        <v>567</v>
      </c>
      <c r="E61" s="275" t="s">
        <v>47</v>
      </c>
      <c r="F61" s="428">
        <v>1</v>
      </c>
      <c r="G61" s="286">
        <v>424.77</v>
      </c>
      <c r="H61" s="286">
        <v>424.77</v>
      </c>
      <c r="I61" s="311">
        <v>0.03</v>
      </c>
      <c r="J61" s="311">
        <v>99.77</v>
      </c>
    </row>
    <row r="62" spans="1:10" s="306" customFormat="1" ht="39" customHeight="1" x14ac:dyDescent="0.2">
      <c r="A62" s="274" t="s">
        <v>531</v>
      </c>
      <c r="B62" s="293" t="s">
        <v>402</v>
      </c>
      <c r="C62" s="293" t="s">
        <v>532</v>
      </c>
      <c r="D62" s="293" t="s">
        <v>611</v>
      </c>
      <c r="E62" s="275" t="s">
        <v>467</v>
      </c>
      <c r="F62" s="428">
        <v>4</v>
      </c>
      <c r="G62" s="286">
        <v>89.08</v>
      </c>
      <c r="H62" s="286">
        <v>356.32</v>
      </c>
      <c r="I62" s="311">
        <v>0.02</v>
      </c>
      <c r="J62" s="311">
        <v>99.79</v>
      </c>
    </row>
    <row r="63" spans="1:10" s="306" customFormat="1" ht="24" customHeight="1" x14ac:dyDescent="0.2">
      <c r="A63" s="278" t="s">
        <v>529</v>
      </c>
      <c r="B63" s="277" t="s">
        <v>426</v>
      </c>
      <c r="C63" s="277" t="s">
        <v>229</v>
      </c>
      <c r="D63" s="277" t="s">
        <v>583</v>
      </c>
      <c r="E63" s="279" t="s">
        <v>467</v>
      </c>
      <c r="F63" s="429">
        <v>10</v>
      </c>
      <c r="G63" s="287">
        <v>33.22</v>
      </c>
      <c r="H63" s="287">
        <v>332.2</v>
      </c>
      <c r="I63" s="310">
        <v>0.02</v>
      </c>
      <c r="J63" s="310">
        <v>99.82</v>
      </c>
    </row>
    <row r="64" spans="1:10" s="306" customFormat="1" ht="65.099999999999994" customHeight="1" x14ac:dyDescent="0.2">
      <c r="A64" s="274" t="s">
        <v>500</v>
      </c>
      <c r="B64" s="293" t="s">
        <v>402</v>
      </c>
      <c r="C64" s="293" t="s">
        <v>501</v>
      </c>
      <c r="D64" s="293" t="s">
        <v>611</v>
      </c>
      <c r="E64" s="275" t="s">
        <v>467</v>
      </c>
      <c r="F64" s="428">
        <v>1</v>
      </c>
      <c r="G64" s="286">
        <v>306.25</v>
      </c>
      <c r="H64" s="286">
        <v>306.25</v>
      </c>
      <c r="I64" s="311">
        <v>0.02</v>
      </c>
      <c r="J64" s="311">
        <v>99.84</v>
      </c>
    </row>
    <row r="65" spans="1:10" s="306" customFormat="1" ht="39" customHeight="1" x14ac:dyDescent="0.2">
      <c r="A65" s="274" t="s">
        <v>540</v>
      </c>
      <c r="B65" s="293" t="s">
        <v>402</v>
      </c>
      <c r="C65" s="293" t="s">
        <v>541</v>
      </c>
      <c r="D65" s="293" t="s">
        <v>679</v>
      </c>
      <c r="E65" s="275" t="s">
        <v>312</v>
      </c>
      <c r="F65" s="428">
        <v>27.2</v>
      </c>
      <c r="G65" s="286">
        <v>10.6</v>
      </c>
      <c r="H65" s="286">
        <v>288.32</v>
      </c>
      <c r="I65" s="311">
        <v>0.02</v>
      </c>
      <c r="J65" s="311">
        <v>99.86</v>
      </c>
    </row>
    <row r="66" spans="1:10" s="306" customFormat="1" ht="51.95" customHeight="1" x14ac:dyDescent="0.2">
      <c r="A66" s="274" t="s">
        <v>407</v>
      </c>
      <c r="B66" s="293" t="s">
        <v>404</v>
      </c>
      <c r="C66" s="293" t="s">
        <v>408</v>
      </c>
      <c r="D66" s="293" t="s">
        <v>567</v>
      </c>
      <c r="E66" s="275" t="s">
        <v>47</v>
      </c>
      <c r="F66" s="428">
        <v>1</v>
      </c>
      <c r="G66" s="286">
        <v>244.43</v>
      </c>
      <c r="H66" s="286">
        <v>244.43</v>
      </c>
      <c r="I66" s="311">
        <v>0.02</v>
      </c>
      <c r="J66" s="311">
        <v>99.87</v>
      </c>
    </row>
    <row r="67" spans="1:10" s="306" customFormat="1" ht="39" customHeight="1" x14ac:dyDescent="0.2">
      <c r="A67" s="274" t="s">
        <v>533</v>
      </c>
      <c r="B67" s="293" t="s">
        <v>402</v>
      </c>
      <c r="C67" s="293" t="s">
        <v>534</v>
      </c>
      <c r="D67" s="293" t="s">
        <v>611</v>
      </c>
      <c r="E67" s="275" t="s">
        <v>467</v>
      </c>
      <c r="F67" s="428">
        <v>4</v>
      </c>
      <c r="G67" s="286">
        <v>59.74</v>
      </c>
      <c r="H67" s="286">
        <v>238.96</v>
      </c>
      <c r="I67" s="311">
        <v>0.02</v>
      </c>
      <c r="J67" s="311">
        <v>99.89</v>
      </c>
    </row>
    <row r="68" spans="1:10" s="306" customFormat="1" ht="39" customHeight="1" x14ac:dyDescent="0.2">
      <c r="A68" s="274" t="s">
        <v>522</v>
      </c>
      <c r="B68" s="293" t="s">
        <v>402</v>
      </c>
      <c r="C68" s="293" t="s">
        <v>523</v>
      </c>
      <c r="D68" s="293" t="s">
        <v>611</v>
      </c>
      <c r="E68" s="275" t="s">
        <v>467</v>
      </c>
      <c r="F68" s="428">
        <v>3</v>
      </c>
      <c r="G68" s="286">
        <v>77.88</v>
      </c>
      <c r="H68" s="286">
        <v>233.64</v>
      </c>
      <c r="I68" s="311">
        <v>0.02</v>
      </c>
      <c r="J68" s="311">
        <v>99.9</v>
      </c>
    </row>
    <row r="69" spans="1:10" s="306" customFormat="1" ht="51.95" customHeight="1" x14ac:dyDescent="0.2">
      <c r="A69" s="274" t="s">
        <v>514</v>
      </c>
      <c r="B69" s="293" t="s">
        <v>402</v>
      </c>
      <c r="C69" s="293" t="s">
        <v>515</v>
      </c>
      <c r="D69" s="293" t="s">
        <v>611</v>
      </c>
      <c r="E69" s="275" t="s">
        <v>467</v>
      </c>
      <c r="F69" s="428">
        <v>3</v>
      </c>
      <c r="G69" s="286">
        <v>77.86</v>
      </c>
      <c r="H69" s="286">
        <v>233.58</v>
      </c>
      <c r="I69" s="311">
        <v>0.02</v>
      </c>
      <c r="J69" s="311">
        <v>99.92</v>
      </c>
    </row>
    <row r="70" spans="1:10" s="306" customFormat="1" ht="24" customHeight="1" x14ac:dyDescent="0.2">
      <c r="A70" s="278" t="s">
        <v>553</v>
      </c>
      <c r="B70" s="277" t="s">
        <v>426</v>
      </c>
      <c r="C70" s="277" t="s">
        <v>346</v>
      </c>
      <c r="D70" s="277" t="s">
        <v>583</v>
      </c>
      <c r="E70" s="279" t="s">
        <v>467</v>
      </c>
      <c r="F70" s="429">
        <v>1</v>
      </c>
      <c r="G70" s="287">
        <v>195.63</v>
      </c>
      <c r="H70" s="287">
        <v>195.63</v>
      </c>
      <c r="I70" s="310">
        <v>0.01</v>
      </c>
      <c r="J70" s="310">
        <v>99.93</v>
      </c>
    </row>
    <row r="71" spans="1:10" s="306" customFormat="1" ht="39" customHeight="1" x14ac:dyDescent="0.2">
      <c r="A71" s="274" t="s">
        <v>547</v>
      </c>
      <c r="B71" s="293" t="s">
        <v>402</v>
      </c>
      <c r="C71" s="293" t="s">
        <v>548</v>
      </c>
      <c r="D71" s="293" t="s">
        <v>679</v>
      </c>
      <c r="E71" s="275" t="s">
        <v>312</v>
      </c>
      <c r="F71" s="428">
        <v>7.8</v>
      </c>
      <c r="G71" s="286">
        <v>15.8</v>
      </c>
      <c r="H71" s="286">
        <v>123.24</v>
      </c>
      <c r="I71" s="311">
        <v>0.01</v>
      </c>
      <c r="J71" s="311">
        <v>99.94</v>
      </c>
    </row>
    <row r="72" spans="1:10" s="306" customFormat="1" ht="26.1" customHeight="1" x14ac:dyDescent="0.2">
      <c r="A72" s="274" t="s">
        <v>545</v>
      </c>
      <c r="B72" s="293" t="s">
        <v>402</v>
      </c>
      <c r="C72" s="293" t="s">
        <v>546</v>
      </c>
      <c r="D72" s="293" t="s">
        <v>679</v>
      </c>
      <c r="E72" s="275" t="s">
        <v>467</v>
      </c>
      <c r="F72" s="428">
        <v>1</v>
      </c>
      <c r="G72" s="286">
        <v>116.22</v>
      </c>
      <c r="H72" s="286">
        <v>116.22</v>
      </c>
      <c r="I72" s="311">
        <v>0.01</v>
      </c>
      <c r="J72" s="311">
        <v>99.95</v>
      </c>
    </row>
    <row r="73" spans="1:10" s="306" customFormat="1" ht="39" customHeight="1" x14ac:dyDescent="0.2">
      <c r="A73" s="278" t="s">
        <v>551</v>
      </c>
      <c r="B73" s="277" t="s">
        <v>402</v>
      </c>
      <c r="C73" s="277" t="s">
        <v>552</v>
      </c>
      <c r="D73" s="277" t="s">
        <v>583</v>
      </c>
      <c r="E73" s="279" t="s">
        <v>467</v>
      </c>
      <c r="F73" s="429">
        <v>1</v>
      </c>
      <c r="G73" s="287">
        <v>115.98</v>
      </c>
      <c r="H73" s="287">
        <v>115.98</v>
      </c>
      <c r="I73" s="310">
        <v>0.01</v>
      </c>
      <c r="J73" s="310">
        <v>99.96</v>
      </c>
    </row>
    <row r="74" spans="1:10" s="306" customFormat="1" ht="26.1" customHeight="1" x14ac:dyDescent="0.2">
      <c r="A74" s="274" t="s">
        <v>520</v>
      </c>
      <c r="B74" s="293" t="s">
        <v>402</v>
      </c>
      <c r="C74" s="293" t="s">
        <v>521</v>
      </c>
      <c r="D74" s="293" t="s">
        <v>611</v>
      </c>
      <c r="E74" s="275" t="s">
        <v>467</v>
      </c>
      <c r="F74" s="428">
        <v>1</v>
      </c>
      <c r="G74" s="286">
        <v>102.79</v>
      </c>
      <c r="H74" s="286">
        <v>102.79</v>
      </c>
      <c r="I74" s="311">
        <v>0.01</v>
      </c>
      <c r="J74" s="311">
        <v>99.96</v>
      </c>
    </row>
    <row r="75" spans="1:10" s="306" customFormat="1" ht="39" customHeight="1" x14ac:dyDescent="0.2">
      <c r="A75" s="274" t="s">
        <v>469</v>
      </c>
      <c r="B75" s="293" t="s">
        <v>402</v>
      </c>
      <c r="C75" s="293" t="s">
        <v>470</v>
      </c>
      <c r="D75" s="293" t="s">
        <v>611</v>
      </c>
      <c r="E75" s="275" t="s">
        <v>467</v>
      </c>
      <c r="F75" s="428">
        <v>2</v>
      </c>
      <c r="G75" s="286">
        <v>46.91</v>
      </c>
      <c r="H75" s="286">
        <v>93.82</v>
      </c>
      <c r="I75" s="311">
        <v>0.01</v>
      </c>
      <c r="J75" s="311">
        <v>99.97</v>
      </c>
    </row>
    <row r="76" spans="1:10" s="306" customFormat="1" ht="39" customHeight="1" x14ac:dyDescent="0.2">
      <c r="A76" s="274" t="s">
        <v>506</v>
      </c>
      <c r="B76" s="293" t="s">
        <v>402</v>
      </c>
      <c r="C76" s="293" t="s">
        <v>507</v>
      </c>
      <c r="D76" s="293" t="s">
        <v>611</v>
      </c>
      <c r="E76" s="275" t="s">
        <v>467</v>
      </c>
      <c r="F76" s="428">
        <v>4</v>
      </c>
      <c r="G76" s="286">
        <v>23.26</v>
      </c>
      <c r="H76" s="286">
        <v>93.04</v>
      </c>
      <c r="I76" s="311">
        <v>0.01</v>
      </c>
      <c r="J76" s="311">
        <v>99.98</v>
      </c>
    </row>
    <row r="77" spans="1:10" s="306" customFormat="1" ht="26.1" customHeight="1" x14ac:dyDescent="0.2">
      <c r="A77" s="274" t="s">
        <v>518</v>
      </c>
      <c r="B77" s="293" t="s">
        <v>402</v>
      </c>
      <c r="C77" s="293" t="s">
        <v>519</v>
      </c>
      <c r="D77" s="293" t="s">
        <v>611</v>
      </c>
      <c r="E77" s="275" t="s">
        <v>467</v>
      </c>
      <c r="F77" s="428">
        <v>2</v>
      </c>
      <c r="G77" s="286">
        <v>40.28</v>
      </c>
      <c r="H77" s="286">
        <v>80.56</v>
      </c>
      <c r="I77" s="311">
        <v>0.01</v>
      </c>
      <c r="J77" s="311">
        <v>99.98</v>
      </c>
    </row>
    <row r="78" spans="1:10" s="306" customFormat="1" ht="26.1" customHeight="1" x14ac:dyDescent="0.2">
      <c r="A78" s="278" t="s">
        <v>512</v>
      </c>
      <c r="B78" s="277" t="s">
        <v>426</v>
      </c>
      <c r="C78" s="277" t="s">
        <v>224</v>
      </c>
      <c r="D78" s="277" t="s">
        <v>583</v>
      </c>
      <c r="E78" s="279" t="s">
        <v>467</v>
      </c>
      <c r="F78" s="429">
        <v>1</v>
      </c>
      <c r="G78" s="287">
        <v>79.650000000000006</v>
      </c>
      <c r="H78" s="287">
        <v>79.650000000000006</v>
      </c>
      <c r="I78" s="310">
        <v>0.01</v>
      </c>
      <c r="J78" s="310">
        <v>99.99</v>
      </c>
    </row>
    <row r="79" spans="1:10" s="306" customFormat="1" ht="39" customHeight="1" x14ac:dyDescent="0.2">
      <c r="A79" s="274" t="s">
        <v>538</v>
      </c>
      <c r="B79" s="293" t="s">
        <v>402</v>
      </c>
      <c r="C79" s="293" t="s">
        <v>539</v>
      </c>
      <c r="D79" s="293" t="s">
        <v>679</v>
      </c>
      <c r="E79" s="275" t="s">
        <v>467</v>
      </c>
      <c r="F79" s="428">
        <v>2</v>
      </c>
      <c r="G79" s="286">
        <v>39.06</v>
      </c>
      <c r="H79" s="286">
        <v>78.12</v>
      </c>
      <c r="I79" s="311">
        <v>0.01</v>
      </c>
      <c r="J79" s="311">
        <v>99.99</v>
      </c>
    </row>
    <row r="80" spans="1:10" s="306" customFormat="1" ht="24" customHeight="1" x14ac:dyDescent="0.2">
      <c r="A80" s="278" t="s">
        <v>513</v>
      </c>
      <c r="B80" s="277" t="s">
        <v>426</v>
      </c>
      <c r="C80" s="277" t="s">
        <v>225</v>
      </c>
      <c r="D80" s="277" t="s">
        <v>583</v>
      </c>
      <c r="E80" s="279" t="s">
        <v>467</v>
      </c>
      <c r="F80" s="429">
        <v>1</v>
      </c>
      <c r="G80" s="287">
        <v>77.94</v>
      </c>
      <c r="H80" s="287">
        <v>77.94</v>
      </c>
      <c r="I80" s="310">
        <v>0.01</v>
      </c>
      <c r="J80" s="310">
        <v>100</v>
      </c>
    </row>
    <row r="81" spans="1:10" s="306" customFormat="1" ht="24" customHeight="1" x14ac:dyDescent="0.2">
      <c r="A81" s="278" t="s">
        <v>511</v>
      </c>
      <c r="B81" s="277" t="s">
        <v>426</v>
      </c>
      <c r="C81" s="277" t="s">
        <v>223</v>
      </c>
      <c r="D81" s="277" t="s">
        <v>583</v>
      </c>
      <c r="E81" s="279" t="s">
        <v>467</v>
      </c>
      <c r="F81" s="429">
        <v>1</v>
      </c>
      <c r="G81" s="287">
        <v>29.21</v>
      </c>
      <c r="H81" s="287">
        <v>29.21</v>
      </c>
      <c r="I81" s="310">
        <v>0</v>
      </c>
      <c r="J81" s="310">
        <v>100</v>
      </c>
    </row>
    <row r="82" spans="1:10" s="306" customFormat="1" ht="14.25" x14ac:dyDescent="0.2">
      <c r="A82" s="281"/>
      <c r="B82" s="281"/>
      <c r="C82" s="281"/>
      <c r="D82" s="281"/>
      <c r="E82" s="281"/>
      <c r="F82" s="281"/>
      <c r="G82" s="281"/>
      <c r="H82" s="281"/>
      <c r="I82" s="281"/>
      <c r="J82" s="281"/>
    </row>
    <row r="83" spans="1:10" s="306" customFormat="1" ht="14.25" x14ac:dyDescent="0.2">
      <c r="A83" s="348"/>
      <c r="B83" s="348"/>
      <c r="C83" s="348"/>
      <c r="D83" s="283"/>
      <c r="E83" s="282"/>
      <c r="F83" s="282"/>
      <c r="G83" s="282"/>
      <c r="H83" s="282"/>
      <c r="I83" s="288" t="s">
        <v>560</v>
      </c>
      <c r="J83" s="289">
        <v>1179216.08</v>
      </c>
    </row>
    <row r="84" spans="1:10" s="306" customFormat="1" ht="14.25" x14ac:dyDescent="0.2">
      <c r="A84" s="348"/>
      <c r="B84" s="348"/>
      <c r="C84" s="348"/>
      <c r="D84" s="283"/>
      <c r="E84" s="282"/>
      <c r="F84" s="282"/>
      <c r="G84" s="282"/>
      <c r="H84" s="282"/>
      <c r="I84" s="288" t="s">
        <v>561</v>
      </c>
      <c r="J84" s="289">
        <v>312492.49</v>
      </c>
    </row>
    <row r="85" spans="1:10" s="306" customFormat="1" ht="14.25" x14ac:dyDescent="0.2">
      <c r="A85" s="348"/>
      <c r="B85" s="348"/>
      <c r="C85" s="348"/>
      <c r="D85" s="283"/>
      <c r="E85" s="282"/>
      <c r="F85" s="282"/>
      <c r="G85" s="282"/>
      <c r="H85" s="282"/>
      <c r="I85" s="288" t="s">
        <v>562</v>
      </c>
      <c r="J85" s="289">
        <v>1491708.57</v>
      </c>
    </row>
    <row r="86" spans="1:10" x14ac:dyDescent="0.2">
      <c r="F86" s="7"/>
      <c r="G86" s="7"/>
      <c r="H86" s="7"/>
    </row>
    <row r="87" spans="1:10" ht="16.5" customHeight="1" x14ac:dyDescent="0.2">
      <c r="A87" s="107"/>
      <c r="B87" s="107"/>
      <c r="C87" s="108"/>
      <c r="D87" s="108"/>
      <c r="E87" s="98"/>
      <c r="F87" s="98"/>
      <c r="G87" s="132"/>
      <c r="H87" s="78"/>
      <c r="I87" s="108"/>
      <c r="J87" s="108"/>
    </row>
    <row r="88" spans="1:10" ht="19.899999999999999" customHeight="1" x14ac:dyDescent="0.2">
      <c r="A88" s="107"/>
      <c r="B88" s="107"/>
      <c r="D88" s="123"/>
      <c r="E88" s="1"/>
      <c r="G88" s="1"/>
      <c r="H88" s="78"/>
      <c r="I88" s="108"/>
      <c r="J88" s="108"/>
    </row>
    <row r="89" spans="1:10" ht="19.899999999999999" customHeight="1" x14ac:dyDescent="0.2">
      <c r="A89" s="107"/>
      <c r="B89" s="107"/>
      <c r="C89" s="9"/>
      <c r="D89" s="9"/>
      <c r="E89" s="1"/>
      <c r="G89" s="1"/>
      <c r="H89" s="78"/>
      <c r="I89" s="108"/>
      <c r="J89" s="108"/>
    </row>
    <row r="90" spans="1:10" ht="16.5" customHeight="1" x14ac:dyDescent="0.2">
      <c r="C90" s="99" t="s">
        <v>5</v>
      </c>
      <c r="D90" s="352" t="str">
        <f>DADOS!C8</f>
        <v>Eng.ª Civil Flávia Cristina Barbosa</v>
      </c>
      <c r="E90" s="352"/>
      <c r="F90" s="352"/>
    </row>
    <row r="91" spans="1:10" ht="16.5" customHeight="1" x14ac:dyDescent="0.2">
      <c r="D91" s="349" t="str">
        <f>"CREA: "&amp;DADOS!C9</f>
        <v>CREA: MG- 187.842/D</v>
      </c>
      <c r="E91" s="349"/>
      <c r="F91" s="349"/>
    </row>
    <row r="92" spans="1:10" ht="16.5" customHeight="1" x14ac:dyDescent="0.2"/>
    <row r="93" spans="1:10" ht="16.5" customHeight="1" x14ac:dyDescent="0.2"/>
    <row r="94" spans="1:10" ht="16.5" customHeight="1" x14ac:dyDescent="0.2"/>
    <row r="95" spans="1:10" ht="16.5" customHeight="1" x14ac:dyDescent="0.2"/>
    <row r="96" spans="1:10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</sheetData>
  <mergeCells count="13">
    <mergeCell ref="A1:H2"/>
    <mergeCell ref="C3:F3"/>
    <mergeCell ref="C4:F5"/>
    <mergeCell ref="A7:J7"/>
    <mergeCell ref="D90:F90"/>
    <mergeCell ref="A8:J8"/>
    <mergeCell ref="A84:C84"/>
    <mergeCell ref="A85:C85"/>
    <mergeCell ref="A83:C83"/>
    <mergeCell ref="D91:F91"/>
    <mergeCell ref="G3:H5"/>
    <mergeCell ref="I4:J4"/>
    <mergeCell ref="A3:B5"/>
  </mergeCells>
  <pageMargins left="0.51181102362204722" right="0.51181102362204722" top="0.78740157480314965" bottom="0.78740157480314965" header="0.31496062992125984" footer="0.31496062992125984"/>
  <pageSetup paperSize="9" scale="48" fitToHeight="2000" orientation="landscape" r:id="rId1"/>
  <headerFooter>
    <oddFooter>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29"/>
  <sheetViews>
    <sheetView view="pageBreakPreview" zoomScale="70" zoomScaleNormal="40" zoomScaleSheetLayoutView="70" workbookViewId="0">
      <selection activeCell="C20" sqref="C20"/>
    </sheetView>
  </sheetViews>
  <sheetFormatPr defaultColWidth="8.75" defaultRowHeight="14.25" x14ac:dyDescent="0.2"/>
  <cols>
    <col min="1" max="1" width="23.625" style="14" customWidth="1"/>
    <col min="2" max="2" width="52.125" style="14" customWidth="1"/>
    <col min="3" max="3" width="22.875" style="14" bestFit="1" customWidth="1"/>
    <col min="4" max="4" width="23.625" style="183" customWidth="1"/>
    <col min="5" max="7" width="23.625" style="14" customWidth="1"/>
    <col min="8" max="16384" width="8.75" style="14"/>
  </cols>
  <sheetData>
    <row r="1" spans="1:7" s="24" customFormat="1" ht="16.149999999999999" customHeight="1" thickBot="1" x14ac:dyDescent="0.3">
      <c r="A1" s="415" t="s">
        <v>55</v>
      </c>
      <c r="B1" s="353"/>
      <c r="C1" s="353"/>
      <c r="D1" s="353"/>
      <c r="E1" s="354"/>
      <c r="F1" s="32" t="s">
        <v>3</v>
      </c>
      <c r="G1" s="146" t="str">
        <f>DADOS!C2</f>
        <v>R00</v>
      </c>
    </row>
    <row r="2" spans="1:7" s="25" customFormat="1" ht="18.75" thickBot="1" x14ac:dyDescent="0.25">
      <c r="A2" s="416"/>
      <c r="B2" s="355"/>
      <c r="C2" s="355"/>
      <c r="D2" s="355"/>
      <c r="E2" s="356"/>
      <c r="F2" s="33" t="s">
        <v>8</v>
      </c>
      <c r="G2" s="147">
        <f>DADOS!C4</f>
        <v>45142</v>
      </c>
    </row>
    <row r="3" spans="1:7" s="25" customFormat="1" ht="16.5" customHeight="1" x14ac:dyDescent="0.2">
      <c r="A3" s="420" t="s">
        <v>9</v>
      </c>
      <c r="B3" s="185" t="s">
        <v>10</v>
      </c>
      <c r="C3" s="363" t="s">
        <v>7</v>
      </c>
      <c r="D3" s="357"/>
      <c r="E3" s="358"/>
      <c r="F3" s="31" t="s">
        <v>11</v>
      </c>
      <c r="G3" s="148"/>
    </row>
    <row r="4" spans="1:7" s="25" customFormat="1" ht="75" customHeight="1" thickBot="1" x14ac:dyDescent="0.25">
      <c r="A4" s="421"/>
      <c r="B4" s="423" t="str">
        <f>DADOS!C3</f>
        <v>REFORMA CAMPO DE FUTEBOL SÃO JOÃO - CÓI</v>
      </c>
      <c r="C4" s="364"/>
      <c r="D4" s="359"/>
      <c r="E4" s="360"/>
      <c r="F4" s="418" t="str">
        <f>DADOS!C7</f>
        <v>SINAPI - 06/2023 - Minas Gerais
SICRO3 - 04/2023 - Minas Gerais
SETOP - 04/2023 - Minas Gerais
SUDECAP - 04/2023 - Minas Gerais</v>
      </c>
      <c r="G4" s="419"/>
    </row>
    <row r="5" spans="1:7" s="25" customFormat="1" ht="21" customHeight="1" thickBot="1" x14ac:dyDescent="0.25">
      <c r="A5" s="422"/>
      <c r="B5" s="424"/>
      <c r="C5" s="365"/>
      <c r="D5" s="361"/>
      <c r="E5" s="362"/>
      <c r="F5" s="36" t="s">
        <v>12</v>
      </c>
      <c r="G5" s="149">
        <f>DADOS!C5</f>
        <v>0.26519999999999999</v>
      </c>
    </row>
    <row r="6" spans="1:7" s="25" customFormat="1" ht="7.9" customHeight="1" x14ac:dyDescent="0.2">
      <c r="A6" s="137"/>
      <c r="B6" s="138"/>
      <c r="C6" s="138"/>
      <c r="D6" s="138"/>
      <c r="E6" s="35"/>
      <c r="F6" s="42"/>
    </row>
    <row r="7" spans="1:7" s="25" customFormat="1" ht="30" customHeight="1" x14ac:dyDescent="0.2">
      <c r="A7" s="417" t="str">
        <f>A1&amp;" DE PROJETO EXECUTIVO - "&amp;B4</f>
        <v>CRONOGRAMA FÍSICO-FINANCEIRO DE PROJETO EXECUTIVO - REFORMA CAMPO DE FUTEBOL SÃO JOÃO - CÓI</v>
      </c>
      <c r="B7" s="417"/>
      <c r="C7" s="417"/>
      <c r="D7" s="417"/>
      <c r="E7" s="417"/>
      <c r="F7" s="417"/>
      <c r="G7" s="417"/>
    </row>
    <row r="8" spans="1:7" s="43" customFormat="1" ht="7.9" customHeight="1" thickBot="1" x14ac:dyDescent="0.25">
      <c r="A8" s="426"/>
      <c r="B8" s="426"/>
      <c r="C8" s="426"/>
      <c r="D8" s="426"/>
      <c r="E8" s="426"/>
      <c r="F8" s="426"/>
      <c r="G8" s="426"/>
    </row>
    <row r="9" spans="1:7" s="44" customFormat="1" ht="19.5" customHeight="1" thickBot="1" x14ac:dyDescent="0.25">
      <c r="A9" s="39" t="s">
        <v>18</v>
      </c>
      <c r="B9" s="37" t="s">
        <v>21</v>
      </c>
      <c r="C9" s="37" t="s">
        <v>23</v>
      </c>
      <c r="D9" s="37" t="s">
        <v>24</v>
      </c>
      <c r="E9" s="37" t="s">
        <v>25</v>
      </c>
      <c r="F9" s="37" t="s">
        <v>26</v>
      </c>
      <c r="G9" s="37" t="s">
        <v>155</v>
      </c>
    </row>
    <row r="10" spans="1:7" s="306" customFormat="1" ht="27" customHeight="1" thickBot="1" x14ac:dyDescent="0.25">
      <c r="A10" s="430">
        <v>1</v>
      </c>
      <c r="B10" s="133" t="s">
        <v>48</v>
      </c>
      <c r="C10" s="134" t="s">
        <v>680</v>
      </c>
      <c r="D10" s="135" t="s">
        <v>680</v>
      </c>
      <c r="E10" s="134" t="s">
        <v>51</v>
      </c>
      <c r="F10" s="134" t="s">
        <v>51</v>
      </c>
      <c r="G10" s="134" t="s">
        <v>51</v>
      </c>
    </row>
    <row r="11" spans="1:7" s="306" customFormat="1" ht="27" customHeight="1" thickTop="1" thickBot="1" x14ac:dyDescent="0.25">
      <c r="A11" s="430">
        <v>2</v>
      </c>
      <c r="B11" s="133" t="s">
        <v>49</v>
      </c>
      <c r="C11" s="134" t="s">
        <v>681</v>
      </c>
      <c r="D11" s="135" t="s">
        <v>681</v>
      </c>
      <c r="E11" s="134" t="s">
        <v>51</v>
      </c>
      <c r="F11" s="134" t="s">
        <v>51</v>
      </c>
      <c r="G11" s="134" t="s">
        <v>51</v>
      </c>
    </row>
    <row r="12" spans="1:7" s="306" customFormat="1" ht="27" customHeight="1" thickTop="1" thickBot="1" x14ac:dyDescent="0.25">
      <c r="A12" s="430">
        <v>3</v>
      </c>
      <c r="B12" s="133" t="s">
        <v>53</v>
      </c>
      <c r="C12" s="134" t="s">
        <v>682</v>
      </c>
      <c r="D12" s="135" t="s">
        <v>682</v>
      </c>
      <c r="E12" s="134" t="s">
        <v>51</v>
      </c>
      <c r="F12" s="134" t="s">
        <v>51</v>
      </c>
      <c r="G12" s="134" t="s">
        <v>51</v>
      </c>
    </row>
    <row r="13" spans="1:7" s="306" customFormat="1" ht="27" customHeight="1" thickTop="1" thickBot="1" x14ac:dyDescent="0.25">
      <c r="A13" s="430">
        <v>4</v>
      </c>
      <c r="B13" s="133" t="s">
        <v>97</v>
      </c>
      <c r="C13" s="134" t="s">
        <v>683</v>
      </c>
      <c r="D13" s="134" t="s">
        <v>51</v>
      </c>
      <c r="E13" s="134" t="s">
        <v>51</v>
      </c>
      <c r="F13" s="134" t="s">
        <v>51</v>
      </c>
      <c r="G13" s="135" t="s">
        <v>683</v>
      </c>
    </row>
    <row r="14" spans="1:7" s="306" customFormat="1" ht="27" customHeight="1" thickTop="1" thickBot="1" x14ac:dyDescent="0.25">
      <c r="A14" s="430">
        <v>5</v>
      </c>
      <c r="B14" s="133" t="s">
        <v>57</v>
      </c>
      <c r="C14" s="134" t="s">
        <v>684</v>
      </c>
      <c r="D14" s="134" t="s">
        <v>51</v>
      </c>
      <c r="E14" s="134" t="s">
        <v>51</v>
      </c>
      <c r="F14" s="134" t="s">
        <v>51</v>
      </c>
      <c r="G14" s="135" t="s">
        <v>684</v>
      </c>
    </row>
    <row r="15" spans="1:7" s="306" customFormat="1" ht="27" customHeight="1" thickTop="1" thickBot="1" x14ac:dyDescent="0.25">
      <c r="A15" s="430">
        <v>6</v>
      </c>
      <c r="B15" s="133" t="s">
        <v>124</v>
      </c>
      <c r="C15" s="134" t="s">
        <v>685</v>
      </c>
      <c r="D15" s="135" t="s">
        <v>686</v>
      </c>
      <c r="E15" s="135" t="s">
        <v>687</v>
      </c>
      <c r="F15" s="135" t="s">
        <v>687</v>
      </c>
      <c r="G15" s="134" t="s">
        <v>51</v>
      </c>
    </row>
    <row r="16" spans="1:7" s="306" customFormat="1" ht="27" customHeight="1" thickTop="1" thickBot="1" x14ac:dyDescent="0.25">
      <c r="A16" s="430">
        <v>7</v>
      </c>
      <c r="B16" s="133" t="s">
        <v>218</v>
      </c>
      <c r="C16" s="134" t="s">
        <v>691</v>
      </c>
      <c r="D16" s="135" t="s">
        <v>692</v>
      </c>
      <c r="E16" s="135" t="s">
        <v>693</v>
      </c>
      <c r="F16" s="135" t="s">
        <v>693</v>
      </c>
      <c r="G16" s="134" t="s">
        <v>51</v>
      </c>
    </row>
    <row r="17" spans="1:7" s="306" customFormat="1" ht="27" customHeight="1" thickTop="1" thickBot="1" x14ac:dyDescent="0.25">
      <c r="A17" s="430">
        <v>8</v>
      </c>
      <c r="B17" s="133" t="s">
        <v>52</v>
      </c>
      <c r="C17" s="134" t="s">
        <v>688</v>
      </c>
      <c r="D17" s="135" t="s">
        <v>689</v>
      </c>
      <c r="E17" s="135" t="s">
        <v>689</v>
      </c>
      <c r="F17" s="135" t="s">
        <v>689</v>
      </c>
      <c r="G17" s="135" t="s">
        <v>689</v>
      </c>
    </row>
    <row r="18" spans="1:7" s="183" customFormat="1" ht="15" thickTop="1" x14ac:dyDescent="0.2">
      <c r="A18" s="425" t="s">
        <v>39</v>
      </c>
      <c r="B18" s="425"/>
      <c r="C18" s="184"/>
      <c r="D18" s="313">
        <v>8.72E-2</v>
      </c>
      <c r="E18" s="313">
        <v>0.12720000000000001</v>
      </c>
      <c r="F18" s="313">
        <v>0.12720000000000001</v>
      </c>
      <c r="G18" s="313">
        <v>0.65849999999999997</v>
      </c>
    </row>
    <row r="19" spans="1:7" s="183" customFormat="1" x14ac:dyDescent="0.2">
      <c r="A19" s="425" t="s">
        <v>40</v>
      </c>
      <c r="B19" s="425"/>
      <c r="C19" s="184"/>
      <c r="D19" s="186">
        <v>130099.52</v>
      </c>
      <c r="E19" s="186">
        <v>189691.71</v>
      </c>
      <c r="F19" s="186">
        <v>189691.71</v>
      </c>
      <c r="G19" s="186">
        <v>982225.64</v>
      </c>
    </row>
    <row r="20" spans="1:7" s="183" customFormat="1" x14ac:dyDescent="0.2">
      <c r="A20" s="425" t="s">
        <v>41</v>
      </c>
      <c r="B20" s="425"/>
      <c r="C20" s="184"/>
      <c r="D20" s="313">
        <v>8.72E-2</v>
      </c>
      <c r="E20" s="313">
        <v>0.21440000000000001</v>
      </c>
      <c r="F20" s="313">
        <v>0.34150000000000003</v>
      </c>
      <c r="G20" s="313">
        <v>1</v>
      </c>
    </row>
    <row r="21" spans="1:7" s="183" customFormat="1" x14ac:dyDescent="0.2">
      <c r="A21" s="425" t="s">
        <v>54</v>
      </c>
      <c r="B21" s="425"/>
      <c r="C21" s="184"/>
      <c r="D21" s="186">
        <v>130099.52</v>
      </c>
      <c r="E21" s="186">
        <v>319791.21999999997</v>
      </c>
      <c r="F21" s="186">
        <v>509482.93</v>
      </c>
      <c r="G21" s="186">
        <v>1491708.57</v>
      </c>
    </row>
    <row r="22" spans="1:7" s="65" customFormat="1" x14ac:dyDescent="0.2">
      <c r="A22" s="150"/>
      <c r="B22" s="150"/>
      <c r="C22" s="150"/>
      <c r="D22" s="150"/>
      <c r="E22" s="151"/>
      <c r="F22" s="151"/>
      <c r="G22" s="151"/>
    </row>
    <row r="23" spans="1:7" s="65" customFormat="1" x14ac:dyDescent="0.2">
      <c r="A23" s="152"/>
      <c r="B23" s="152"/>
      <c r="C23" s="152"/>
      <c r="D23" s="152"/>
      <c r="E23" s="153"/>
      <c r="F23" s="153"/>
      <c r="G23" s="153"/>
    </row>
    <row r="24" spans="1:7" s="145" customFormat="1" x14ac:dyDescent="0.2">
      <c r="A24" s="153"/>
      <c r="B24" s="153"/>
      <c r="C24" s="153"/>
      <c r="D24" s="153"/>
      <c r="E24" s="153"/>
      <c r="F24" s="153"/>
      <c r="G24" s="153"/>
    </row>
    <row r="25" spans="1:7" s="145" customFormat="1" ht="15.75" x14ac:dyDescent="0.2">
      <c r="A25" s="153"/>
      <c r="B25" s="139" t="s">
        <v>5</v>
      </c>
      <c r="C25" s="352" t="str">
        <f>[1]DADOS!$C$8</f>
        <v>Eng.ª Civil Flávia Cristina Barbosa</v>
      </c>
      <c r="D25" s="352"/>
      <c r="E25" s="352"/>
      <c r="F25" s="153"/>
      <c r="G25" s="153"/>
    </row>
    <row r="26" spans="1:7" s="145" customFormat="1" ht="15.75" x14ac:dyDescent="0.2">
      <c r="A26" s="153"/>
      <c r="B26" s="139"/>
      <c r="C26" s="349" t="str">
        <f>"CREA: "&amp;[1]DADOS!$C$9</f>
        <v>CREA: MG- 187.842/D</v>
      </c>
      <c r="D26" s="349"/>
      <c r="E26" s="349"/>
      <c r="F26" s="154"/>
      <c r="G26" s="154"/>
    </row>
    <row r="27" spans="1:7" s="55" customFormat="1" ht="15.75" x14ac:dyDescent="0.2">
      <c r="A27" s="108"/>
      <c r="B27" s="108"/>
      <c r="C27" s="92"/>
      <c r="D27" s="92"/>
      <c r="E27" s="182"/>
      <c r="F27" s="159"/>
      <c r="G27" s="159"/>
    </row>
    <row r="28" spans="1:7" x14ac:dyDescent="0.2">
      <c r="A28" s="54"/>
      <c r="B28" s="54"/>
      <c r="C28" s="54"/>
      <c r="D28" s="54"/>
      <c r="E28" s="54"/>
      <c r="F28" s="54"/>
    </row>
    <row r="29" spans="1:7" x14ac:dyDescent="0.2">
      <c r="C29" s="56"/>
      <c r="D29" s="56"/>
    </row>
  </sheetData>
  <mergeCells count="13">
    <mergeCell ref="C26:E26"/>
    <mergeCell ref="A1:E2"/>
    <mergeCell ref="A7:G7"/>
    <mergeCell ref="F4:G4"/>
    <mergeCell ref="A3:A5"/>
    <mergeCell ref="B4:B5"/>
    <mergeCell ref="C3:E5"/>
    <mergeCell ref="A18:B18"/>
    <mergeCell ref="A19:B19"/>
    <mergeCell ref="A20:B20"/>
    <mergeCell ref="A21:B21"/>
    <mergeCell ref="C25:E25"/>
    <mergeCell ref="A8:G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13</vt:i4>
      </vt:variant>
    </vt:vector>
  </HeadingPairs>
  <TitlesOfParts>
    <vt:vector size="21" baseType="lpstr">
      <vt:lpstr>DADOS</vt:lpstr>
      <vt:lpstr>MEMORIA DE CALCULO</vt:lpstr>
      <vt:lpstr>memorial para composição da cas</vt:lpstr>
      <vt:lpstr>ORÇAMENTO FINAL</vt:lpstr>
      <vt:lpstr>COTAÇÕES</vt:lpstr>
      <vt:lpstr>COMPOSIÇÃO</vt:lpstr>
      <vt:lpstr>CURVA ABC</vt:lpstr>
      <vt:lpstr>CRONOGRAMA PARA 6 MESES</vt:lpstr>
      <vt:lpstr>COMPOSIÇÃO!Area_de_impressao</vt:lpstr>
      <vt:lpstr>COTAÇÕES!Area_de_impressao</vt:lpstr>
      <vt:lpstr>'CRONOGRAMA PARA 6 MESES'!Area_de_impressao</vt:lpstr>
      <vt:lpstr>'CURVA ABC'!Area_de_impressao</vt:lpstr>
      <vt:lpstr>DADOS!Area_de_impressao</vt:lpstr>
      <vt:lpstr>'MEMORIA DE CALCULO'!Area_de_impressao</vt:lpstr>
      <vt:lpstr>'memorial para composição da cas'!Area_de_impressao</vt:lpstr>
      <vt:lpstr>'ORÇAMENTO FINAL'!Area_de_impressao</vt:lpstr>
      <vt:lpstr>COMPOSIÇÃO!Titulos_de_impressao</vt:lpstr>
      <vt:lpstr>COTAÇÕES!Titulos_de_impressao</vt:lpstr>
      <vt:lpstr>'CURVA ABC'!Titulos_de_impressao</vt:lpstr>
      <vt:lpstr>'MEMORIA DE CALCULO'!Titulos_de_impressao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2023-08-17T17:09:24Z</cp:lastPrinted>
  <dcterms:created xsi:type="dcterms:W3CDTF">2021-07-05T20:11:43Z</dcterms:created>
  <dcterms:modified xsi:type="dcterms:W3CDTF">2023-08-17T17:10:29Z</dcterms:modified>
</cp:coreProperties>
</file>