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tabRatio="977" firstSheet="8" activeTab="13"/>
  </bookViews>
  <sheets>
    <sheet name="RESUMO" sheetId="3" r:id="rId1"/>
    <sheet name="INSUMOS" sheetId="2" r:id="rId2"/>
    <sheet name="II Armado 12x36 diurno" sheetId="4" r:id="rId3"/>
    <sheet name="III Armado 12x36 noturno" sheetId="1" r:id="rId4"/>
    <sheet name="IV Armado 44 horas" sheetId="5" r:id="rId5"/>
    <sheet name="V OM des. 12x36 diurno" sheetId="6" r:id="rId6"/>
    <sheet name="VI OM des. 12x36 noturno" sheetId="8" r:id="rId7"/>
    <sheet name="VII STM des. 12x36 diurno" sheetId="7" r:id="rId8"/>
    <sheet name="VIII STM des. 12x36 noturno" sheetId="9" r:id="rId9"/>
    <sheet name="IX Supervisor Des. 12x36 diurno" sheetId="10" r:id="rId10"/>
    <sheet name="X Supervisor Des. 12x36 noturno" sheetId="11" r:id="rId11"/>
    <sheet name="XI Vigia 12x36 diurno" sheetId="13" r:id="rId12"/>
    <sheet name="XII Vigia 12x36 noturno" sheetId="14" r:id="rId13"/>
    <sheet name="Plan1" sheetId="12" r:id="rId14"/>
  </sheets>
  <calcPr calcId="145621"/>
</workbook>
</file>

<file path=xl/calcChain.xml><?xml version="1.0" encoding="utf-8"?>
<calcChain xmlns="http://schemas.openxmlformats.org/spreadsheetml/2006/main">
  <c r="G110" i="14" l="1"/>
  <c r="G110" i="11"/>
  <c r="G110" i="9"/>
  <c r="G111" i="8"/>
  <c r="G111" i="1"/>
  <c r="F20" i="1"/>
  <c r="F21" i="1"/>
  <c r="G24" i="8"/>
  <c r="F20" i="8"/>
  <c r="G110" i="13" l="1"/>
  <c r="G110" i="10"/>
  <c r="G110" i="7"/>
  <c r="G111" i="6"/>
  <c r="G110" i="5"/>
  <c r="G111" i="4"/>
  <c r="G24" i="4" l="1"/>
  <c r="G86" i="14" l="1"/>
  <c r="G84" i="14"/>
  <c r="G86" i="13"/>
  <c r="G84" i="13"/>
  <c r="AC31" i="2"/>
  <c r="AC30" i="2"/>
  <c r="AC28" i="2"/>
  <c r="AC29" i="2"/>
  <c r="AB34" i="2"/>
  <c r="AB33" i="2"/>
  <c r="AC27" i="2"/>
  <c r="AC26" i="2"/>
  <c r="AC15" i="2"/>
  <c r="AC14" i="2"/>
  <c r="AC16" i="2" s="1"/>
  <c r="AC17" i="2" s="1"/>
  <c r="AC13" i="2"/>
  <c r="AC12" i="2"/>
  <c r="AC11" i="2"/>
  <c r="AC10" i="2"/>
  <c r="AC9" i="2"/>
  <c r="G86" i="11"/>
  <c r="G84" i="11"/>
  <c r="G86" i="10"/>
  <c r="G84" i="10"/>
  <c r="W18" i="2"/>
  <c r="W17" i="2"/>
  <c r="V32" i="2"/>
  <c r="V31" i="2"/>
  <c r="W27" i="2"/>
  <c r="W26" i="2"/>
  <c r="W13" i="2"/>
  <c r="W16" i="2"/>
  <c r="W15" i="2"/>
  <c r="W14" i="2"/>
  <c r="W12" i="2"/>
  <c r="W11" i="2"/>
  <c r="W10" i="2"/>
  <c r="W9" i="2"/>
  <c r="G86" i="9"/>
  <c r="G85" i="9"/>
  <c r="G84" i="9"/>
  <c r="G86" i="7"/>
  <c r="G85" i="7"/>
  <c r="G84" i="7"/>
  <c r="P47" i="2"/>
  <c r="P46" i="2"/>
  <c r="Q44" i="2"/>
  <c r="Q33" i="2"/>
  <c r="Q32" i="2"/>
  <c r="P42" i="2"/>
  <c r="G87" i="8"/>
  <c r="G85" i="8"/>
  <c r="G87" i="6"/>
  <c r="G85" i="6"/>
  <c r="K29" i="2"/>
  <c r="K28" i="2"/>
  <c r="J32" i="2"/>
  <c r="J31" i="2"/>
  <c r="AC34" i="2" l="1"/>
  <c r="AC33" i="2"/>
  <c r="W28" i="2"/>
  <c r="W29" i="2" s="1"/>
  <c r="W31" i="2"/>
  <c r="W32" i="2"/>
  <c r="K16" i="2"/>
  <c r="K27" i="2"/>
  <c r="K26" i="2"/>
  <c r="K15" i="2"/>
  <c r="K14" i="2"/>
  <c r="K13" i="2"/>
  <c r="K12" i="2"/>
  <c r="K11" i="2"/>
  <c r="K10" i="2"/>
  <c r="K9" i="2"/>
  <c r="C44" i="2" l="1"/>
  <c r="C43" i="2"/>
  <c r="E43" i="2" s="1"/>
  <c r="Q31" i="2" l="1"/>
  <c r="Q42" i="2"/>
  <c r="Q43" i="2" s="1"/>
  <c r="Q17" i="2"/>
  <c r="Q18" i="2"/>
  <c r="Q19" i="2"/>
  <c r="E18" i="2"/>
  <c r="Q16" i="2"/>
  <c r="Q47" i="2" l="1"/>
  <c r="Q46" i="2"/>
  <c r="E29" i="2"/>
  <c r="E32" i="2"/>
  <c r="G18" i="3" l="1"/>
  <c r="E12" i="3"/>
  <c r="E13" i="3"/>
  <c r="E14" i="3"/>
  <c r="E15" i="3"/>
  <c r="E16" i="3"/>
  <c r="E17" i="3"/>
  <c r="G49" i="13"/>
  <c r="G22" i="14"/>
  <c r="F22" i="14"/>
  <c r="F20" i="14"/>
  <c r="G49" i="14" l="1"/>
  <c r="F21" i="10" l="1"/>
  <c r="F21" i="9"/>
  <c r="F20" i="9"/>
  <c r="G22" i="9"/>
  <c r="F22" i="9"/>
  <c r="F21" i="7"/>
  <c r="F20" i="7"/>
  <c r="F22" i="8"/>
  <c r="F20" i="6"/>
  <c r="F20" i="5"/>
  <c r="F20" i="4"/>
  <c r="F21" i="6"/>
  <c r="F21" i="5"/>
  <c r="F21" i="4"/>
  <c r="E98" i="14"/>
  <c r="F78" i="14"/>
  <c r="G47" i="14"/>
  <c r="F44" i="14"/>
  <c r="F65" i="14" s="1"/>
  <c r="F67" i="14" s="1"/>
  <c r="F21" i="14"/>
  <c r="G21" i="14" s="1"/>
  <c r="G19" i="14"/>
  <c r="E98" i="13"/>
  <c r="F78" i="13"/>
  <c r="F44" i="13"/>
  <c r="F65" i="13" s="1"/>
  <c r="F67" i="13" s="1"/>
  <c r="F21" i="13"/>
  <c r="G21" i="13" s="1"/>
  <c r="G19" i="13"/>
  <c r="F20" i="13" l="1"/>
  <c r="G56" i="14"/>
  <c r="G71" i="14"/>
  <c r="G20" i="13"/>
  <c r="F22" i="13"/>
  <c r="G22" i="13" s="1"/>
  <c r="G71" i="13"/>
  <c r="G24" i="13"/>
  <c r="G47" i="13"/>
  <c r="G56" i="13" s="1"/>
  <c r="G20" i="14" l="1"/>
  <c r="G24" i="14"/>
  <c r="G76" i="13"/>
  <c r="G66" i="13"/>
  <c r="G40" i="13"/>
  <c r="G30" i="13"/>
  <c r="G75" i="13"/>
  <c r="G74" i="13"/>
  <c r="G38" i="13"/>
  <c r="G39" i="13"/>
  <c r="G73" i="13"/>
  <c r="G64" i="13"/>
  <c r="G65" i="13" s="1"/>
  <c r="G37" i="13"/>
  <c r="G72" i="13"/>
  <c r="G63" i="13"/>
  <c r="G36" i="13"/>
  <c r="G41" i="13"/>
  <c r="G29" i="13"/>
  <c r="G103" i="13"/>
  <c r="G62" i="13"/>
  <c r="G43" i="13"/>
  <c r="G61" i="13"/>
  <c r="G42" i="13"/>
  <c r="G78" i="13"/>
  <c r="F21" i="8"/>
  <c r="G31" i="13" l="1"/>
  <c r="G41" i="14"/>
  <c r="G62" i="14"/>
  <c r="G42" i="14"/>
  <c r="G76" i="14"/>
  <c r="G66" i="14"/>
  <c r="G40" i="14"/>
  <c r="G30" i="14"/>
  <c r="G74" i="14"/>
  <c r="G38" i="14"/>
  <c r="G37" i="14"/>
  <c r="G75" i="14"/>
  <c r="G39" i="14"/>
  <c r="G29" i="14"/>
  <c r="G36" i="14"/>
  <c r="G43" i="14"/>
  <c r="G61" i="14"/>
  <c r="G73" i="14"/>
  <c r="G64" i="14"/>
  <c r="G65" i="14" s="1"/>
  <c r="G72" i="14"/>
  <c r="G63" i="14"/>
  <c r="G103" i="14"/>
  <c r="G32" i="13"/>
  <c r="G33" i="13" s="1"/>
  <c r="G57" i="13" s="1"/>
  <c r="G79" i="13"/>
  <c r="G80" i="13" s="1"/>
  <c r="G106" i="13" s="1"/>
  <c r="G44" i="13"/>
  <c r="G67" i="13"/>
  <c r="G105" i="13" s="1"/>
  <c r="G78" i="14" l="1"/>
  <c r="G79" i="14" s="1"/>
  <c r="G80" i="14" s="1"/>
  <c r="G106" i="14" s="1"/>
  <c r="G31" i="14"/>
  <c r="G44" i="14"/>
  <c r="G67" i="14"/>
  <c r="G105" i="14" s="1"/>
  <c r="G104" i="13"/>
  <c r="E98" i="11"/>
  <c r="F78" i="11"/>
  <c r="G49" i="11"/>
  <c r="F44" i="11"/>
  <c r="F65" i="11" s="1"/>
  <c r="F67" i="11" s="1"/>
  <c r="F21" i="11"/>
  <c r="G21" i="11" s="1"/>
  <c r="G19" i="11"/>
  <c r="G47" i="11" s="1"/>
  <c r="E98" i="10"/>
  <c r="F78" i="10"/>
  <c r="F65" i="10"/>
  <c r="F67" i="10" s="1"/>
  <c r="G49" i="10"/>
  <c r="F44" i="10"/>
  <c r="G21" i="10"/>
  <c r="G19" i="10"/>
  <c r="G47" i="10" s="1"/>
  <c r="E98" i="9"/>
  <c r="F78" i="9"/>
  <c r="G49" i="9"/>
  <c r="F44" i="9"/>
  <c r="F65" i="9" s="1"/>
  <c r="F67" i="9" s="1"/>
  <c r="G21" i="9"/>
  <c r="G19" i="9"/>
  <c r="G47" i="9" s="1"/>
  <c r="E99" i="8"/>
  <c r="F79" i="8"/>
  <c r="F68" i="8"/>
  <c r="F66" i="8"/>
  <c r="G50" i="8"/>
  <c r="G48" i="8"/>
  <c r="F45" i="8"/>
  <c r="G21" i="8"/>
  <c r="G19" i="8"/>
  <c r="G56" i="11" l="1"/>
  <c r="G56" i="10"/>
  <c r="F20" i="10"/>
  <c r="G20" i="10" s="1"/>
  <c r="G56" i="9"/>
  <c r="G32" i="14"/>
  <c r="G33" i="14"/>
  <c r="G57" i="14" s="1"/>
  <c r="G57" i="8"/>
  <c r="G71" i="11"/>
  <c r="F20" i="11"/>
  <c r="G71" i="10"/>
  <c r="G71" i="9"/>
  <c r="G22" i="8"/>
  <c r="G20" i="8"/>
  <c r="G72" i="8"/>
  <c r="F22" i="10" l="1"/>
  <c r="G22" i="10" s="1"/>
  <c r="G24" i="10" s="1"/>
  <c r="G104" i="14"/>
  <c r="G20" i="11"/>
  <c r="F22" i="11"/>
  <c r="G22" i="11" s="1"/>
  <c r="G24" i="11" s="1"/>
  <c r="G41" i="10"/>
  <c r="G76" i="10"/>
  <c r="G66" i="10"/>
  <c r="G40" i="10"/>
  <c r="G30" i="10"/>
  <c r="G29" i="10"/>
  <c r="G73" i="10"/>
  <c r="G64" i="10"/>
  <c r="G65" i="10" s="1"/>
  <c r="G37" i="10"/>
  <c r="G72" i="10"/>
  <c r="G78" i="10" s="1"/>
  <c r="G63" i="10"/>
  <c r="G36" i="10"/>
  <c r="G42" i="10"/>
  <c r="G103" i="10"/>
  <c r="G62" i="10"/>
  <c r="G43" i="10"/>
  <c r="G61" i="10"/>
  <c r="G75" i="10"/>
  <c r="G39" i="10"/>
  <c r="G74" i="10"/>
  <c r="G38" i="10"/>
  <c r="G20" i="9"/>
  <c r="G24" i="9"/>
  <c r="G36" i="9" s="1"/>
  <c r="G77" i="8"/>
  <c r="G67" i="8"/>
  <c r="G41" i="8"/>
  <c r="G31" i="8"/>
  <c r="G40" i="8"/>
  <c r="G30" i="8"/>
  <c r="G75" i="8"/>
  <c r="G76" i="8"/>
  <c r="G39" i="8"/>
  <c r="G74" i="8"/>
  <c r="G65" i="8"/>
  <c r="G66" i="8" s="1"/>
  <c r="G38" i="8"/>
  <c r="G73" i="8"/>
  <c r="G64" i="8"/>
  <c r="G37" i="8"/>
  <c r="G42" i="8"/>
  <c r="G104" i="8"/>
  <c r="G63" i="8"/>
  <c r="G44" i="8"/>
  <c r="G62" i="8"/>
  <c r="G43" i="8"/>
  <c r="G32" i="8" l="1"/>
  <c r="G79" i="8"/>
  <c r="G80" i="8" s="1"/>
  <c r="G41" i="11"/>
  <c r="G61" i="11"/>
  <c r="G76" i="11"/>
  <c r="G66" i="11"/>
  <c r="G40" i="11"/>
  <c r="G30" i="11"/>
  <c r="G75" i="11"/>
  <c r="G39" i="11"/>
  <c r="G29" i="11"/>
  <c r="G38" i="11"/>
  <c r="G42" i="11"/>
  <c r="G74" i="11"/>
  <c r="G73" i="11"/>
  <c r="G64" i="11"/>
  <c r="G65" i="11" s="1"/>
  <c r="G37" i="11"/>
  <c r="G72" i="11"/>
  <c r="G63" i="11"/>
  <c r="G36" i="11"/>
  <c r="G103" i="11"/>
  <c r="G62" i="11"/>
  <c r="G43" i="11"/>
  <c r="G79" i="10"/>
  <c r="G80" i="10" s="1"/>
  <c r="G106" i="10" s="1"/>
  <c r="G31" i="10"/>
  <c r="G67" i="10"/>
  <c r="G105" i="10" s="1"/>
  <c r="G44" i="10"/>
  <c r="G41" i="9"/>
  <c r="G76" i="9"/>
  <c r="G66" i="9"/>
  <c r="G40" i="9"/>
  <c r="G30" i="9"/>
  <c r="G74" i="9"/>
  <c r="G75" i="9"/>
  <c r="G39" i="9"/>
  <c r="G29" i="9"/>
  <c r="G37" i="9"/>
  <c r="G61" i="9"/>
  <c r="G38" i="9"/>
  <c r="G42" i="9"/>
  <c r="G73" i="9"/>
  <c r="G64" i="9"/>
  <c r="G65" i="9" s="1"/>
  <c r="G72" i="9"/>
  <c r="G63" i="9"/>
  <c r="G103" i="9"/>
  <c r="G62" i="9"/>
  <c r="G43" i="9"/>
  <c r="G68" i="8"/>
  <c r="G106" i="8" s="1"/>
  <c r="G33" i="8"/>
  <c r="G34" i="8" s="1"/>
  <c r="G45" i="8"/>
  <c r="G19" i="4"/>
  <c r="G48" i="4" s="1"/>
  <c r="G81" i="8" l="1"/>
  <c r="G107" i="8" s="1"/>
  <c r="G58" i="8"/>
  <c r="G105" i="8" s="1"/>
  <c r="G44" i="11"/>
  <c r="G31" i="11"/>
  <c r="G67" i="11"/>
  <c r="G105" i="11" s="1"/>
  <c r="G78" i="11"/>
  <c r="G32" i="10"/>
  <c r="G33" i="10" s="1"/>
  <c r="G57" i="10" s="1"/>
  <c r="G67" i="9"/>
  <c r="G105" i="9" s="1"/>
  <c r="G78" i="9"/>
  <c r="G44" i="9"/>
  <c r="G31" i="9"/>
  <c r="P36" i="2"/>
  <c r="P35" i="2"/>
  <c r="D50" i="2"/>
  <c r="D49" i="2"/>
  <c r="D48" i="2"/>
  <c r="D38" i="2"/>
  <c r="D37" i="2"/>
  <c r="D36" i="2"/>
  <c r="G79" i="11" l="1"/>
  <c r="G80" i="11" s="1"/>
  <c r="G106" i="11" s="1"/>
  <c r="G32" i="11"/>
  <c r="G33" i="11" s="1"/>
  <c r="G57" i="11" s="1"/>
  <c r="G104" i="10"/>
  <c r="G32" i="9"/>
  <c r="G33" i="9" s="1"/>
  <c r="G57" i="9" s="1"/>
  <c r="G79" i="9"/>
  <c r="G80" i="9" s="1"/>
  <c r="G106" i="9" s="1"/>
  <c r="Q30" i="2"/>
  <c r="Q28" i="2"/>
  <c r="Q27" i="2"/>
  <c r="Q26" i="2"/>
  <c r="Q29" i="2"/>
  <c r="E16" i="2"/>
  <c r="G104" i="11" l="1"/>
  <c r="G104" i="9"/>
  <c r="E31" i="2"/>
  <c r="E11" i="3"/>
  <c r="E10" i="3"/>
  <c r="E9" i="3"/>
  <c r="E8" i="3"/>
  <c r="E7" i="3"/>
  <c r="E6" i="3"/>
  <c r="Q35" i="2" l="1"/>
  <c r="E18" i="3"/>
  <c r="Q15" i="2"/>
  <c r="Q14" i="2"/>
  <c r="Q13" i="2"/>
  <c r="Q12" i="2"/>
  <c r="Q11" i="2"/>
  <c r="Q10" i="2"/>
  <c r="Q9" i="2"/>
  <c r="Q20" i="2" l="1"/>
  <c r="Q36" i="2"/>
  <c r="Q21" i="2"/>
  <c r="G88" i="14" l="1"/>
  <c r="G88" i="13"/>
  <c r="G88" i="10"/>
  <c r="G89" i="8"/>
  <c r="E11" i="2"/>
  <c r="G88" i="9" l="1"/>
  <c r="G88" i="11"/>
  <c r="G107" i="11" s="1"/>
  <c r="D92" i="11"/>
  <c r="G92" i="11" s="1"/>
  <c r="D93" i="11" s="1"/>
  <c r="G93" i="11" s="1"/>
  <c r="D94" i="11" s="1"/>
  <c r="G94" i="11" s="1"/>
  <c r="G107" i="10"/>
  <c r="D92" i="10"/>
  <c r="G92" i="10" s="1"/>
  <c r="G107" i="9"/>
  <c r="D92" i="9"/>
  <c r="G92" i="9" s="1"/>
  <c r="D93" i="9" s="1"/>
  <c r="G93" i="9" s="1"/>
  <c r="D94" i="9" s="1"/>
  <c r="G94" i="9" s="1"/>
  <c r="D92" i="13"/>
  <c r="G107" i="13"/>
  <c r="G108" i="8"/>
  <c r="D93" i="8"/>
  <c r="G93" i="8" s="1"/>
  <c r="G107" i="14"/>
  <c r="D92" i="14"/>
  <c r="G92" i="14" s="1"/>
  <c r="E44" i="2"/>
  <c r="E17" i="2"/>
  <c r="E15" i="2"/>
  <c r="E14" i="2"/>
  <c r="E30" i="2"/>
  <c r="E13" i="2"/>
  <c r="E28" i="2"/>
  <c r="E12" i="2"/>
  <c r="E27" i="2"/>
  <c r="E10" i="2"/>
  <c r="E26" i="2"/>
  <c r="E33" i="2" s="1"/>
  <c r="E9" i="2"/>
  <c r="E19" i="2" l="1"/>
  <c r="E20" i="2" s="1"/>
  <c r="E34" i="2"/>
  <c r="E36" i="2" s="1"/>
  <c r="G96" i="9"/>
  <c r="G95" i="9"/>
  <c r="G97" i="9"/>
  <c r="G97" i="11"/>
  <c r="G96" i="11"/>
  <c r="G95" i="11"/>
  <c r="D94" i="8"/>
  <c r="G94" i="8" s="1"/>
  <c r="D95" i="8" s="1"/>
  <c r="G95" i="8" s="1"/>
  <c r="G92" i="13"/>
  <c r="D93" i="14"/>
  <c r="G93" i="14" s="1"/>
  <c r="D94" i="14" s="1"/>
  <c r="G94" i="14" s="1"/>
  <c r="D93" i="10"/>
  <c r="G93" i="10" s="1"/>
  <c r="D94" i="10" s="1"/>
  <c r="G94" i="10" s="1"/>
  <c r="E45" i="2"/>
  <c r="E46" i="2" s="1"/>
  <c r="E48" i="2" l="1"/>
  <c r="G86" i="4" s="1"/>
  <c r="G99" i="11"/>
  <c r="G108" i="11" s="1"/>
  <c r="G109" i="11" s="1"/>
  <c r="C15" i="3" s="1"/>
  <c r="F15" i="3" s="1"/>
  <c r="H15" i="3" s="1"/>
  <c r="I15" i="3" s="1"/>
  <c r="G99" i="9"/>
  <c r="G108" i="9" s="1"/>
  <c r="G109" i="9" s="1"/>
  <c r="C13" i="3" s="1"/>
  <c r="F13" i="3" s="1"/>
  <c r="H13" i="3" s="1"/>
  <c r="I13" i="3" s="1"/>
  <c r="G97" i="14"/>
  <c r="G95" i="14"/>
  <c r="G96" i="14"/>
  <c r="D93" i="13"/>
  <c r="G93" i="13" s="1"/>
  <c r="D94" i="13" s="1"/>
  <c r="G94" i="13" s="1"/>
  <c r="G96" i="8"/>
  <c r="G98" i="8"/>
  <c r="G97" i="8"/>
  <c r="G95" i="10"/>
  <c r="G97" i="10"/>
  <c r="G96" i="10"/>
  <c r="G87" i="4"/>
  <c r="E37" i="2"/>
  <c r="G87" i="1" s="1"/>
  <c r="E38" i="2"/>
  <c r="G86" i="5" s="1"/>
  <c r="E49" i="2"/>
  <c r="G86" i="1" s="1"/>
  <c r="G85" i="4"/>
  <c r="E98" i="7"/>
  <c r="F78" i="7"/>
  <c r="G49" i="7"/>
  <c r="F44" i="7"/>
  <c r="F65" i="7" s="1"/>
  <c r="F67" i="7" s="1"/>
  <c r="G21" i="7"/>
  <c r="G19" i="7"/>
  <c r="G47" i="7" s="1"/>
  <c r="E99" i="6"/>
  <c r="F79" i="6"/>
  <c r="G50" i="6"/>
  <c r="F45" i="6"/>
  <c r="F66" i="6" s="1"/>
  <c r="F68" i="6" s="1"/>
  <c r="G21" i="6"/>
  <c r="G19" i="6"/>
  <c r="G48" i="6" s="1"/>
  <c r="E50" i="2" l="1"/>
  <c r="G85" i="5" s="1"/>
  <c r="G99" i="14"/>
  <c r="G108" i="14" s="1"/>
  <c r="G109" i="14" s="1"/>
  <c r="C17" i="3" s="1"/>
  <c r="F17" i="3" s="1"/>
  <c r="H17" i="3" s="1"/>
  <c r="I17" i="3" s="1"/>
  <c r="G99" i="10"/>
  <c r="G108" i="10" s="1"/>
  <c r="G109" i="10" s="1"/>
  <c r="C14" i="3" s="1"/>
  <c r="F14" i="3" s="1"/>
  <c r="H14" i="3" s="1"/>
  <c r="I14" i="3" s="1"/>
  <c r="G100" i="8"/>
  <c r="G109" i="8" s="1"/>
  <c r="G110" i="8" s="1"/>
  <c r="C11" i="3" s="1"/>
  <c r="G97" i="13"/>
  <c r="G96" i="13"/>
  <c r="G95" i="13"/>
  <c r="G57" i="6"/>
  <c r="G20" i="7"/>
  <c r="G56" i="7"/>
  <c r="G84" i="5"/>
  <c r="G88" i="5" s="1"/>
  <c r="G107" i="5" s="1"/>
  <c r="G89" i="6"/>
  <c r="G108" i="6" s="1"/>
  <c r="G85" i="1"/>
  <c r="G89" i="1" s="1"/>
  <c r="G88" i="7"/>
  <c r="G107" i="7" s="1"/>
  <c r="F22" i="7"/>
  <c r="G22" i="7" s="1"/>
  <c r="G24" i="7" s="1"/>
  <c r="G71" i="7"/>
  <c r="G72" i="6"/>
  <c r="E98" i="5"/>
  <c r="F78" i="5"/>
  <c r="G49" i="5"/>
  <c r="F44" i="5"/>
  <c r="F65" i="5" s="1"/>
  <c r="F67" i="5" s="1"/>
  <c r="G21" i="5"/>
  <c r="G19" i="5"/>
  <c r="G47" i="5" s="1"/>
  <c r="G99" i="13" l="1"/>
  <c r="G108" i="13" s="1"/>
  <c r="G109" i="13" s="1"/>
  <c r="C16" i="3" s="1"/>
  <c r="F16" i="3" s="1"/>
  <c r="H16" i="3" s="1"/>
  <c r="I16" i="3" s="1"/>
  <c r="G56" i="5"/>
  <c r="G75" i="7"/>
  <c r="G39" i="7"/>
  <c r="G29" i="7"/>
  <c r="G30" i="7"/>
  <c r="G74" i="7"/>
  <c r="G38" i="7"/>
  <c r="G42" i="7"/>
  <c r="G73" i="7"/>
  <c r="G64" i="7"/>
  <c r="G65" i="7" s="1"/>
  <c r="G37" i="7"/>
  <c r="G72" i="7"/>
  <c r="G63" i="7"/>
  <c r="G36" i="7"/>
  <c r="G61" i="7"/>
  <c r="G62" i="7"/>
  <c r="G43" i="7"/>
  <c r="G66" i="7"/>
  <c r="G103" i="7"/>
  <c r="G41" i="7"/>
  <c r="G40" i="7"/>
  <c r="G76" i="7"/>
  <c r="F22" i="6"/>
  <c r="G22" i="6" s="1"/>
  <c r="G24" i="6" s="1"/>
  <c r="G20" i="6"/>
  <c r="G71" i="5"/>
  <c r="G78" i="7" l="1"/>
  <c r="G44" i="7"/>
  <c r="G67" i="7"/>
  <c r="G105" i="7" s="1"/>
  <c r="G79" i="7"/>
  <c r="G80" i="7" s="1"/>
  <c r="G106" i="7" s="1"/>
  <c r="G31" i="7"/>
  <c r="G74" i="6"/>
  <c r="G65" i="6"/>
  <c r="G66" i="6" s="1"/>
  <c r="G38" i="6"/>
  <c r="G40" i="6"/>
  <c r="G30" i="6"/>
  <c r="G75" i="6"/>
  <c r="G39" i="6"/>
  <c r="G73" i="6"/>
  <c r="G64" i="6"/>
  <c r="G37" i="6"/>
  <c r="G63" i="6"/>
  <c r="G44" i="6"/>
  <c r="G62" i="6"/>
  <c r="G43" i="6"/>
  <c r="G104" i="6"/>
  <c r="G42" i="6"/>
  <c r="G77" i="6"/>
  <c r="G67" i="6"/>
  <c r="G41" i="6"/>
  <c r="G31" i="6"/>
  <c r="G76" i="6"/>
  <c r="G20" i="5"/>
  <c r="F22" i="5"/>
  <c r="G22" i="5" s="1"/>
  <c r="G24" i="5" s="1"/>
  <c r="E99" i="4"/>
  <c r="G89" i="4"/>
  <c r="G108" i="4" s="1"/>
  <c r="F79" i="4"/>
  <c r="G50" i="4"/>
  <c r="G57" i="4" s="1"/>
  <c r="F45" i="4"/>
  <c r="F66" i="4" s="1"/>
  <c r="F68" i="4" s="1"/>
  <c r="G21" i="4"/>
  <c r="G79" i="6" l="1"/>
  <c r="G32" i="7"/>
  <c r="G33" i="7" s="1"/>
  <c r="G57" i="7" s="1"/>
  <c r="G68" i="6"/>
  <c r="G106" i="6" s="1"/>
  <c r="G80" i="6"/>
  <c r="G81" i="6" s="1"/>
  <c r="G107" i="6" s="1"/>
  <c r="G32" i="6"/>
  <c r="G45" i="6"/>
  <c r="G74" i="5"/>
  <c r="G38" i="5"/>
  <c r="G42" i="5"/>
  <c r="G66" i="5"/>
  <c r="G73" i="5"/>
  <c r="G64" i="5"/>
  <c r="G65" i="5" s="1"/>
  <c r="G37" i="5"/>
  <c r="G61" i="5"/>
  <c r="G103" i="5"/>
  <c r="G75" i="5"/>
  <c r="G72" i="5"/>
  <c r="G63" i="5"/>
  <c r="G36" i="5"/>
  <c r="G41" i="5"/>
  <c r="G76" i="5"/>
  <c r="G30" i="5"/>
  <c r="G62" i="5"/>
  <c r="G43" i="5"/>
  <c r="G40" i="5"/>
  <c r="G29" i="5"/>
  <c r="G39" i="5"/>
  <c r="G72" i="4"/>
  <c r="G31" i="5" l="1"/>
  <c r="G32" i="5" s="1"/>
  <c r="G104" i="7"/>
  <c r="D92" i="7"/>
  <c r="G33" i="6"/>
  <c r="G34" i="6" s="1"/>
  <c r="G58" i="6" s="1"/>
  <c r="G44" i="5"/>
  <c r="G78" i="5"/>
  <c r="G67" i="5"/>
  <c r="G105" i="5" s="1"/>
  <c r="F22" i="4"/>
  <c r="G22" i="4" s="1"/>
  <c r="G20" i="4"/>
  <c r="G108" i="1"/>
  <c r="E99" i="1"/>
  <c r="G33" i="5" l="1"/>
  <c r="G57" i="5" s="1"/>
  <c r="G104" i="5" s="1"/>
  <c r="G92" i="7"/>
  <c r="G105" i="6"/>
  <c r="D93" i="6"/>
  <c r="G79" i="5"/>
  <c r="G80" i="5" s="1"/>
  <c r="G75" i="4"/>
  <c r="G39" i="4"/>
  <c r="G40" i="4"/>
  <c r="G74" i="4"/>
  <c r="G65" i="4"/>
  <c r="G66" i="4" s="1"/>
  <c r="G38" i="4"/>
  <c r="G104" i="4"/>
  <c r="G41" i="4"/>
  <c r="G30" i="4"/>
  <c r="G73" i="4"/>
  <c r="G64" i="4"/>
  <c r="G37" i="4"/>
  <c r="G44" i="4"/>
  <c r="G43" i="4"/>
  <c r="G67" i="4"/>
  <c r="G63" i="4"/>
  <c r="G62" i="4"/>
  <c r="G42" i="4"/>
  <c r="G77" i="4"/>
  <c r="G31" i="4"/>
  <c r="G76" i="4"/>
  <c r="F79" i="1"/>
  <c r="D93" i="7" l="1"/>
  <c r="G93" i="7" s="1"/>
  <c r="D94" i="7" s="1"/>
  <c r="G94" i="7" s="1"/>
  <c r="G93" i="6"/>
  <c r="G106" i="5"/>
  <c r="D92" i="5"/>
  <c r="G45" i="4"/>
  <c r="G32" i="4"/>
  <c r="G79" i="4"/>
  <c r="G68" i="4"/>
  <c r="G106" i="4" s="1"/>
  <c r="G50" i="1"/>
  <c r="F45" i="1"/>
  <c r="G97" i="7" l="1"/>
  <c r="G96" i="7"/>
  <c r="G95" i="7"/>
  <c r="D94" i="6"/>
  <c r="G94" i="6" s="1"/>
  <c r="G92" i="5"/>
  <c r="G80" i="4"/>
  <c r="G81" i="4" s="1"/>
  <c r="G107" i="4" s="1"/>
  <c r="G33" i="4"/>
  <c r="G34" i="4" s="1"/>
  <c r="G58" i="4" s="1"/>
  <c r="F66" i="1"/>
  <c r="F68" i="1" s="1"/>
  <c r="G21" i="1"/>
  <c r="G19" i="1"/>
  <c r="G48" i="1" l="1"/>
  <c r="G57" i="1" s="1"/>
  <c r="G99" i="7"/>
  <c r="G108" i="7" s="1"/>
  <c r="G109" i="7" s="1"/>
  <c r="D95" i="6"/>
  <c r="G95" i="6" s="1"/>
  <c r="D93" i="5"/>
  <c r="G93" i="5" s="1"/>
  <c r="G105" i="4"/>
  <c r="D93" i="4"/>
  <c r="G72" i="1"/>
  <c r="F11" i="3" l="1"/>
  <c r="H11" i="3" s="1"/>
  <c r="I11" i="3" s="1"/>
  <c r="C12" i="3"/>
  <c r="F12" i="3" s="1"/>
  <c r="H12" i="3" s="1"/>
  <c r="I12" i="3" s="1"/>
  <c r="G97" i="6"/>
  <c r="G96" i="6"/>
  <c r="G98" i="6"/>
  <c r="D94" i="5"/>
  <c r="G94" i="5" s="1"/>
  <c r="G93" i="4"/>
  <c r="G100" i="6" l="1"/>
  <c r="G109" i="6" s="1"/>
  <c r="G110" i="6" s="1"/>
  <c r="C10" i="3" s="1"/>
  <c r="F10" i="3" s="1"/>
  <c r="H10" i="3" s="1"/>
  <c r="I10" i="3" s="1"/>
  <c r="G97" i="5"/>
  <c r="G96" i="5"/>
  <c r="G95" i="5"/>
  <c r="D94" i="4"/>
  <c r="G94" i="4" s="1"/>
  <c r="D95" i="4" s="1"/>
  <c r="G95" i="4" s="1"/>
  <c r="G99" i="5" l="1"/>
  <c r="G108" i="5" s="1"/>
  <c r="G109" i="5" s="1"/>
  <c r="C9" i="3" s="1"/>
  <c r="F9" i="3" s="1"/>
  <c r="H9" i="3" s="1"/>
  <c r="I9" i="3" s="1"/>
  <c r="G98" i="4"/>
  <c r="G97" i="4"/>
  <c r="G96" i="4"/>
  <c r="G100" i="4" l="1"/>
  <c r="G109" i="4" s="1"/>
  <c r="G110" i="4" s="1"/>
  <c r="C7" i="3" s="1"/>
  <c r="F7" i="3" s="1"/>
  <c r="H7" i="3" l="1"/>
  <c r="I7" i="3" s="1"/>
  <c r="J45" i="4" l="1"/>
  <c r="K17" i="2"/>
  <c r="K31" i="2"/>
  <c r="K32" i="2" l="1"/>
  <c r="G20" i="1" l="1"/>
  <c r="F22" i="1" l="1"/>
  <c r="G22" i="1" s="1"/>
  <c r="G24" i="1" s="1"/>
  <c r="G31" i="1" l="1"/>
  <c r="G64" i="1"/>
  <c r="G67" i="1"/>
  <c r="G74" i="1"/>
  <c r="G76" i="1"/>
  <c r="G44" i="1"/>
  <c r="G41" i="1"/>
  <c r="G65" i="1"/>
  <c r="G66" i="1" s="1"/>
  <c r="G30" i="1"/>
  <c r="G63" i="1"/>
  <c r="G42" i="1"/>
  <c r="G43" i="1"/>
  <c r="G62" i="1"/>
  <c r="G68" i="1" s="1"/>
  <c r="G106" i="1" s="1"/>
  <c r="G37" i="1"/>
  <c r="G75" i="1"/>
  <c r="G104" i="1"/>
  <c r="G39" i="1"/>
  <c r="G40" i="1"/>
  <c r="G77" i="1"/>
  <c r="G38" i="1"/>
  <c r="G73" i="1"/>
  <c r="G79" i="1"/>
  <c r="G80" i="1" s="1"/>
  <c r="G81" i="1" s="1"/>
  <c r="G107" i="1" s="1"/>
  <c r="G32" i="1"/>
  <c r="G45" i="1" l="1"/>
  <c r="G33" i="1"/>
  <c r="G34" i="1" s="1"/>
  <c r="G58" i="1" s="1"/>
  <c r="G105" i="1" l="1"/>
  <c r="D93" i="1"/>
  <c r="G93" i="1"/>
  <c r="D94" i="1" l="1"/>
  <c r="G94" i="1" s="1"/>
  <c r="D95" i="1" l="1"/>
  <c r="G95" i="1" s="1"/>
  <c r="G98" i="1" l="1"/>
  <c r="G97" i="1"/>
  <c r="G96" i="1"/>
  <c r="G100" i="1" s="1"/>
  <c r="G109" i="1" s="1"/>
  <c r="G110" i="1" s="1"/>
  <c r="C8" i="3" s="1"/>
  <c r="F8" i="3" s="1"/>
  <c r="F6" i="3" l="1"/>
  <c r="H6" i="3" s="1"/>
  <c r="H8" i="3"/>
  <c r="I8" i="3" s="1"/>
  <c r="I6" i="3" l="1"/>
  <c r="I18" i="3" s="1"/>
  <c r="H18" i="3"/>
</calcChain>
</file>

<file path=xl/comments1.xml><?xml version="1.0" encoding="utf-8"?>
<comments xmlns="http://schemas.openxmlformats.org/spreadsheetml/2006/main">
  <authors>
    <author>Autor</author>
  </authors>
  <commentList>
    <comment ref="B9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Calculado considerando o reg. De tributação - LUCRO REAL;
</t>
        </r>
      </text>
    </comment>
  </commentList>
</comments>
</file>

<file path=xl/comments10.xml><?xml version="1.0" encoding="utf-8"?>
<comments xmlns="http://schemas.openxmlformats.org/spreadsheetml/2006/main">
  <authors>
    <author>Autor</author>
  </authors>
  <commentList>
    <comment ref="B9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Calculado considerando o reg. De tributação - LUCRO REAL;
</t>
        </r>
      </text>
    </comment>
  </commentList>
</comments>
</file>

<file path=xl/comments11.xml><?xml version="1.0" encoding="utf-8"?>
<comments xmlns="http://schemas.openxmlformats.org/spreadsheetml/2006/main">
  <authors>
    <author>Autor</author>
  </authors>
  <commentList>
    <comment ref="B9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Calculado considerando o reg. De tributação - LUCRO REAL;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9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Calculado considerando o reg. De tributação - LUCRO REAL;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B9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Calculado considerando o reg. De tributação - LUCRO REAL;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B9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Calculado considerando o reg. De tributação - LUCRO REAL;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B9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Calculado considerando o reg. De tributação - LUCRO REAL;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B9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Calculado considerando o reg. De tributação - LUCRO REAL;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B9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Calculado considerando o reg. De tributação - LUCRO REAL;
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B9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Calculado considerando o reg. De tributação - LUCRO REAL;
</t>
        </r>
      </text>
    </comment>
  </commentList>
</comments>
</file>

<file path=xl/comments9.xml><?xml version="1.0" encoding="utf-8"?>
<comments xmlns="http://schemas.openxmlformats.org/spreadsheetml/2006/main">
  <authors>
    <author>Autor</author>
  </authors>
  <commentList>
    <comment ref="B9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Calculado considerando o reg. De tributação - LUCRO REAL;
</t>
        </r>
      </text>
    </comment>
  </commentList>
</comments>
</file>

<file path=xl/sharedStrings.xml><?xml version="1.0" encoding="utf-8"?>
<sst xmlns="http://schemas.openxmlformats.org/spreadsheetml/2006/main" count="3218" uniqueCount="309">
  <si>
    <t>Nº do Processo</t>
  </si>
  <si>
    <t>Licitação Nº</t>
  </si>
  <si>
    <t>Data</t>
  </si>
  <si>
    <t>Município/UF</t>
  </si>
  <si>
    <t>Quantidade de Meses da Execução Contratual</t>
  </si>
  <si>
    <t>COMPOSIÇÃO DE CUSTOS E VALORES PARA A PROPOSTA DE PREÇOS</t>
  </si>
  <si>
    <t>A</t>
  </si>
  <si>
    <t>B</t>
  </si>
  <si>
    <t>Adicional de Periculosidade</t>
  </si>
  <si>
    <t>C</t>
  </si>
  <si>
    <t>D</t>
  </si>
  <si>
    <t>E</t>
  </si>
  <si>
    <t>Outros (especificar)</t>
  </si>
  <si>
    <t>F</t>
  </si>
  <si>
    <t>MÓDULO 2 -  ENCARGOS  E BENEFÍCIOS ANUAIS, MENSAIS E DIÁRIOS</t>
  </si>
  <si>
    <t>INSS</t>
  </si>
  <si>
    <t>Salário Educação</t>
  </si>
  <si>
    <t>SESC ou SESI</t>
  </si>
  <si>
    <t>SEBRAE</t>
  </si>
  <si>
    <t>G</t>
  </si>
  <si>
    <t>INCRA</t>
  </si>
  <si>
    <t>H</t>
  </si>
  <si>
    <t>FGTS</t>
  </si>
  <si>
    <t>SUBMÓDULO 2.3 - BENEFÍCIOS MENSAIS E DIÁRIOS **</t>
  </si>
  <si>
    <t>TOTAL DO MÓDULO 2</t>
  </si>
  <si>
    <t>MÓDULO 3 - PROVISÃO PARA RESCISÃO</t>
  </si>
  <si>
    <t>Aviso-prévio indenizado</t>
  </si>
  <si>
    <t>Incidência do FGTS sobre aviso-prévio indenizado</t>
  </si>
  <si>
    <t>MÓDULO 4 - CUSTO DE REPOSIÇÃO DE PROFISSIONAL AUSENTE</t>
  </si>
  <si>
    <t>Substituto na cobertura de outras ocorrencias (especificar)</t>
  </si>
  <si>
    <t>TOTAL DO MÓDULO 4</t>
  </si>
  <si>
    <t>MÓDULO 5 - INSUMOS DIVERSOS</t>
  </si>
  <si>
    <t>Uniformes</t>
  </si>
  <si>
    <t>Equipamentos</t>
  </si>
  <si>
    <t>MÓDULO 6 -  CUSTOS INDIRETOS, TRIBUTOS E LUCRO ****</t>
  </si>
  <si>
    <t>Custos indiretos</t>
  </si>
  <si>
    <t>Lucro</t>
  </si>
  <si>
    <t>Tributos Federais (PIS)</t>
  </si>
  <si>
    <t>Tributos Federais (COFINS)</t>
  </si>
  <si>
    <t>Tributos Estaduais (ISS)</t>
  </si>
  <si>
    <t>PLANILHA DE COMPOSIÇÃO DE CUSTOS E VALORES PARA PROPOSTA DE PREÇOS</t>
  </si>
  <si>
    <t>Vigência do Acordo, Convenção ou Dissídio coletivo</t>
  </si>
  <si>
    <t>POSTO DE SERVIÇO</t>
  </si>
  <si>
    <t>QUANTIDADE DE FUNCIONÁRIOS PARA O POSTO</t>
  </si>
  <si>
    <t>Salário base</t>
  </si>
  <si>
    <t xml:space="preserve">Salário base hora </t>
  </si>
  <si>
    <t xml:space="preserve">Classificação brasileira de ocupações (CBO) </t>
  </si>
  <si>
    <t>5173-30</t>
  </si>
  <si>
    <t>-</t>
  </si>
  <si>
    <t>SENAI ou SENAC</t>
  </si>
  <si>
    <t>Férias e Adicional de Férias</t>
  </si>
  <si>
    <t xml:space="preserve">MÓDULO 1 - COMPOSIÇÃO DA REMUNERAÇÃO </t>
  </si>
  <si>
    <t>TOTAL DO MÓDULO 1</t>
  </si>
  <si>
    <t>TOTAL DO MÓDULO 5</t>
  </si>
  <si>
    <t>TOTAL DO MÓDULO 3</t>
  </si>
  <si>
    <t>TOTAL DO MÓDULO 6</t>
  </si>
  <si>
    <t>As empresas licitantes deverão preencher os espaços marcados em amarelo na planilha</t>
  </si>
  <si>
    <t>Data de apresentação da proposta (dia/mês/ano)</t>
  </si>
  <si>
    <t>Pouso Alegre - MG</t>
  </si>
  <si>
    <t xml:space="preserve">Vigilante armado noturno - 12x36 </t>
  </si>
  <si>
    <t>12x36 horas, noturno, de segunda-feira a domingo</t>
  </si>
  <si>
    <t xml:space="preserve">Número do registro no Ministério do Trabalho e Emprego </t>
  </si>
  <si>
    <t>Memória de cálculo / Fundamentação:</t>
  </si>
  <si>
    <t>Ver Código Brasileiro de Ocupações - CBO</t>
  </si>
  <si>
    <t>Estabelecido no Termo de Referência</t>
  </si>
  <si>
    <t>Conforme CCT</t>
  </si>
  <si>
    <t>Item</t>
  </si>
  <si>
    <t>Descrição</t>
  </si>
  <si>
    <t>Percentual</t>
  </si>
  <si>
    <t xml:space="preserve">Quantidade </t>
  </si>
  <si>
    <t>Valor Unitário (R$)</t>
  </si>
  <si>
    <t>Valor (R$)</t>
  </si>
  <si>
    <t>--------------------</t>
  </si>
  <si>
    <t>Utilizado o divisor de 220, conforme cláusula 3ª da CCT. Verificar divisor na CCT</t>
  </si>
  <si>
    <t>Percentual mais benéfico a ser verificado em CCT, aplicado sobre o valor do salário base. Adicional em conformidade com a Lei 12740/2012, regulamentado pela Portaria nº 1885 de 02/12/2013 - MTE, publicada no DOU de 03/12/2013</t>
  </si>
  <si>
    <t xml:space="preserve">Adicional Noturno </t>
  </si>
  <si>
    <t>Verificar em CCT o percentual. Total de Horas: 8 horas diárias x 15 dias por vigilante = 120 horas de adicional noturno</t>
  </si>
  <si>
    <t>Nas jornadas especiais de 12 horas de trabalho por 36 horas de descanso, não serão devidas horas extraordinárias, DSR , hora extras em feriados (Súmula 444-TST), em razão da natural compensação, conforme disposto no art. 59-A da CLT.</t>
  </si>
  <si>
    <t>Subtotal</t>
  </si>
  <si>
    <t>SUBMÓDULO 2.1 - 13º (DÉCIMO TERCEIRO) SALÁRIO, FÉRIAS E ADICIONAL DE FÉRIAS</t>
  </si>
  <si>
    <t>2.1</t>
  </si>
  <si>
    <t xml:space="preserve">13º (décimo terceiro) salário, férias e adicional de férias </t>
  </si>
  <si>
    <t>13° (décimo terceiro) Salário</t>
  </si>
  <si>
    <t>cálculo: 8,33 %</t>
  </si>
  <si>
    <t>cálculo: 12,10%</t>
  </si>
  <si>
    <t>Incidência dos encargos do submódulo 2.2 sobre o total do submódulo 2.1</t>
  </si>
  <si>
    <t>Conforme anexo XII da IN 05/2017 e Art 1º da Lei 4.090 de 13/07/1962, alerada pela Lei nº 4749 de 12/08/1965. Cálculo correspondente a 1/12 avos da remuneração devida.(100%/12=8,33%)</t>
  </si>
  <si>
    <t>Conforme anexo XII da IN 05/2017</t>
  </si>
  <si>
    <t>2.2</t>
  </si>
  <si>
    <t>SUBMÓDULO 2.2 - ENCARGOS PREVIDENCIÁRIOS (GPS), FUNDO DE GARANTIA POR TEMPO DE SERVIÇO (FGTS) E OUTRAS CONTRIBUIÇÕES</t>
  </si>
  <si>
    <t>GPS, FGTS e outras contribuições</t>
  </si>
  <si>
    <t>TOTAL</t>
  </si>
  <si>
    <t>Conforme anexo VII-D da IN 05/2017</t>
  </si>
  <si>
    <t xml:space="preserve">SAT = RAT x FAP </t>
  </si>
  <si>
    <t xml:space="preserve">TOTAL </t>
  </si>
  <si>
    <t>2.3</t>
  </si>
  <si>
    <t>Benefícios Mensais e Diários</t>
  </si>
  <si>
    <t xml:space="preserve">Transporte </t>
  </si>
  <si>
    <t>N° vales por dia</t>
  </si>
  <si>
    <t xml:space="preserve">Valor do vale </t>
  </si>
  <si>
    <t>Auxílio refeição</t>
  </si>
  <si>
    <r>
      <t xml:space="preserve">Art. 22, inciso II, alíneas ‘b’ e ‘c’, da Lei nº 8.212/91. RAT varia de 1% a 3% e a FAP varia de 0,5 a 2,00. </t>
    </r>
    <r>
      <rPr>
        <b/>
        <sz val="9"/>
        <color rgb="FFFF0000"/>
        <rFont val="Calibri"/>
        <family val="2"/>
        <scheme val="minor"/>
      </rPr>
      <t xml:space="preserve">Apresentar relatório SEFIP/GFIP para comprovação do RAT Ajustado. </t>
    </r>
  </si>
  <si>
    <t xml:space="preserve">N° dias trabalhados </t>
  </si>
  <si>
    <t>(Valor Vale Alimentação * Nº dias úteis) - (Desconto do Empregado). O desconto do empregado é aplicado sobre o valor do benefício. Usualmente o desconto é de até 20%, entretanto desconto menores e portanto mais benéficos podem ser estabelecidos e fixados por CCT. Na CCT vigente para Minas Gerais o desconto é fixo em 10%.</t>
  </si>
  <si>
    <t>Cesta básica</t>
  </si>
  <si>
    <t>Auxílio Saúde</t>
  </si>
  <si>
    <t>Plano odontológico</t>
  </si>
  <si>
    <t xml:space="preserve">Auxílio Funeral </t>
  </si>
  <si>
    <t>De acordo com o entendimento do TCU no Acórdão nº 1.186/2017 - Plenário - a parcela mensal a título de aviso prévio trabalhado será no percentual máximo de 1,94% no primeiro ano, e, em caso de prorrogação de contrato, o percentual máximo dessa parcela será de 0,194% a cada ano de prorrogação, a ser incluído por ocasião da formulação do aditivo da prorrogação do contrato, conforme lei nº 12.506/2011" (Enunciado do Boletim de Jurisprudência nº 176/2017).</t>
  </si>
  <si>
    <t>3.1</t>
  </si>
  <si>
    <t>Provisão para rescisão</t>
  </si>
  <si>
    <t>Aviso prévio trabalhado</t>
  </si>
  <si>
    <t>Incidência dos encargos de submódulo 2.2 sobre o aviso prévio trabalhado</t>
  </si>
  <si>
    <t>Férias</t>
  </si>
  <si>
    <t>Ausencias legais</t>
  </si>
  <si>
    <t>Ausencia por acidente de trabalho</t>
  </si>
  <si>
    <t>Licença maternidade</t>
  </si>
  <si>
    <t>Incidência dos encargos do submódulo 2.2 sobre o subtotal do submódulo 4.1</t>
  </si>
  <si>
    <t xml:space="preserve">Subtotal </t>
  </si>
  <si>
    <t>https://transparencia.stj.jus.br/wp-content/uploads/Manual_do_Modelo_de_Planilhas_de_Custos_do_STJ.pdf</t>
  </si>
  <si>
    <t>¹</t>
  </si>
  <si>
    <t xml:space="preserve">Dados obtidos através do manual do Superior Tribunal de Justiça disponível através do link¹ </t>
  </si>
  <si>
    <t>Multa do FGTS e Contribuições Sociais sobre aviso-prévio indenizado</t>
  </si>
  <si>
    <t>Multa do FGTS e Contribuições Sociais sobre aviso prévio trabalhado</t>
  </si>
  <si>
    <t>0,062%</t>
  </si>
  <si>
    <t>Licença paternidade</t>
  </si>
  <si>
    <t>4.1</t>
  </si>
  <si>
    <t>Ausências legais</t>
  </si>
  <si>
    <t>Ausência por doença</t>
  </si>
  <si>
    <t>Cálculo correspondente a 1/12 avos da remuneração devida (100%/12=8,33%)</t>
  </si>
  <si>
    <t>6.1</t>
  </si>
  <si>
    <t>Custos indiretos, tributos e lucro</t>
  </si>
  <si>
    <t xml:space="preserve">Total dos módulos 1, 2, 3, 4 e 5 x 5% (Dados obtidos através do manual do Superior Tribunal de Justiça disponível através do link¹) </t>
  </si>
  <si>
    <t xml:space="preserve">Total dos módulos 1, 2, 3, 4, 5 e Custos indiretos x 10% (Dados obtidos através do manual do Superior Tribunal de Justiça disponível através do link¹) </t>
  </si>
  <si>
    <t xml:space="preserve">Regime tributário da empresa </t>
  </si>
  <si>
    <t>LUCRO REAL</t>
  </si>
  <si>
    <t xml:space="preserve">Informar o regime tributário da empresa </t>
  </si>
  <si>
    <t>Percentual Tributos Federais e Estaduais</t>
  </si>
  <si>
    <t>Total de tributos</t>
  </si>
  <si>
    <t>Percentual custos indiretos e lucro</t>
  </si>
  <si>
    <t>Base de cálculo dos tributos "por dentro"</t>
  </si>
  <si>
    <t xml:space="preserve">Quadro Resumo por empregado </t>
  </si>
  <si>
    <t>Descrição dos módulos</t>
  </si>
  <si>
    <t>Módulo 1 - Composição da Remuneração</t>
  </si>
  <si>
    <t>Módulo 2 - Encargos e benefícios anuais, mensais e diários</t>
  </si>
  <si>
    <t>Módulo 3 - Provisão para rescisão</t>
  </si>
  <si>
    <t xml:space="preserve">Módulo 4 - Custo de reposição do profissional ausente </t>
  </si>
  <si>
    <t>Módulo 5 - Insumos diversos</t>
  </si>
  <si>
    <t>Módulo 6 - Custos indiretos, Lucro e Tributos</t>
  </si>
  <si>
    <t>Conforme legislação municipal</t>
  </si>
  <si>
    <t>VALOR POR EMPREGADO (A + B + C + D + E + F)</t>
  </si>
  <si>
    <t>Base de Cálculo Valor (R$)</t>
  </si>
  <si>
    <t>Base de cálculo dos tributos/(1-total do percentual dos tributos federais e estaduais)</t>
  </si>
  <si>
    <t xml:space="preserve">Vigilante armado diurno - 12x36 </t>
  </si>
  <si>
    <t>12x36 horas, diurno, de segunda-feira a domingo</t>
  </si>
  <si>
    <r>
      <t xml:space="preserve">N° vales por dias x Valor do vale (média da passagem urbana e da passagem rural) x N° dias trabalhados - 6% do salário base  (valor que é descontado do colaborador). </t>
    </r>
    <r>
      <rPr>
        <b/>
        <sz val="9"/>
        <color rgb="FFFF0000"/>
        <rFont val="Calibri"/>
        <family val="2"/>
        <scheme val="minor"/>
      </rPr>
      <t>O funcionário pagará 6% do salário base ou o valor do benefício, deles o que for menor.</t>
    </r>
    <r>
      <rPr>
        <sz val="9"/>
        <color theme="1"/>
        <rFont val="Calibri"/>
        <family val="2"/>
        <scheme val="minor"/>
      </rPr>
      <t xml:space="preserve">  </t>
    </r>
  </si>
  <si>
    <t xml:space="preserve">Vigilante armado diurno - 44 horas </t>
  </si>
  <si>
    <t>44 horas, diurno, de segunda-feira a sexta-feira</t>
  </si>
  <si>
    <t xml:space="preserve">ANEXO XX - TR - PLANILHA DE CUSTOS E FORMAÇÃO DE PREÇOS </t>
  </si>
  <si>
    <t>e-mail:</t>
  </si>
  <si>
    <t>Validade da Proposta (não inferior a 60 dias corridos)</t>
  </si>
  <si>
    <t xml:space="preserve">Nome: </t>
  </si>
  <si>
    <t xml:space="preserve">Razão Social: </t>
  </si>
  <si>
    <t xml:space="preserve">CNPJ n.º </t>
  </si>
  <si>
    <t>Endereço completo:</t>
  </si>
  <si>
    <t xml:space="preserve"> Telefone fixo:</t>
  </si>
  <si>
    <t>Tefefone:</t>
  </si>
  <si>
    <t>CONTRATAÇÃO DE EMPRESA ESPECIALIZADA NA PRESTAÇÃO DE SERVIÇOS CONTINUADOS DE MÃO DE OBRA, DE VIGILÂNCIA PATRIMONIAL ARMADA E DESARMADA, COM DEDICAÇÃO EXCLUSIVA, A SEREM PRESTADOS NAS INSTALAÇÕES DA PREFEITURA MUNICIPAL DE POUSO ALEGRE</t>
  </si>
  <si>
    <t>Vigilante armado 24 horas diárias de segunda a domingo</t>
  </si>
  <si>
    <t xml:space="preserve">Vigilante armado diurno 12x36 de segunda a domingo                                                                                                                                     </t>
  </si>
  <si>
    <t xml:space="preserve">Vigilante armado noturno 12x36 de segunda a domingo                                                                                                                 </t>
  </si>
  <si>
    <t>Vigilante armado 44 horas diárias de segunda a sexta</t>
  </si>
  <si>
    <t>Valor por empregado                                                                            (B)</t>
  </si>
  <si>
    <t>Quantidade de empregados por posto                                                               (C)</t>
  </si>
  <si>
    <t>DECLARAÇÃO:</t>
  </si>
  <si>
    <t>Os preços contidos na proposta incluem todos os custos e despesas, tais como e sem se limitar a: custos diretos e indiretos, tributos incidentes, taxa de administração, materiais, serviços, encargos sociais, trabalhistas, seguros, treinamento, lucro e outros necessários ao cumprimento integral do objeto deste Edital e seus Anexos.</t>
  </si>
  <si>
    <t>PERIODICIDADE DE FORNECIMENTO</t>
  </si>
  <si>
    <t xml:space="preserve">VALOR UNITÁRIO (R$)         </t>
  </si>
  <si>
    <t>QUANTIDADE</t>
  </si>
  <si>
    <t>SUBTOTAL</t>
  </si>
  <si>
    <t>Calça</t>
  </si>
  <si>
    <t>ANUAL</t>
  </si>
  <si>
    <t>Livro de Ocorrências</t>
  </si>
  <si>
    <t>Cassetete</t>
  </si>
  <si>
    <t>Apito com cordão</t>
  </si>
  <si>
    <t>Total Anual</t>
  </si>
  <si>
    <t>Total Mensal</t>
  </si>
  <si>
    <t>ARMAMENTO E MUNIÇÃO</t>
  </si>
  <si>
    <t>Vigilância - Memória de cálculo de Armamento e Munição</t>
  </si>
  <si>
    <t>Revólver calibre 38 (Vida útil 5 anos) com munição</t>
  </si>
  <si>
    <t>Colete balístico (Vida útil 3 anos)</t>
  </si>
  <si>
    <t>Camisa de manga curta</t>
  </si>
  <si>
    <t>Camisa de manga longa</t>
  </si>
  <si>
    <t>Cinturão</t>
  </si>
  <si>
    <t>Jaqueta de frio ou japona</t>
  </si>
  <si>
    <t>Sapatos ou coturnos (par)</t>
  </si>
  <si>
    <t>Quepe com emblema</t>
  </si>
  <si>
    <t>Plaqueta de identificação do vigilante</t>
  </si>
  <si>
    <t>Capa de colete de proteção balística</t>
  </si>
  <si>
    <t>Coldre</t>
  </si>
  <si>
    <t>Porta-cassetete</t>
  </si>
  <si>
    <t>EQUIPAMENTOS</t>
  </si>
  <si>
    <t>Lanterna com pilhas</t>
  </si>
  <si>
    <t>Rádio de comunicação móvel e portátil</t>
  </si>
  <si>
    <t xml:space="preserve">Descrição do posto                                                                                                               (A) </t>
  </si>
  <si>
    <t>Tipo do posto</t>
  </si>
  <si>
    <r>
      <t xml:space="preserve">    </t>
    </r>
    <r>
      <rPr>
        <b/>
        <u/>
        <sz val="11"/>
        <rFont val="Times New Roman"/>
        <family val="1"/>
      </rPr>
      <t>DADOS DO PROPONENTE:</t>
    </r>
  </si>
  <si>
    <t>I</t>
  </si>
  <si>
    <t>II</t>
  </si>
  <si>
    <t>III</t>
  </si>
  <si>
    <t>IV</t>
  </si>
  <si>
    <t>V</t>
  </si>
  <si>
    <t>VI</t>
  </si>
  <si>
    <r>
      <t xml:space="preserve">Valor do posto </t>
    </r>
    <r>
      <rPr>
        <b/>
        <sz val="11"/>
        <color theme="1"/>
        <rFont val="Times New Roman"/>
        <family val="1"/>
      </rPr>
      <t>tipo II</t>
    </r>
    <r>
      <rPr>
        <sz val="11"/>
        <color theme="1"/>
        <rFont val="Times New Roman"/>
        <family val="1"/>
      </rPr>
      <t xml:space="preserve"> e valor do posto</t>
    </r>
    <r>
      <rPr>
        <b/>
        <sz val="11"/>
        <color theme="1"/>
        <rFont val="Times New Roman"/>
        <family val="1"/>
      </rPr>
      <t xml:space="preserve"> tipo III</t>
    </r>
  </si>
  <si>
    <r>
      <t xml:space="preserve">2 vigilantes do </t>
    </r>
    <r>
      <rPr>
        <b/>
        <sz val="11"/>
        <color theme="1"/>
        <rFont val="Times New Roman"/>
        <family val="1"/>
      </rPr>
      <t>tipo II</t>
    </r>
    <r>
      <rPr>
        <sz val="11"/>
        <color theme="1"/>
        <rFont val="Times New Roman"/>
        <family val="1"/>
      </rPr>
      <t xml:space="preserve"> e 2 vigilantes do </t>
    </r>
    <r>
      <rPr>
        <b/>
        <sz val="11"/>
        <color theme="1"/>
        <rFont val="Times New Roman"/>
        <family val="1"/>
      </rPr>
      <t>tipo III</t>
    </r>
  </si>
  <si>
    <t>Valor por posto             (E) = B x C</t>
  </si>
  <si>
    <t>Qtde de postos                                                          (F)</t>
  </si>
  <si>
    <t>Quantidade de empregados total (D) = C x F</t>
  </si>
  <si>
    <t>Valor mensal                          (G) = E x F</t>
  </si>
  <si>
    <t>Valor anual (H) = G x 12 meses</t>
  </si>
  <si>
    <t>5.1</t>
  </si>
  <si>
    <t>Insumos diversos</t>
  </si>
  <si>
    <t xml:space="preserve">Armamento </t>
  </si>
  <si>
    <t>Valor obtido na aba "INSUMOS"</t>
  </si>
  <si>
    <t>Especificar</t>
  </si>
  <si>
    <r>
      <t xml:space="preserve">ITENS DO CONJUNTO COMPLETO DE UNIFORME
</t>
    </r>
    <r>
      <rPr>
        <b/>
        <sz val="10"/>
        <color rgb="FFFF0000"/>
        <rFont val="Arial"/>
        <family val="2"/>
      </rPr>
      <t>POR VIGILANTE</t>
    </r>
  </si>
  <si>
    <t>Vigilância - Memória de cálculo de uniforme</t>
  </si>
  <si>
    <r>
      <t xml:space="preserve">Art. 22, inciso II, alíneas ‘b’ e ‘c’, da Lei nº 8.212/91. RAT varia de 1% a 3% e a FAP varia de 0,5 a 2,00. </t>
    </r>
    <r>
      <rPr>
        <b/>
        <sz val="9"/>
        <color rgb="FFFF0000"/>
        <rFont val="Arial"/>
        <family val="2"/>
      </rPr>
      <t xml:space="preserve">Apresentar relatório SEFIP/GFIP para comprovação do RAT Ajustado. </t>
    </r>
  </si>
  <si>
    <r>
      <t xml:space="preserve">N° vales por dias x Valor do vale (média da passagem urbana e da passagem rural) x N° dias trabalhados - 6% do salário base  (valor que é descontado do colaborador). </t>
    </r>
    <r>
      <rPr>
        <b/>
        <sz val="9"/>
        <color rgb="FFFF0000"/>
        <rFont val="Arial"/>
        <family val="2"/>
      </rPr>
      <t>O funcionário pagará 6% do salário base ou o valor do benefício, deles o que for menor.</t>
    </r>
    <r>
      <rPr>
        <sz val="9"/>
        <color theme="1"/>
        <rFont val="Arial"/>
        <family val="2"/>
      </rPr>
      <t xml:space="preserve">  </t>
    </r>
  </si>
  <si>
    <t>Valor mensal por vigilante</t>
  </si>
  <si>
    <r>
      <t xml:space="preserve">N° vales por dias x Valor do vale (média da passagem urbana e da passagem rural) x N° dias trabalhados - 6% do salário base  (valor que é descontado do colaborador). </t>
    </r>
    <r>
      <rPr>
        <b/>
        <sz val="9"/>
        <color rgb="FFFF0000"/>
        <rFont val="Arial"/>
        <family val="2"/>
      </rPr>
      <t xml:space="preserve">O funcionário pagará 6% do salário base ou o valor do benefício, deles o que for menor.  </t>
    </r>
  </si>
  <si>
    <t>a</t>
  </si>
  <si>
    <t>Cotar obrigatoriamente as células hachuradas em amarelo</t>
  </si>
  <si>
    <t>UNIFORME</t>
  </si>
  <si>
    <t xml:space="preserve">Valor mensal </t>
  </si>
  <si>
    <r>
      <t xml:space="preserve">DESCRIÇÃO DO MATERIAL                                       </t>
    </r>
    <r>
      <rPr>
        <b/>
        <sz val="10"/>
        <color rgb="FFFF0000"/>
        <rFont val="Arial"/>
        <family val="2"/>
      </rPr>
      <t>POR POSTO</t>
    </r>
  </si>
  <si>
    <t>Vigilância - Memória de cálculo de Equipamentos</t>
  </si>
  <si>
    <t>VALOR UNIT. (R$) ANUAL</t>
  </si>
  <si>
    <r>
      <t xml:space="preserve">DESCRIÇÃO DO MATERIAL                                        </t>
    </r>
    <r>
      <rPr>
        <b/>
        <sz val="10"/>
        <color rgb="FFFF0000"/>
        <rFont val="Arial"/>
        <family val="2"/>
      </rPr>
      <t>POR POSTO</t>
    </r>
  </si>
  <si>
    <t>Total anual</t>
  </si>
  <si>
    <t>Valor mensal</t>
  </si>
  <si>
    <t>De acordo com a opção de tributação da empresa, cuja opção é realizada no inicio dessa planilha</t>
  </si>
  <si>
    <t>O posto tipo I é calculado através da soma do posto tipo II e tipo III</t>
  </si>
  <si>
    <t>Posto tipo II</t>
  </si>
  <si>
    <t>Posto tipo III</t>
  </si>
  <si>
    <t>Posto tipo IV</t>
  </si>
  <si>
    <t>Qntd de Vigilantes por posto</t>
  </si>
  <si>
    <t>Posto tipo V</t>
  </si>
  <si>
    <t>Posto tipo VI</t>
  </si>
  <si>
    <r>
      <t>12x36 horas, diurno,</t>
    </r>
    <r>
      <rPr>
        <sz val="10"/>
        <rFont val="Arial"/>
        <family val="2"/>
      </rPr>
      <t xml:space="preserve"> de segunda-feira a domingo</t>
    </r>
  </si>
  <si>
    <t>MG000336/2024</t>
  </si>
  <si>
    <r>
      <t xml:space="preserve">Operador de monitoramento vigilante desarmado diurno 12x36 de </t>
    </r>
    <r>
      <rPr>
        <sz val="11"/>
        <rFont val="Times New Roman"/>
        <family val="1"/>
      </rPr>
      <t>segunda a domingo</t>
    </r>
    <r>
      <rPr>
        <b/>
        <sz val="11"/>
        <color rgb="FFFF0000"/>
        <rFont val="Times New Roman"/>
        <family val="1"/>
      </rPr>
      <t xml:space="preserve"> 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</t>
    </r>
  </si>
  <si>
    <t xml:space="preserve">Operador de monitoramento vigilante desarmado diurno - 12x36 </t>
  </si>
  <si>
    <t xml:space="preserve">Operador de monitoramento vigilante desarmado noturno 12x36 de segunda a domingo        </t>
  </si>
  <si>
    <t xml:space="preserve">Operador de monitoramento vigilante desarmado noturno - 12x36 </t>
  </si>
  <si>
    <t>Supervisor tático móvel vigilante desarmado diurno - 12x36</t>
  </si>
  <si>
    <t>Supervisor tático móvel vigilante desarmado noturno - 12x36</t>
  </si>
  <si>
    <t xml:space="preserve">Supervisor vigilante desarmado diurno - 12x36 horas </t>
  </si>
  <si>
    <t xml:space="preserve">Supervisor vigilante desarmado noturno - 12x36 horas </t>
  </si>
  <si>
    <t xml:space="preserve">Vigia desarmado diurno - 12x36 </t>
  </si>
  <si>
    <t xml:space="preserve">Vigia desarmado noturno - 12x36 </t>
  </si>
  <si>
    <t>VII</t>
  </si>
  <si>
    <t>VIII</t>
  </si>
  <si>
    <t>IX</t>
  </si>
  <si>
    <t>X</t>
  </si>
  <si>
    <t>XI</t>
  </si>
  <si>
    <t>XII</t>
  </si>
  <si>
    <t xml:space="preserve">Conforme CCT - Apresentar comprovação </t>
  </si>
  <si>
    <t>Especificar e apresentar comprovação</t>
  </si>
  <si>
    <t>Verificar em CCT o percentual. Total de Horas: 7 horas diárias x 15 dias por vigilante = 105 horas de adicional noturno</t>
  </si>
  <si>
    <t>Conforme CCT - Apresentar comprovação</t>
  </si>
  <si>
    <t xml:space="preserve">Conforme CCT </t>
  </si>
  <si>
    <t>5174-20</t>
  </si>
  <si>
    <t>2024/2025</t>
  </si>
  <si>
    <t>2023/2024</t>
  </si>
  <si>
    <t>MG001474/2023</t>
  </si>
  <si>
    <t>Utilizado o divisor de 220, conforme CLT, verificar legislação vigente</t>
  </si>
  <si>
    <t>(Valor Vale Alimentação * Nº dias úteis) - (Desconto do Empregado). O desconto do empregado é aplicado sobre o valor do benefício. Usualmente o desconto é de até 20%, entretanto desconto menores e portanto mais benéficos podem ser estabelecidos e fixados por CCT. Na CCT vigente para Minas Gerais o desconto é no máximo de 20%.</t>
  </si>
  <si>
    <t>Enviar comprovação</t>
  </si>
  <si>
    <t>Conforme Art. 73 da CLT, verificar legislação vigente. Total de horas: 8 horas diárias x 15 = 120 horas de adicional noturno</t>
  </si>
  <si>
    <t>Supervisor de tático móvel vigilante desarmado diurno 12x36 de segunda a domingo</t>
  </si>
  <si>
    <t>Supervisor de tático móvel vigilante desarmado noturno 12x36 de segunda a domingo</t>
  </si>
  <si>
    <t>Supervisor vigilante desarmado diurno 12x36 de segunda a domingo</t>
  </si>
  <si>
    <t>Supervisor vigilante desarmado noturno 12x36 de segunda a domingo</t>
  </si>
  <si>
    <t>Vigia desarmado diurno 12x36 segunda a domingo</t>
  </si>
  <si>
    <t>Vigia desarmado noturno 12x36 segunda a domingo</t>
  </si>
  <si>
    <t>Capa de chuva</t>
  </si>
  <si>
    <t xml:space="preserve">Braçal </t>
  </si>
  <si>
    <t xml:space="preserve">Capacete </t>
  </si>
  <si>
    <t>Quepe ou boina com emblema</t>
  </si>
  <si>
    <t>Boné com emblema</t>
  </si>
  <si>
    <t>VIGILANTE ARMADO - II, III, IV</t>
  </si>
  <si>
    <t>OPERADOR DE MONITORAMENTO - V, VI                                                                                                                                                   DESARMADO</t>
  </si>
  <si>
    <t>SUPERVISOR TÁTICO MÓVEL - VII, VIII                                                                                                                                        DESARMADO</t>
  </si>
  <si>
    <t>Posto tipo VII</t>
  </si>
  <si>
    <t>Posto tipo VIII</t>
  </si>
  <si>
    <t>Sapato social</t>
  </si>
  <si>
    <t>Gravata ou lenço</t>
  </si>
  <si>
    <t>Suéter azul</t>
  </si>
  <si>
    <t xml:space="preserve">Blazer preto </t>
  </si>
  <si>
    <t>Sobretudo preto</t>
  </si>
  <si>
    <t>SUPERVISOR - IX, X                                                                                                                                                                    DESARMADO</t>
  </si>
  <si>
    <t>Posto tipo IX</t>
  </si>
  <si>
    <t>Posto tipo X</t>
  </si>
  <si>
    <t>Laterna com pilhas</t>
  </si>
  <si>
    <t>Posto tipo XI</t>
  </si>
  <si>
    <t>Posto tipo XII</t>
  </si>
  <si>
    <t>VIGIA - XI, XII</t>
  </si>
  <si>
    <t xml:space="preserve">VALOR DA HORA EXTRA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</si>
</sst>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0%"/>
    <numFmt numFmtId="166" formatCode="&quot;R$&quot;\ #,##0.00"/>
    <numFmt numFmtId="167" formatCode="_(&quot;R$ &quot;* #,##0.00_);_(&quot;R$ &quot;* \(#,##0.00\);_(&quot;R$ &quot;* &quot;-&quot;??_);_(@_)"/>
    <numFmt numFmtId="168" formatCode="_(* #,##0.00_);_(* \(#,##0.00\);_(* &quot;-&quot;??_);_(@_)"/>
    <numFmt numFmtId="169" formatCode="&quot;R$ &quot;#,##0_);\(&quot;R$ &quot;#,##0\)"/>
    <numFmt numFmtId="170" formatCode="&quot;R$ &quot;#,##0_);[Red]\(&quot;R$ &quot;#,##0\)"/>
    <numFmt numFmtId="171" formatCode="&quot;R$ &quot;#,##0.00_);\(&quot;R$ &quot;#,##0.00\)"/>
    <numFmt numFmtId="172" formatCode="_(&quot;R$ &quot;* #,##0_);_(&quot;R$ &quot;* \(#,##0\);_(&quot;R$ &quot;* &quot;-&quot;_);_(@_)"/>
    <numFmt numFmtId="173" formatCode="#,##0.00\ ;&quot; (&quot;#,##0.00\);&quot; -&quot;#\ ;@\ "/>
    <numFmt numFmtId="174" formatCode="_(&quot;R$ &quot;* #,##0.00_);_(&quot;R$ &quot;* \(#,##0.00\);_(&quot;R$ &quot;* \-??_);_(@_)"/>
    <numFmt numFmtId="175" formatCode="&quot; R$ &quot;#,##0.00\ ;&quot; R$ (&quot;#,##0.00\);&quot; R$ -&quot;#\ ;@\ "/>
    <numFmt numFmtId="176" formatCode="_(* #,##0.00_);_(* \(#,##0.00\);_(* \-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0"/>
      <name val="Times New Roman"/>
      <family val="1"/>
    </font>
    <font>
      <u/>
      <sz val="8.4"/>
      <color indexed="12"/>
      <name val="Arial"/>
      <family val="2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theme="5" tint="-0.249977111117893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i/>
      <sz val="10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color rgb="FFFF0000"/>
      <name val="Times New Roman"/>
      <family val="1"/>
    </font>
    <font>
      <b/>
      <sz val="9"/>
      <color theme="5" tint="-0.249977111117893"/>
      <name val="Arial"/>
      <family val="2"/>
    </font>
    <font>
      <b/>
      <i/>
      <sz val="9"/>
      <color theme="1"/>
      <name val="Arial"/>
      <family val="2"/>
    </font>
    <font>
      <b/>
      <sz val="9"/>
      <color theme="5" tint="-0.249977111117893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6"/>
      <color rgb="FFFF0000"/>
      <name val="Calibri"/>
      <family val="2"/>
      <scheme val="minor"/>
    </font>
    <font>
      <sz val="16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5" tint="-0.24994659260841701"/>
      </left>
      <right/>
      <top/>
      <bottom/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/>
      <right/>
      <top style="medium">
        <color theme="5" tint="-0.24994659260841701"/>
      </top>
      <bottom/>
      <diagonal/>
    </border>
    <border>
      <left/>
      <right style="medium">
        <color theme="5" tint="-0.24994659260841701"/>
      </right>
      <top style="medium">
        <color theme="5" tint="-0.24994659260841701"/>
      </top>
      <bottom/>
      <diagonal/>
    </border>
    <border>
      <left/>
      <right style="medium">
        <color theme="5" tint="-0.24994659260841701"/>
      </right>
      <top/>
      <bottom/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/>
      <bottom style="medium">
        <color theme="5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 style="thin">
        <color auto="1"/>
      </right>
      <top style="medium">
        <color theme="5" tint="-0.2499465926084170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5" tint="-0.24994659260841701"/>
      </top>
      <bottom style="thin">
        <color auto="1"/>
      </bottom>
      <diagonal/>
    </border>
    <border>
      <left style="thin">
        <color auto="1"/>
      </left>
      <right style="medium">
        <color theme="5" tint="-0.24994659260841701"/>
      </right>
      <top style="medium">
        <color theme="5" tint="-0.24994659260841701"/>
      </top>
      <bottom style="thin">
        <color auto="1"/>
      </bottom>
      <diagonal/>
    </border>
    <border>
      <left style="medium">
        <color theme="5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5" tint="-0.2499465926084170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5" tint="-0.24994659260841701"/>
      </bottom>
      <diagonal/>
    </border>
    <border>
      <left style="thin">
        <color auto="1"/>
      </left>
      <right style="medium">
        <color theme="5" tint="-0.24994659260841701"/>
      </right>
      <top style="thin">
        <color auto="1"/>
      </top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/>
      <top style="thin">
        <color auto="1"/>
      </top>
      <bottom style="medium">
        <color theme="5" tint="-0.24994659260841701"/>
      </bottom>
      <diagonal/>
    </border>
    <border>
      <left/>
      <right style="thin">
        <color auto="1"/>
      </right>
      <top style="thin">
        <color auto="1"/>
      </top>
      <bottom style="medium">
        <color theme="5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 style="thin">
        <color theme="5" tint="-0.24994659260841701"/>
      </bottom>
      <diagonal/>
    </border>
    <border>
      <left/>
      <right/>
      <top style="medium">
        <color theme="5" tint="-0.24994659260841701"/>
      </top>
      <bottom style="thin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thin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thin">
        <color auto="1"/>
      </top>
      <bottom style="thin">
        <color auto="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/>
      <diagonal/>
    </border>
    <border>
      <left style="medium">
        <color theme="5" tint="-0.24994659260841701"/>
      </left>
      <right style="medium">
        <color theme="5" tint="-0.24994659260841701"/>
      </right>
      <top style="thin">
        <color indexed="64"/>
      </top>
      <bottom/>
      <diagonal/>
    </border>
    <border>
      <left style="medium">
        <color theme="5" tint="-0.24994659260841701"/>
      </left>
      <right style="medium">
        <color theme="5" tint="-0.24994659260841701"/>
      </right>
      <top/>
      <bottom style="thin">
        <color indexed="64"/>
      </bottom>
      <diagonal/>
    </border>
    <border>
      <left style="medium">
        <color theme="5" tint="-0.24994659260841701"/>
      </left>
      <right/>
      <top style="thin">
        <color theme="5" tint="-0.24994659260841701"/>
      </top>
      <bottom/>
      <diagonal/>
    </border>
    <border>
      <left/>
      <right/>
      <top style="thin">
        <color theme="5" tint="-0.24994659260841701"/>
      </top>
      <bottom/>
      <diagonal/>
    </border>
    <border>
      <left/>
      <right style="medium">
        <color theme="5" tint="-0.24994659260841701"/>
      </right>
      <top style="thin">
        <color theme="5" tint="-0.24994659260841701"/>
      </top>
      <bottom/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thin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thin">
        <color theme="5" tint="-0.24994659260841701"/>
      </top>
      <bottom/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 style="thin">
        <color theme="5" tint="-0.24994659260841701"/>
      </top>
      <bottom style="medium">
        <color theme="5" tint="-0.24994659260841701"/>
      </bottom>
      <diagonal/>
    </border>
    <border>
      <left/>
      <right/>
      <top style="thin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thin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 style="medium">
        <color theme="5" tint="-0.24994659260841701"/>
      </right>
      <top style="thin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/>
      <top style="thin">
        <color theme="5" tint="-0.24994659260841701"/>
      </top>
      <bottom style="thin">
        <color theme="5" tint="-0.24994659260841701"/>
      </bottom>
      <diagonal/>
    </border>
    <border>
      <left/>
      <right/>
      <top style="thin">
        <color theme="5" tint="-0.24994659260841701"/>
      </top>
      <bottom style="thin">
        <color theme="5" tint="-0.24994659260841701"/>
      </bottom>
      <diagonal/>
    </border>
    <border>
      <left/>
      <right style="medium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auto="1"/>
      </left>
      <right style="medium">
        <color theme="5" tint="-0.24994659260841701"/>
      </right>
      <top style="thin">
        <color auto="1"/>
      </top>
      <bottom/>
      <diagonal/>
    </border>
    <border>
      <left style="medium">
        <color theme="5" tint="-0.24994659260841701"/>
      </left>
      <right style="thin">
        <color auto="1"/>
      </right>
      <top style="thin">
        <color auto="1"/>
      </top>
      <bottom/>
      <diagonal/>
    </border>
    <border>
      <left style="medium">
        <color theme="5" tint="-0.24994659260841701"/>
      </left>
      <right style="medium">
        <color theme="5" tint="-0.24994659260841701"/>
      </right>
      <top/>
      <bottom style="thin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thin">
        <color auto="1"/>
      </top>
      <bottom style="thin">
        <color theme="5" tint="-0.24994659260841701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10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7" fontId="4" fillId="0" borderId="0" applyFont="0" applyFill="0" applyBorder="0" applyAlignment="0" applyProtection="0"/>
    <xf numFmtId="175" fontId="4" fillId="0" borderId="0" applyFill="0" applyBorder="0" applyAlignment="0" applyProtection="0"/>
    <xf numFmtId="169" fontId="4" fillId="0" borderId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ill="0" applyBorder="0" applyAlignment="0" applyProtection="0"/>
    <xf numFmtId="167" fontId="4" fillId="0" borderId="0" applyFont="0" applyFill="0" applyBorder="0" applyAlignment="0" applyProtection="0"/>
    <xf numFmtId="174" fontId="4" fillId="0" borderId="0" applyFill="0" applyBorder="0" applyAlignment="0" applyProtection="0"/>
    <xf numFmtId="174" fontId="6" fillId="0" borderId="0" applyFill="0" applyBorder="0" applyAlignment="0" applyProtection="0"/>
    <xf numFmtId="43" fontId="4" fillId="0" borderId="0" applyFill="0" applyBorder="0" applyAlignment="0" applyProtection="0"/>
    <xf numFmtId="174" fontId="4" fillId="0" borderId="0" applyFill="0" applyBorder="0" applyAlignment="0" applyProtection="0"/>
    <xf numFmtId="171" fontId="6" fillId="0" borderId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ill="0" applyBorder="0" applyAlignment="0" applyProtection="0"/>
    <xf numFmtId="171" fontId="4" fillId="0" borderId="0" applyFill="0" applyBorder="0" applyAlignment="0" applyProtection="0"/>
    <xf numFmtId="173" fontId="4" fillId="0" borderId="0" applyFill="0" applyBorder="0" applyAlignment="0" applyProtection="0"/>
    <xf numFmtId="167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73" fontId="4" fillId="0" borderId="0" applyFill="0" applyBorder="0" applyAlignment="0" applyProtection="0"/>
    <xf numFmtId="170" fontId="4" fillId="0" borderId="0" applyFill="0" applyBorder="0" applyAlignment="0" applyProtection="0"/>
    <xf numFmtId="168" fontId="9" fillId="0" borderId="0" applyFont="0" applyFill="0" applyBorder="0" applyAlignment="0" applyProtection="0"/>
    <xf numFmtId="171" fontId="4" fillId="0" borderId="0" applyFill="0" applyBorder="0" applyAlignment="0" applyProtection="0"/>
    <xf numFmtId="176" fontId="4" fillId="0" borderId="0" applyFill="0" applyBorder="0" applyAlignment="0" applyProtection="0"/>
    <xf numFmtId="176" fontId="6" fillId="0" borderId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76" fontId="4" fillId="0" borderId="0" applyFill="0" applyBorder="0" applyAlignment="0" applyProtection="0"/>
    <xf numFmtId="168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2" applyNumberFormat="0" applyFill="0" applyAlignment="0" applyProtection="0"/>
    <xf numFmtId="0" fontId="8" fillId="0" borderId="32" applyNumberFormat="0" applyFill="0" applyAlignment="0" applyProtection="0"/>
    <xf numFmtId="0" fontId="8" fillId="0" borderId="32" applyNumberFormat="0" applyFill="0" applyAlignment="0" applyProtection="0"/>
    <xf numFmtId="0" fontId="8" fillId="0" borderId="32" applyNumberFormat="0" applyFill="0" applyAlignment="0" applyProtection="0"/>
    <xf numFmtId="0" fontId="8" fillId="0" borderId="32" applyNumberFormat="0" applyFill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30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1" fillId="4" borderId="35" xfId="0" applyFont="1" applyFill="1" applyBorder="1" applyAlignment="1">
      <alignment vertical="center"/>
    </xf>
    <xf numFmtId="0" fontId="11" fillId="4" borderId="0" xfId="0" applyFont="1" applyFill="1" applyBorder="1"/>
    <xf numFmtId="0" fontId="11" fillId="4" borderId="0" xfId="0" applyFont="1" applyFill="1" applyBorder="1" applyAlignment="1">
      <alignment horizontal="center" vertical="center"/>
    </xf>
    <xf numFmtId="0" fontId="11" fillId="4" borderId="39" xfId="0" applyFont="1" applyFill="1" applyBorder="1"/>
    <xf numFmtId="0" fontId="11" fillId="4" borderId="40" xfId="0" applyFont="1" applyFill="1" applyBorder="1" applyAlignment="1">
      <alignment vertical="center"/>
    </xf>
    <xf numFmtId="0" fontId="11" fillId="4" borderId="41" xfId="0" applyFont="1" applyFill="1" applyBorder="1"/>
    <xf numFmtId="0" fontId="11" fillId="4" borderId="42" xfId="0" applyFont="1" applyFill="1" applyBorder="1"/>
    <xf numFmtId="0" fontId="0" fillId="0" borderId="0" xfId="0"/>
    <xf numFmtId="0" fontId="13" fillId="0" borderId="0" xfId="66" applyAlignment="1">
      <alignment vertical="center"/>
    </xf>
    <xf numFmtId="0" fontId="0" fillId="0" borderId="44" xfId="0" applyBorder="1"/>
    <xf numFmtId="0" fontId="0" fillId="0" borderId="0" xfId="0"/>
    <xf numFmtId="0" fontId="0" fillId="0" borderId="0" xfId="0" applyAlignment="1">
      <alignment vertical="center"/>
    </xf>
    <xf numFmtId="0" fontId="11" fillId="4" borderId="35" xfId="0" applyFont="1" applyFill="1" applyBorder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7" fillId="0" borderId="58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 wrapText="1"/>
    </xf>
    <xf numFmtId="166" fontId="16" fillId="0" borderId="5" xfId="0" applyNumberFormat="1" applyFont="1" applyBorder="1" applyAlignment="1">
      <alignment horizontal="center" vertical="center"/>
    </xf>
    <xf numFmtId="0" fontId="16" fillId="0" borderId="5" xfId="0" applyNumberFormat="1" applyFont="1" applyBorder="1" applyAlignment="1">
      <alignment horizontal="center" vertical="center"/>
    </xf>
    <xf numFmtId="166" fontId="16" fillId="0" borderId="62" xfId="0" applyNumberFormat="1" applyFont="1" applyBorder="1" applyAlignment="1">
      <alignment horizontal="center" vertical="center"/>
    </xf>
    <xf numFmtId="0" fontId="17" fillId="4" borderId="63" xfId="0" applyFont="1" applyFill="1" applyBorder="1"/>
    <xf numFmtId="0" fontId="17" fillId="4" borderId="63" xfId="0" applyFont="1" applyFill="1" applyBorder="1" applyAlignment="1">
      <alignment horizontal="center" vertical="center"/>
    </xf>
    <xf numFmtId="166" fontId="17" fillId="4" borderId="63" xfId="0" applyNumberFormat="1" applyFont="1" applyFill="1" applyBorder="1" applyAlignment="1">
      <alignment horizontal="center" vertical="center"/>
    </xf>
    <xf numFmtId="166" fontId="17" fillId="4" borderId="6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166" fontId="16" fillId="0" borderId="5" xfId="0" applyNumberFormat="1" applyFont="1" applyBorder="1" applyAlignment="1">
      <alignment horizontal="center" vertical="center" wrapText="1"/>
    </xf>
    <xf numFmtId="0" fontId="16" fillId="0" borderId="5" xfId="0" applyNumberFormat="1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4" fillId="0" borderId="0" xfId="31" applyFont="1"/>
    <xf numFmtId="166" fontId="25" fillId="5" borderId="74" xfId="65" applyNumberFormat="1" applyFont="1" applyFill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166" fontId="25" fillId="5" borderId="71" xfId="65" applyNumberFormat="1" applyFont="1" applyFill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166" fontId="25" fillId="5" borderId="71" xfId="0" applyNumberFormat="1" applyFont="1" applyFill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166" fontId="25" fillId="5" borderId="73" xfId="65" applyNumberFormat="1" applyFont="1" applyFill="1" applyBorder="1" applyAlignment="1">
      <alignment horizontal="center" vertical="center"/>
    </xf>
    <xf numFmtId="0" fontId="25" fillId="0" borderId="73" xfId="0" applyFont="1" applyBorder="1" applyAlignment="1">
      <alignment horizontal="center" vertical="center"/>
    </xf>
    <xf numFmtId="0" fontId="25" fillId="0" borderId="71" xfId="0" applyFont="1" applyBorder="1" applyAlignment="1">
      <alignment horizontal="center"/>
    </xf>
    <xf numFmtId="166" fontId="25" fillId="0" borderId="71" xfId="0" applyNumberFormat="1" applyFont="1" applyBorder="1" applyAlignment="1">
      <alignment horizontal="center"/>
    </xf>
    <xf numFmtId="0" fontId="15" fillId="4" borderId="37" xfId="0" applyFont="1" applyFill="1" applyBorder="1"/>
    <xf numFmtId="0" fontId="15" fillId="4" borderId="38" xfId="0" applyFont="1" applyFill="1" applyBorder="1"/>
    <xf numFmtId="0" fontId="15" fillId="0" borderId="0" xfId="0" applyFont="1" applyAlignment="1">
      <alignment vertical="center"/>
    </xf>
    <xf numFmtId="0" fontId="15" fillId="4" borderId="35" xfId="0" applyFont="1" applyFill="1" applyBorder="1" applyAlignment="1">
      <alignment vertical="center"/>
    </xf>
    <xf numFmtId="0" fontId="15" fillId="4" borderId="0" xfId="0" applyFont="1" applyFill="1" applyBorder="1"/>
    <xf numFmtId="0" fontId="15" fillId="4" borderId="39" xfId="0" applyFont="1" applyFill="1" applyBorder="1"/>
    <xf numFmtId="0" fontId="28" fillId="4" borderId="35" xfId="0" applyFont="1" applyFill="1" applyBorder="1" applyAlignment="1">
      <alignment vertical="center"/>
    </xf>
    <xf numFmtId="0" fontId="28" fillId="4" borderId="0" xfId="0" applyFont="1" applyFill="1" applyBorder="1"/>
    <xf numFmtId="0" fontId="15" fillId="4" borderId="41" xfId="0" applyFont="1" applyFill="1" applyBorder="1"/>
    <xf numFmtId="0" fontId="15" fillId="4" borderId="42" xfId="0" applyFont="1" applyFill="1" applyBorder="1"/>
    <xf numFmtId="0" fontId="28" fillId="4" borderId="35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center" vertical="center"/>
    </xf>
    <xf numFmtId="0" fontId="28" fillId="4" borderId="39" xfId="0" applyFont="1" applyFill="1" applyBorder="1"/>
    <xf numFmtId="0" fontId="15" fillId="0" borderId="0" xfId="0" applyFont="1" applyAlignment="1">
      <alignment horizontal="center" vertical="center"/>
    </xf>
    <xf numFmtId="0" fontId="24" fillId="0" borderId="0" xfId="0" applyFont="1" applyBorder="1" applyAlignment="1">
      <alignment vertical="center" wrapText="1"/>
    </xf>
    <xf numFmtId="0" fontId="15" fillId="0" borderId="0" xfId="0" applyFont="1" applyBorder="1"/>
    <xf numFmtId="0" fontId="28" fillId="4" borderId="40" xfId="0" applyFont="1" applyFill="1" applyBorder="1" applyAlignment="1">
      <alignment vertical="center"/>
    </xf>
    <xf numFmtId="0" fontId="28" fillId="4" borderId="41" xfId="0" applyFont="1" applyFill="1" applyBorder="1"/>
    <xf numFmtId="0" fontId="28" fillId="4" borderId="42" xfId="0" applyFont="1" applyFill="1" applyBorder="1"/>
    <xf numFmtId="0" fontId="15" fillId="0" borderId="0" xfId="0" applyFont="1" applyAlignment="1">
      <alignment horizontal="center"/>
    </xf>
    <xf numFmtId="0" fontId="15" fillId="0" borderId="18" xfId="0" applyFont="1" applyBorder="1" applyAlignment="1"/>
    <xf numFmtId="0" fontId="15" fillId="0" borderId="0" xfId="0" applyFont="1" applyBorder="1" applyAlignment="1"/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/>
    <xf numFmtId="0" fontId="15" fillId="0" borderId="0" xfId="0" applyFont="1" applyFill="1" applyBorder="1"/>
    <xf numFmtId="0" fontId="23" fillId="4" borderId="14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3" fillId="4" borderId="17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vertical="center"/>
    </xf>
    <xf numFmtId="0" fontId="25" fillId="0" borderId="5" xfId="0" quotePrefix="1" applyFont="1" applyFill="1" applyBorder="1" applyAlignment="1">
      <alignment horizontal="center" vertical="center"/>
    </xf>
    <xf numFmtId="49" fontId="25" fillId="0" borderId="5" xfId="0" applyNumberFormat="1" applyFont="1" applyFill="1" applyBorder="1" applyAlignment="1">
      <alignment horizontal="center" vertical="center"/>
    </xf>
    <xf numFmtId="166" fontId="25" fillId="5" borderId="5" xfId="0" applyNumberFormat="1" applyFont="1" applyFill="1" applyBorder="1" applyAlignment="1">
      <alignment horizontal="center" vertical="center"/>
    </xf>
    <xf numFmtId="166" fontId="25" fillId="0" borderId="17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/>
    </xf>
    <xf numFmtId="10" fontId="25" fillId="5" borderId="5" xfId="0" applyNumberFormat="1" applyFont="1" applyFill="1" applyBorder="1" applyAlignment="1">
      <alignment horizontal="center" vertical="center"/>
    </xf>
    <xf numFmtId="0" fontId="25" fillId="0" borderId="5" xfId="0" applyNumberFormat="1" applyFont="1" applyFill="1" applyBorder="1" applyAlignment="1">
      <alignment horizontal="center" vertical="center"/>
    </xf>
    <xf numFmtId="10" fontId="25" fillId="0" borderId="5" xfId="0" applyNumberFormat="1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vertical="center"/>
    </xf>
    <xf numFmtId="0" fontId="23" fillId="3" borderId="7" xfId="0" applyFont="1" applyFill="1" applyBorder="1" applyAlignment="1">
      <alignment vertical="center"/>
    </xf>
    <xf numFmtId="166" fontId="23" fillId="3" borderId="17" xfId="1" applyNumberFormat="1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165" fontId="25" fillId="0" borderId="6" xfId="2" applyNumberFormat="1" applyFont="1" applyFill="1" applyBorder="1" applyAlignment="1">
      <alignment horizontal="center" vertical="center"/>
    </xf>
    <xf numFmtId="166" fontId="25" fillId="0" borderId="17" xfId="1" applyNumberFormat="1" applyFont="1" applyFill="1" applyBorder="1" applyAlignment="1">
      <alignment horizontal="center" vertical="center"/>
    </xf>
    <xf numFmtId="165" fontId="25" fillId="0" borderId="6" xfId="0" applyNumberFormat="1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165" fontId="25" fillId="4" borderId="7" xfId="0" applyNumberFormat="1" applyFont="1" applyFill="1" applyBorder="1" applyAlignment="1">
      <alignment horizontal="center" vertical="center"/>
    </xf>
    <xf numFmtId="165" fontId="23" fillId="4" borderId="7" xfId="0" applyNumberFormat="1" applyFont="1" applyFill="1" applyBorder="1" applyAlignment="1">
      <alignment horizontal="right" vertical="center"/>
    </xf>
    <xf numFmtId="166" fontId="23" fillId="4" borderId="17" xfId="1" applyNumberFormat="1" applyFont="1" applyFill="1" applyBorder="1" applyAlignment="1">
      <alignment horizontal="center" vertical="center"/>
    </xf>
    <xf numFmtId="166" fontId="32" fillId="0" borderId="17" xfId="1" applyNumberFormat="1" applyFont="1" applyFill="1" applyBorder="1" applyAlignment="1">
      <alignment horizontal="center" vertical="center"/>
    </xf>
    <xf numFmtId="0" fontId="32" fillId="4" borderId="16" xfId="0" applyFont="1" applyFill="1" applyBorder="1" applyAlignment="1">
      <alignment vertical="center"/>
    </xf>
    <xf numFmtId="0" fontId="32" fillId="4" borderId="7" xfId="0" applyFont="1" applyFill="1" applyBorder="1" applyAlignment="1">
      <alignment vertical="center"/>
    </xf>
    <xf numFmtId="0" fontId="32" fillId="4" borderId="8" xfId="0" applyFont="1" applyFill="1" applyBorder="1" applyAlignment="1">
      <alignment horizontal="right" vertical="center"/>
    </xf>
    <xf numFmtId="166" fontId="23" fillId="4" borderId="15" xfId="0" applyNumberFormat="1" applyFont="1" applyFill="1" applyBorder="1" applyAlignment="1">
      <alignment horizontal="center" vertical="center"/>
    </xf>
    <xf numFmtId="0" fontId="32" fillId="4" borderId="14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/>
    </xf>
    <xf numFmtId="166" fontId="25" fillId="0" borderId="17" xfId="2" applyNumberFormat="1" applyFont="1" applyFill="1" applyBorder="1" applyAlignment="1">
      <alignment horizontal="center" vertical="center"/>
    </xf>
    <xf numFmtId="165" fontId="25" fillId="5" borderId="6" xfId="0" applyNumberFormat="1" applyFont="1" applyFill="1" applyBorder="1" applyAlignment="1">
      <alignment horizontal="center" vertical="center"/>
    </xf>
    <xf numFmtId="166" fontId="25" fillId="5" borderId="17" xfId="2" applyNumberFormat="1" applyFont="1" applyFill="1" applyBorder="1" applyAlignment="1">
      <alignment horizontal="center" vertical="center"/>
    </xf>
    <xf numFmtId="0" fontId="23" fillId="4" borderId="16" xfId="0" applyFont="1" applyFill="1" applyBorder="1" applyAlignment="1">
      <alignment vertical="center"/>
    </xf>
    <xf numFmtId="0" fontId="23" fillId="4" borderId="7" xfId="0" applyFont="1" applyFill="1" applyBorder="1" applyAlignment="1">
      <alignment vertical="center"/>
    </xf>
    <xf numFmtId="0" fontId="23" fillId="4" borderId="8" xfId="0" applyFont="1" applyFill="1" applyBorder="1" applyAlignment="1">
      <alignment vertical="center"/>
    </xf>
    <xf numFmtId="165" fontId="23" fillId="4" borderId="6" xfId="0" applyNumberFormat="1" applyFont="1" applyFill="1" applyBorder="1" applyAlignment="1">
      <alignment horizontal="center" vertical="center"/>
    </xf>
    <xf numFmtId="166" fontId="23" fillId="4" borderId="17" xfId="0" applyNumberFormat="1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166" fontId="25" fillId="0" borderId="5" xfId="2" applyNumberFormat="1" applyFont="1" applyFill="1" applyBorder="1" applyAlignment="1">
      <alignment horizontal="center" vertical="center"/>
    </xf>
    <xf numFmtId="166" fontId="25" fillId="0" borderId="6" xfId="2" applyNumberFormat="1" applyFont="1" applyFill="1" applyBorder="1" applyAlignment="1">
      <alignment horizontal="center" vertical="center"/>
    </xf>
    <xf numFmtId="0" fontId="25" fillId="0" borderId="6" xfId="2" applyNumberFormat="1" applyFont="1" applyFill="1" applyBorder="1" applyAlignment="1">
      <alignment horizontal="center" vertical="center"/>
    </xf>
    <xf numFmtId="10" fontId="25" fillId="0" borderId="5" xfId="2" applyNumberFormat="1" applyFont="1" applyFill="1" applyBorder="1" applyAlignment="1">
      <alignment horizontal="center" vertical="center"/>
    </xf>
    <xf numFmtId="10" fontId="25" fillId="0" borderId="6" xfId="2" applyNumberFormat="1" applyFont="1" applyFill="1" applyBorder="1" applyAlignment="1">
      <alignment horizontal="center" vertical="center"/>
    </xf>
    <xf numFmtId="166" fontId="25" fillId="5" borderId="5" xfId="2" applyNumberFormat="1" applyFont="1" applyFill="1" applyBorder="1" applyAlignment="1">
      <alignment horizontal="center" vertical="center"/>
    </xf>
    <xf numFmtId="0" fontId="25" fillId="0" borderId="28" xfId="2" applyNumberFormat="1" applyFont="1" applyFill="1" applyBorder="1" applyAlignment="1">
      <alignment horizontal="center" vertical="center"/>
    </xf>
    <xf numFmtId="166" fontId="25" fillId="5" borderId="23" xfId="0" applyNumberFormat="1" applyFont="1" applyFill="1" applyBorder="1" applyAlignment="1">
      <alignment horizontal="center" vertical="center"/>
    </xf>
    <xf numFmtId="166" fontId="25" fillId="5" borderId="17" xfId="0" applyNumberFormat="1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right" vertical="center"/>
    </xf>
    <xf numFmtId="166" fontId="23" fillId="3" borderId="17" xfId="0" applyNumberFormat="1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/>
    </xf>
    <xf numFmtId="0" fontId="23" fillId="6" borderId="5" xfId="0" applyFont="1" applyFill="1" applyBorder="1" applyAlignment="1">
      <alignment horizontal="center" vertical="center"/>
    </xf>
    <xf numFmtId="0" fontId="23" fillId="6" borderId="15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/>
    </xf>
    <xf numFmtId="10" fontId="25" fillId="2" borderId="6" xfId="0" applyNumberFormat="1" applyFont="1" applyFill="1" applyBorder="1" applyAlignment="1">
      <alignment horizontal="center" vertical="center"/>
    </xf>
    <xf numFmtId="166" fontId="25" fillId="2" borderId="17" xfId="0" applyNumberFormat="1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left" vertical="center"/>
    </xf>
    <xf numFmtId="0" fontId="25" fillId="2" borderId="7" xfId="0" applyFont="1" applyFill="1" applyBorder="1" applyAlignment="1">
      <alignment horizontal="left" vertical="center"/>
    </xf>
    <xf numFmtId="0" fontId="25" fillId="2" borderId="8" xfId="0" applyFont="1" applyFill="1" applyBorder="1" applyAlignment="1">
      <alignment horizontal="left" vertical="center"/>
    </xf>
    <xf numFmtId="0" fontId="25" fillId="0" borderId="16" xfId="0" applyFont="1" applyBorder="1" applyAlignment="1">
      <alignment horizontal="center" vertical="center"/>
    </xf>
    <xf numFmtId="10" fontId="25" fillId="0" borderId="6" xfId="2" applyNumberFormat="1" applyFont="1" applyBorder="1" applyAlignment="1">
      <alignment horizontal="center" vertical="center"/>
    </xf>
    <xf numFmtId="166" fontId="25" fillId="0" borderId="17" xfId="2" applyNumberFormat="1" applyFont="1" applyBorder="1" applyAlignment="1">
      <alignment horizontal="center" vertical="center"/>
    </xf>
    <xf numFmtId="165" fontId="25" fillId="0" borderId="6" xfId="0" applyNumberFormat="1" applyFont="1" applyBorder="1" applyAlignment="1">
      <alignment horizontal="center" vertical="center"/>
    </xf>
    <xf numFmtId="166" fontId="25" fillId="0" borderId="17" xfId="0" applyNumberFormat="1" applyFont="1" applyBorder="1" applyAlignment="1">
      <alignment horizontal="center" vertical="center"/>
    </xf>
    <xf numFmtId="49" fontId="25" fillId="0" borderId="6" xfId="0" applyNumberFormat="1" applyFont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10" fontId="23" fillId="3" borderId="7" xfId="0" applyNumberFormat="1" applyFont="1" applyFill="1" applyBorder="1" applyAlignment="1">
      <alignment horizontal="center" vertical="center"/>
    </xf>
    <xf numFmtId="0" fontId="23" fillId="6" borderId="17" xfId="0" applyFont="1" applyFill="1" applyBorder="1" applyAlignment="1">
      <alignment horizontal="center" vertical="center"/>
    </xf>
    <xf numFmtId="10" fontId="25" fillId="0" borderId="6" xfId="0" applyNumberFormat="1" applyFont="1" applyBorder="1" applyAlignment="1">
      <alignment horizontal="center" vertical="center"/>
    </xf>
    <xf numFmtId="49" fontId="25" fillId="0" borderId="6" xfId="0" applyNumberFormat="1" applyFont="1" applyBorder="1" applyAlignment="1">
      <alignment vertical="center"/>
    </xf>
    <xf numFmtId="10" fontId="23" fillId="4" borderId="5" xfId="0" applyNumberFormat="1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18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165" fontId="25" fillId="0" borderId="0" xfId="0" applyNumberFormat="1" applyFont="1" applyBorder="1" applyAlignment="1">
      <alignment vertical="center"/>
    </xf>
    <xf numFmtId="165" fontId="25" fillId="0" borderId="19" xfId="0" applyNumberFormat="1" applyFont="1" applyBorder="1" applyAlignment="1">
      <alignment vertical="center"/>
    </xf>
    <xf numFmtId="0" fontId="23" fillId="6" borderId="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vertical="center"/>
    </xf>
    <xf numFmtId="166" fontId="25" fillId="0" borderId="6" xfId="0" applyNumberFormat="1" applyFont="1" applyFill="1" applyBorder="1" applyAlignment="1">
      <alignment horizontal="center" vertical="center"/>
    </xf>
    <xf numFmtId="0" fontId="25" fillId="0" borderId="5" xfId="0" applyFont="1" applyBorder="1"/>
    <xf numFmtId="0" fontId="25" fillId="0" borderId="5" xfId="0" applyFont="1" applyFill="1" applyBorder="1" applyAlignment="1">
      <alignment vertical="center" wrapText="1"/>
    </xf>
    <xf numFmtId="166" fontId="25" fillId="0" borderId="8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vertical="center"/>
    </xf>
    <xf numFmtId="10" fontId="25" fillId="0" borderId="6" xfId="0" applyNumberFormat="1" applyFont="1" applyFill="1" applyBorder="1" applyAlignment="1">
      <alignment horizontal="center" vertical="center"/>
    </xf>
    <xf numFmtId="9" fontId="25" fillId="0" borderId="6" xfId="0" applyNumberFormat="1" applyFont="1" applyFill="1" applyBorder="1" applyAlignment="1">
      <alignment horizontal="center" vertical="center"/>
    </xf>
    <xf numFmtId="10" fontId="32" fillId="4" borderId="6" xfId="0" applyNumberFormat="1" applyFont="1" applyFill="1" applyBorder="1" applyAlignment="1">
      <alignment horizontal="center" vertical="center"/>
    </xf>
    <xf numFmtId="165" fontId="23" fillId="3" borderId="7" xfId="0" applyNumberFormat="1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/>
    </xf>
    <xf numFmtId="166" fontId="23" fillId="6" borderId="17" xfId="1" applyNumberFormat="1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166" fontId="25" fillId="0" borderId="50" xfId="0" applyNumberFormat="1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vertical="center"/>
    </xf>
    <xf numFmtId="0" fontId="32" fillId="3" borderId="2" xfId="0" applyFont="1" applyFill="1" applyBorder="1" applyAlignment="1">
      <alignment vertical="center"/>
    </xf>
    <xf numFmtId="165" fontId="23" fillId="3" borderId="2" xfId="0" applyNumberFormat="1" applyFont="1" applyFill="1" applyBorder="1" applyAlignment="1">
      <alignment vertical="center"/>
    </xf>
    <xf numFmtId="0" fontId="23" fillId="3" borderId="54" xfId="0" applyFont="1" applyFill="1" applyBorder="1" applyAlignment="1">
      <alignment vertical="center"/>
    </xf>
    <xf numFmtId="166" fontId="23" fillId="3" borderId="53" xfId="0" applyNumberFormat="1" applyFont="1" applyFill="1" applyBorder="1" applyAlignment="1">
      <alignment horizontal="center" vertical="center"/>
    </xf>
    <xf numFmtId="10" fontId="25" fillId="5" borderId="6" xfId="0" applyNumberFormat="1" applyFont="1" applyFill="1" applyBorder="1" applyAlignment="1">
      <alignment horizontal="center" vertical="center"/>
    </xf>
    <xf numFmtId="0" fontId="28" fillId="0" borderId="0" xfId="0" applyFont="1"/>
    <xf numFmtId="0" fontId="28" fillId="4" borderId="37" xfId="0" applyFont="1" applyFill="1" applyBorder="1"/>
    <xf numFmtId="0" fontId="28" fillId="4" borderId="38" xfId="0" applyFont="1" applyFill="1" applyBorder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34" xfId="0" applyFont="1" applyBorder="1" applyAlignment="1">
      <alignment vertical="center" wrapText="1"/>
    </xf>
    <xf numFmtId="0" fontId="28" fillId="0" borderId="0" xfId="0" applyFont="1" applyAlignment="1">
      <alignment horizontal="center"/>
    </xf>
    <xf numFmtId="0" fontId="28" fillId="0" borderId="18" xfId="0" applyFont="1" applyBorder="1" applyAlignment="1"/>
    <xf numFmtId="0" fontId="28" fillId="0" borderId="0" xfId="0" applyFont="1" applyBorder="1" applyAlignment="1"/>
    <xf numFmtId="0" fontId="28" fillId="0" borderId="0" xfId="0" applyFont="1" applyBorder="1" applyAlignment="1">
      <alignment horizontal="center" vertical="center"/>
    </xf>
    <xf numFmtId="0" fontId="28" fillId="0" borderId="0" xfId="0" applyFont="1" applyAlignment="1"/>
    <xf numFmtId="0" fontId="28" fillId="0" borderId="0" xfId="0" applyFont="1" applyFill="1" applyBorder="1"/>
    <xf numFmtId="0" fontId="11" fillId="0" borderId="0" xfId="0" applyFont="1"/>
    <xf numFmtId="0" fontId="11" fillId="4" borderId="37" xfId="0" applyFont="1" applyFill="1" applyBorder="1"/>
    <xf numFmtId="0" fontId="11" fillId="4" borderId="38" xfId="0" applyFont="1" applyFill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8" xfId="0" applyFont="1" applyBorder="1" applyAlignment="1"/>
    <xf numFmtId="0" fontId="11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Fill="1" applyBorder="1"/>
    <xf numFmtId="0" fontId="28" fillId="0" borderId="0" xfId="0" applyFont="1" applyBorder="1"/>
    <xf numFmtId="0" fontId="25" fillId="0" borderId="44" xfId="0" applyFont="1" applyBorder="1"/>
    <xf numFmtId="0" fontId="23" fillId="0" borderId="0" xfId="0" applyFont="1"/>
    <xf numFmtId="0" fontId="25" fillId="0" borderId="0" xfId="0" applyFont="1"/>
    <xf numFmtId="0" fontId="4" fillId="0" borderId="78" xfId="31" applyFont="1" applyBorder="1"/>
    <xf numFmtId="0" fontId="4" fillId="0" borderId="79" xfId="31" applyFont="1" applyFill="1" applyBorder="1"/>
    <xf numFmtId="166" fontId="25" fillId="0" borderId="74" xfId="65" applyNumberFormat="1" applyFont="1" applyBorder="1" applyAlignment="1">
      <alignment horizontal="center" vertical="center"/>
    </xf>
    <xf numFmtId="166" fontId="25" fillId="0" borderId="71" xfId="65" applyNumberFormat="1" applyFont="1" applyBorder="1" applyAlignment="1">
      <alignment horizontal="center" vertical="center"/>
    </xf>
    <xf numFmtId="166" fontId="25" fillId="0" borderId="73" xfId="65" applyNumberFormat="1" applyFont="1" applyBorder="1" applyAlignment="1">
      <alignment horizontal="center" vertical="center"/>
    </xf>
    <xf numFmtId="0" fontId="4" fillId="0" borderId="79" xfId="31" applyFont="1" applyBorder="1" applyAlignment="1">
      <alignment horizontal="justify" vertical="center"/>
    </xf>
    <xf numFmtId="0" fontId="25" fillId="0" borderId="78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/>
    </xf>
    <xf numFmtId="0" fontId="25" fillId="0" borderId="86" xfId="0" applyFont="1" applyBorder="1" applyAlignment="1">
      <alignment horizontal="center" vertical="center"/>
    </xf>
    <xf numFmtId="0" fontId="23" fillId="6" borderId="78" xfId="0" applyFont="1" applyFill="1" applyBorder="1" applyAlignment="1">
      <alignment horizontal="center" vertical="center" wrapText="1"/>
    </xf>
    <xf numFmtId="0" fontId="23" fillId="6" borderId="38" xfId="0" applyFont="1" applyFill="1" applyBorder="1" applyAlignment="1">
      <alignment horizontal="center" vertical="center" wrapText="1"/>
    </xf>
    <xf numFmtId="0" fontId="23" fillId="6" borderId="85" xfId="0" applyFont="1" applyFill="1" applyBorder="1" applyAlignment="1">
      <alignment horizontal="center" vertical="center"/>
    </xf>
    <xf numFmtId="0" fontId="23" fillId="6" borderId="85" xfId="0" applyFont="1" applyFill="1" applyBorder="1" applyAlignment="1">
      <alignment horizontal="center" vertical="center" wrapText="1"/>
    </xf>
    <xf numFmtId="0" fontId="23" fillId="6" borderId="65" xfId="0" applyFont="1" applyFill="1" applyBorder="1" applyAlignment="1">
      <alignment horizontal="center" vertical="center" wrapText="1"/>
    </xf>
    <xf numFmtId="0" fontId="23" fillId="6" borderId="65" xfId="0" applyFont="1" applyFill="1" applyBorder="1" applyAlignment="1">
      <alignment horizontal="center" vertical="center"/>
    </xf>
    <xf numFmtId="0" fontId="4" fillId="0" borderId="86" xfId="31" applyFont="1" applyBorder="1"/>
    <xf numFmtId="0" fontId="23" fillId="6" borderId="55" xfId="0" applyFont="1" applyFill="1" applyBorder="1" applyAlignment="1">
      <alignment horizontal="right" vertical="center"/>
    </xf>
    <xf numFmtId="0" fontId="23" fillId="6" borderId="56" xfId="0" applyFont="1" applyFill="1" applyBorder="1" applyAlignment="1">
      <alignment horizontal="right" vertical="center"/>
    </xf>
    <xf numFmtId="166" fontId="25" fillId="5" borderId="78" xfId="65" applyNumberFormat="1" applyFont="1" applyFill="1" applyBorder="1" applyAlignment="1">
      <alignment horizontal="center" vertical="center"/>
    </xf>
    <xf numFmtId="166" fontId="25" fillId="5" borderId="86" xfId="65" applyNumberFormat="1" applyFont="1" applyFill="1" applyBorder="1" applyAlignment="1">
      <alignment horizontal="center" vertical="center"/>
    </xf>
    <xf numFmtId="166" fontId="25" fillId="5" borderId="79" xfId="65" applyNumberFormat="1" applyFont="1" applyFill="1" applyBorder="1" applyAlignment="1">
      <alignment horizontal="center" vertical="center"/>
    </xf>
    <xf numFmtId="166" fontId="25" fillId="0" borderId="78" xfId="65" applyNumberFormat="1" applyFont="1" applyBorder="1" applyAlignment="1">
      <alignment horizontal="center" vertical="center"/>
    </xf>
    <xf numFmtId="166" fontId="25" fillId="0" borderId="79" xfId="65" applyNumberFormat="1" applyFont="1" applyBorder="1" applyAlignment="1">
      <alignment horizontal="center" vertical="center"/>
    </xf>
    <xf numFmtId="166" fontId="25" fillId="0" borderId="86" xfId="65" applyNumberFormat="1" applyFont="1" applyBorder="1" applyAlignment="1">
      <alignment horizontal="center" vertical="center"/>
    </xf>
    <xf numFmtId="166" fontId="25" fillId="0" borderId="78" xfId="0" applyNumberFormat="1" applyFont="1" applyBorder="1" applyAlignment="1">
      <alignment horizontal="center" vertical="center"/>
    </xf>
    <xf numFmtId="166" fontId="25" fillId="0" borderId="86" xfId="0" applyNumberFormat="1" applyFont="1" applyBorder="1" applyAlignment="1">
      <alignment horizontal="center" vertical="center"/>
    </xf>
    <xf numFmtId="166" fontId="23" fillId="6" borderId="65" xfId="65" applyNumberFormat="1" applyFont="1" applyFill="1" applyBorder="1" applyAlignment="1">
      <alignment horizontal="center" vertical="center"/>
    </xf>
    <xf numFmtId="166" fontId="25" fillId="5" borderId="79" xfId="0" applyNumberFormat="1" applyFont="1" applyFill="1" applyBorder="1" applyAlignment="1">
      <alignment horizontal="center" vertical="center"/>
    </xf>
    <xf numFmtId="0" fontId="25" fillId="0" borderId="79" xfId="0" applyFont="1" applyFill="1" applyBorder="1" applyAlignment="1">
      <alignment horizontal="center" vertical="center"/>
    </xf>
    <xf numFmtId="166" fontId="25" fillId="0" borderId="79" xfId="0" applyNumberFormat="1" applyFont="1" applyBorder="1" applyAlignment="1">
      <alignment horizontal="center" vertical="center"/>
    </xf>
    <xf numFmtId="0" fontId="39" fillId="0" borderId="0" xfId="0" applyFont="1"/>
    <xf numFmtId="0" fontId="40" fillId="0" borderId="0" xfId="0" applyFont="1"/>
    <xf numFmtId="0" fontId="16" fillId="0" borderId="5" xfId="0" applyFont="1" applyFill="1" applyBorder="1" applyAlignment="1">
      <alignment horizontal="center" vertical="center"/>
    </xf>
    <xf numFmtId="9" fontId="25" fillId="5" borderId="7" xfId="0" applyNumberFormat="1" applyFont="1" applyFill="1" applyBorder="1" applyAlignment="1">
      <alignment horizontal="center" vertical="center"/>
    </xf>
    <xf numFmtId="0" fontId="15" fillId="0" borderId="37" xfId="0" applyFont="1" applyFill="1" applyBorder="1"/>
    <xf numFmtId="0" fontId="28" fillId="0" borderId="37" xfId="0" applyFont="1" applyFill="1" applyBorder="1"/>
    <xf numFmtId="0" fontId="11" fillId="0" borderId="37" xfId="0" applyFont="1" applyFill="1" applyBorder="1"/>
    <xf numFmtId="0" fontId="26" fillId="0" borderId="18" xfId="0" applyFont="1" applyBorder="1" applyAlignment="1">
      <alignment vertical="center"/>
    </xf>
    <xf numFmtId="0" fontId="20" fillId="5" borderId="70" xfId="0" applyFont="1" applyFill="1" applyBorder="1" applyAlignment="1">
      <alignment horizontal="left" vertical="center"/>
    </xf>
    <xf numFmtId="0" fontId="20" fillId="5" borderId="89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0" fillId="0" borderId="35" xfId="0" applyBorder="1"/>
    <xf numFmtId="0" fontId="31" fillId="4" borderId="35" xfId="0" applyFont="1" applyFill="1" applyBorder="1" applyAlignment="1">
      <alignment vertical="center"/>
    </xf>
    <xf numFmtId="0" fontId="31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0" fillId="4" borderId="37" xfId="0" applyFill="1" applyBorder="1"/>
    <xf numFmtId="0" fontId="0" fillId="4" borderId="38" xfId="0" applyFill="1" applyBorder="1"/>
    <xf numFmtId="0" fontId="0" fillId="4" borderId="0" xfId="0" applyFill="1" applyBorder="1"/>
    <xf numFmtId="0" fontId="0" fillId="4" borderId="39" xfId="0" applyFill="1" applyBorder="1"/>
    <xf numFmtId="0" fontId="0" fillId="4" borderId="41" xfId="0" applyFill="1" applyBorder="1"/>
    <xf numFmtId="0" fontId="0" fillId="4" borderId="42" xfId="0" applyFill="1" applyBorder="1"/>
    <xf numFmtId="0" fontId="41" fillId="0" borderId="35" xfId="0" applyFont="1" applyFill="1" applyBorder="1"/>
    <xf numFmtId="0" fontId="42" fillId="0" borderId="35" xfId="66" applyFont="1" applyFill="1" applyBorder="1" applyAlignment="1">
      <alignment vertical="center"/>
    </xf>
    <xf numFmtId="0" fontId="0" fillId="0" borderId="0" xfId="0" applyFill="1"/>
    <xf numFmtId="0" fontId="23" fillId="0" borderId="65" xfId="0" applyFont="1" applyFill="1" applyBorder="1" applyAlignment="1">
      <alignment horizontal="center" vertical="center" wrapText="1"/>
    </xf>
    <xf numFmtId="0" fontId="25" fillId="0" borderId="0" xfId="0" applyFont="1" applyFill="1" applyBorder="1"/>
    <xf numFmtId="166" fontId="23" fillId="0" borderId="0" xfId="65" applyNumberFormat="1" applyFont="1" applyFill="1" applyBorder="1" applyAlignment="1">
      <alignment horizontal="center" vertical="center"/>
    </xf>
    <xf numFmtId="0" fontId="25" fillId="0" borderId="78" xfId="0" applyFont="1" applyFill="1" applyBorder="1" applyAlignment="1">
      <alignment horizontal="center" vertical="center"/>
    </xf>
    <xf numFmtId="0" fontId="25" fillId="0" borderId="79" xfId="0" applyFont="1" applyFill="1" applyBorder="1" applyAlignment="1">
      <alignment horizontal="center"/>
    </xf>
    <xf numFmtId="0" fontId="25" fillId="0" borderId="86" xfId="0" applyFont="1" applyFill="1" applyBorder="1" applyAlignment="1">
      <alignment horizontal="center"/>
    </xf>
    <xf numFmtId="0" fontId="28" fillId="4" borderId="35" xfId="0" applyFont="1" applyFill="1" applyBorder="1" applyAlignment="1">
      <alignment horizontal="left" vertical="center"/>
    </xf>
    <xf numFmtId="0" fontId="23" fillId="4" borderId="14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3" fillId="6" borderId="15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left" vertical="center"/>
    </xf>
    <xf numFmtId="0" fontId="25" fillId="2" borderId="7" xfId="0" applyFont="1" applyFill="1" applyBorder="1" applyAlignment="1">
      <alignment horizontal="left" vertical="center"/>
    </xf>
    <xf numFmtId="0" fontId="25" fillId="2" borderId="8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left" vertical="center"/>
    </xf>
    <xf numFmtId="166" fontId="16" fillId="0" borderId="33" xfId="0" applyNumberFormat="1" applyFont="1" applyBorder="1" applyAlignment="1">
      <alignment horizontal="center" vertical="center"/>
    </xf>
    <xf numFmtId="0" fontId="16" fillId="0" borderId="33" xfId="0" applyNumberFormat="1" applyFont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66" fontId="16" fillId="0" borderId="90" xfId="0" applyNumberFormat="1" applyFont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/>
    </xf>
    <xf numFmtId="0" fontId="23" fillId="6" borderId="5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left" vertical="center"/>
    </xf>
    <xf numFmtId="0" fontId="25" fillId="2" borderId="7" xfId="0" applyFont="1" applyFill="1" applyBorder="1" applyAlignment="1">
      <alignment horizontal="left" vertical="center"/>
    </xf>
    <xf numFmtId="0" fontId="25" fillId="2" borderId="8" xfId="0" applyFont="1" applyFill="1" applyBorder="1" applyAlignment="1">
      <alignment horizontal="left" vertical="center"/>
    </xf>
    <xf numFmtId="0" fontId="25" fillId="0" borderId="16" xfId="0" applyFont="1" applyBorder="1" applyAlignment="1">
      <alignment horizontal="center" vertical="center"/>
    </xf>
    <xf numFmtId="0" fontId="23" fillId="6" borderId="15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left" vertical="center"/>
    </xf>
    <xf numFmtId="0" fontId="16" fillId="0" borderId="33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23" fillId="6" borderId="57" xfId="0" applyFont="1" applyFill="1" applyBorder="1" applyAlignment="1">
      <alignment horizontal="center" vertical="center"/>
    </xf>
    <xf numFmtId="0" fontId="23" fillId="6" borderId="65" xfId="0" applyFont="1" applyFill="1" applyBorder="1" applyAlignment="1">
      <alignment horizontal="center" vertical="center"/>
    </xf>
    <xf numFmtId="0" fontId="23" fillId="6" borderId="56" xfId="0" applyFont="1" applyFill="1" applyBorder="1" applyAlignment="1">
      <alignment horizontal="center" vertical="center"/>
    </xf>
    <xf numFmtId="166" fontId="25" fillId="0" borderId="68" xfId="0" applyNumberFormat="1" applyFont="1" applyFill="1" applyBorder="1" applyAlignment="1">
      <alignment horizontal="center" vertical="center"/>
    </xf>
    <xf numFmtId="166" fontId="25" fillId="0" borderId="82" xfId="0" applyNumberFormat="1" applyFont="1" applyFill="1" applyBorder="1" applyAlignment="1">
      <alignment horizontal="center"/>
    </xf>
    <xf numFmtId="166" fontId="25" fillId="0" borderId="87" xfId="0" applyNumberFormat="1" applyFont="1" applyFill="1" applyBorder="1" applyAlignment="1">
      <alignment horizontal="center"/>
    </xf>
    <xf numFmtId="0" fontId="4" fillId="0" borderId="86" xfId="31" applyFont="1" applyFill="1" applyBorder="1" applyAlignment="1">
      <alignment horizontal="justify" vertical="center"/>
    </xf>
    <xf numFmtId="0" fontId="25" fillId="0" borderId="80" xfId="0" applyFont="1" applyBorder="1" applyAlignment="1">
      <alignment horizontal="center" vertical="center"/>
    </xf>
    <xf numFmtId="166" fontId="25" fillId="5" borderId="80" xfId="0" applyNumberFormat="1" applyFont="1" applyFill="1" applyBorder="1" applyAlignment="1">
      <alignment horizontal="center" vertical="center"/>
    </xf>
    <xf numFmtId="166" fontId="25" fillId="5" borderId="86" xfId="0" applyNumberFormat="1" applyFont="1" applyFill="1" applyBorder="1" applyAlignment="1">
      <alignment horizontal="center" vertical="center"/>
    </xf>
    <xf numFmtId="0" fontId="23" fillId="6" borderId="57" xfId="0" applyFont="1" applyFill="1" applyBorder="1" applyAlignment="1">
      <alignment horizontal="center" vertical="center"/>
    </xf>
    <xf numFmtId="0" fontId="23" fillId="6" borderId="56" xfId="0" applyFont="1" applyFill="1" applyBorder="1" applyAlignment="1">
      <alignment horizontal="center" vertical="center"/>
    </xf>
    <xf numFmtId="0" fontId="25" fillId="0" borderId="72" xfId="0" applyFont="1" applyFill="1" applyBorder="1" applyAlignment="1">
      <alignment horizontal="center" vertical="center"/>
    </xf>
    <xf numFmtId="0" fontId="4" fillId="0" borderId="78" xfId="31" applyFont="1" applyFill="1" applyBorder="1"/>
    <xf numFmtId="0" fontId="25" fillId="0" borderId="79" xfId="0" applyFont="1" applyFill="1" applyBorder="1"/>
    <xf numFmtId="0" fontId="25" fillId="0" borderId="80" xfId="0" applyFont="1" applyFill="1" applyBorder="1" applyAlignment="1">
      <alignment horizontal="center" vertical="center"/>
    </xf>
    <xf numFmtId="166" fontId="25" fillId="5" borderId="80" xfId="65" applyNumberFormat="1" applyFont="1" applyFill="1" applyBorder="1" applyAlignment="1">
      <alignment horizontal="center" vertical="center"/>
    </xf>
    <xf numFmtId="166" fontId="25" fillId="0" borderId="80" xfId="65" applyNumberFormat="1" applyFont="1" applyBorder="1" applyAlignment="1">
      <alignment horizontal="center" vertical="center"/>
    </xf>
    <xf numFmtId="166" fontId="23" fillId="6" borderId="86" xfId="65" applyNumberFormat="1" applyFont="1" applyFill="1" applyBorder="1" applyAlignment="1">
      <alignment horizontal="center" vertical="center"/>
    </xf>
    <xf numFmtId="0" fontId="23" fillId="6" borderId="82" xfId="0" applyFont="1" applyFill="1" applyBorder="1" applyAlignment="1">
      <alignment horizontal="right" vertical="center"/>
    </xf>
    <xf numFmtId="0" fontId="23" fillId="6" borderId="83" xfId="0" applyFont="1" applyFill="1" applyBorder="1" applyAlignment="1">
      <alignment horizontal="right" vertical="center"/>
    </xf>
    <xf numFmtId="0" fontId="4" fillId="0" borderId="80" xfId="31" applyFont="1" applyFill="1" applyBorder="1"/>
    <xf numFmtId="0" fontId="4" fillId="0" borderId="84" xfId="31" applyFont="1" applyFill="1" applyBorder="1"/>
    <xf numFmtId="0" fontId="25" fillId="0" borderId="93" xfId="0" applyFont="1" applyBorder="1" applyAlignment="1">
      <alignment horizontal="center" vertical="center"/>
    </xf>
    <xf numFmtId="166" fontId="25" fillId="5" borderId="93" xfId="65" applyNumberFormat="1" applyFont="1" applyFill="1" applyBorder="1" applyAlignment="1">
      <alignment horizontal="center" vertical="center"/>
    </xf>
    <xf numFmtId="166" fontId="25" fillId="0" borderId="93" xfId="65" applyNumberFormat="1" applyFont="1" applyBorder="1" applyAlignment="1">
      <alignment horizontal="center" vertical="center"/>
    </xf>
    <xf numFmtId="0" fontId="4" fillId="0" borderId="79" xfId="31" applyFont="1" applyFill="1" applyBorder="1" applyAlignment="1">
      <alignment vertical="center"/>
    </xf>
    <xf numFmtId="0" fontId="4" fillId="0" borderId="79" xfId="31" applyFont="1" applyFill="1" applyBorder="1" applyAlignment="1">
      <alignment horizontal="justify" vertical="center"/>
    </xf>
    <xf numFmtId="0" fontId="15" fillId="0" borderId="86" xfId="0" applyFont="1" applyBorder="1" applyAlignment="1">
      <alignment horizontal="center" vertical="center"/>
    </xf>
    <xf numFmtId="0" fontId="23" fillId="0" borderId="55" xfId="0" applyFont="1" applyFill="1" applyBorder="1" applyAlignment="1">
      <alignment horizontal="center" vertical="center" wrapText="1"/>
    </xf>
    <xf numFmtId="0" fontId="0" fillId="6" borderId="56" xfId="0" applyFill="1" applyBorder="1"/>
    <xf numFmtId="0" fontId="25" fillId="0" borderId="72" xfId="0" applyFont="1" applyFill="1" applyBorder="1" applyAlignment="1"/>
    <xf numFmtId="0" fontId="25" fillId="0" borderId="68" xfId="0" applyFont="1" applyFill="1" applyBorder="1" applyAlignment="1">
      <alignment horizontal="center" vertical="center"/>
    </xf>
    <xf numFmtId="0" fontId="25" fillId="0" borderId="87" xfId="0" applyFont="1" applyFill="1" applyBorder="1" applyAlignment="1">
      <alignment horizontal="center" vertical="center"/>
    </xf>
    <xf numFmtId="0" fontId="25" fillId="0" borderId="82" xfId="0" applyFont="1" applyFill="1" applyBorder="1" applyAlignment="1">
      <alignment horizontal="center"/>
    </xf>
    <xf numFmtId="166" fontId="25" fillId="0" borderId="78" xfId="0" applyNumberFormat="1" applyFont="1" applyFill="1" applyBorder="1" applyAlignment="1">
      <alignment horizontal="center" vertical="center"/>
    </xf>
    <xf numFmtId="166" fontId="25" fillId="0" borderId="79" xfId="0" applyNumberFormat="1" applyFont="1" applyFill="1" applyBorder="1" applyAlignment="1">
      <alignment horizontal="center"/>
    </xf>
    <xf numFmtId="166" fontId="25" fillId="0" borderId="86" xfId="0" applyNumberFormat="1" applyFont="1" applyFill="1" applyBorder="1" applyAlignment="1">
      <alignment horizontal="center"/>
    </xf>
    <xf numFmtId="0" fontId="25" fillId="0" borderId="37" xfId="0" applyFont="1" applyFill="1" applyBorder="1" applyAlignment="1">
      <alignment vertical="center" wrapText="1"/>
    </xf>
    <xf numFmtId="0" fontId="25" fillId="0" borderId="37" xfId="0" applyFont="1" applyFill="1" applyBorder="1" applyAlignment="1">
      <alignment horizontal="center" vertical="center"/>
    </xf>
    <xf numFmtId="166" fontId="25" fillId="0" borderId="37" xfId="0" applyNumberFormat="1" applyFont="1" applyFill="1" applyBorder="1" applyAlignment="1">
      <alignment horizontal="center" vertical="center"/>
    </xf>
    <xf numFmtId="0" fontId="4" fillId="0" borderId="0" xfId="31" applyFont="1" applyFill="1" applyBorder="1"/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/>
    </xf>
    <xf numFmtId="166" fontId="25" fillId="0" borderId="0" xfId="65" applyNumberFormat="1" applyFont="1" applyBorder="1" applyAlignment="1">
      <alignment horizontal="center" vertical="center"/>
    </xf>
    <xf numFmtId="0" fontId="0" fillId="0" borderId="37" xfId="0" applyBorder="1"/>
    <xf numFmtId="0" fontId="0" fillId="0" borderId="37" xfId="0" applyFill="1" applyBorder="1"/>
    <xf numFmtId="0" fontId="4" fillId="0" borderId="0" xfId="31" applyFont="1" applyFill="1" applyBorder="1" applyAlignment="1">
      <alignment horizontal="justify" vertical="center"/>
    </xf>
    <xf numFmtId="166" fontId="25" fillId="0" borderId="0" xfId="65" applyNumberFormat="1" applyFont="1" applyFill="1" applyBorder="1" applyAlignment="1">
      <alignment horizontal="center" vertical="center"/>
    </xf>
    <xf numFmtId="0" fontId="25" fillId="0" borderId="82" xfId="0" applyFont="1" applyFill="1" applyBorder="1" applyAlignment="1">
      <alignment horizontal="center" vertical="center"/>
    </xf>
    <xf numFmtId="0" fontId="25" fillId="0" borderId="86" xfId="0" applyFont="1" applyFill="1" applyBorder="1" applyAlignment="1">
      <alignment horizontal="center" vertical="center"/>
    </xf>
    <xf numFmtId="166" fontId="25" fillId="0" borderId="86" xfId="0" applyNumberFormat="1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vertical="center"/>
    </xf>
    <xf numFmtId="166" fontId="25" fillId="0" borderId="35" xfId="0" applyNumberFormat="1" applyFont="1" applyFill="1" applyBorder="1" applyAlignment="1">
      <alignment vertical="center"/>
    </xf>
    <xf numFmtId="166" fontId="25" fillId="0" borderId="35" xfId="0" applyNumberFormat="1" applyFont="1" applyFill="1" applyBorder="1" applyAlignment="1"/>
    <xf numFmtId="0" fontId="23" fillId="0" borderId="0" xfId="3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0" fontId="25" fillId="0" borderId="0" xfId="0" applyFont="1" applyFill="1" applyBorder="1" applyAlignment="1">
      <alignment horizontal="left" vertical="center"/>
    </xf>
    <xf numFmtId="166" fontId="25" fillId="0" borderId="0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center"/>
    </xf>
    <xf numFmtId="166" fontId="25" fillId="0" borderId="0" xfId="0" applyNumberFormat="1" applyFont="1" applyFill="1" applyBorder="1" applyAlignment="1"/>
    <xf numFmtId="0" fontId="25" fillId="0" borderId="75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/>
    </xf>
    <xf numFmtId="166" fontId="25" fillId="0" borderId="37" xfId="0" applyNumberFormat="1" applyFont="1" applyFill="1" applyBorder="1" applyAlignment="1">
      <alignment horizontal="center"/>
    </xf>
    <xf numFmtId="0" fontId="23" fillId="0" borderId="65" xfId="0" applyFont="1" applyFill="1" applyBorder="1" applyAlignment="1">
      <alignment vertical="center"/>
    </xf>
    <xf numFmtId="0" fontId="4" fillId="0" borderId="80" xfId="31" applyFont="1" applyFill="1" applyBorder="1" applyAlignment="1">
      <alignment vertical="center"/>
    </xf>
    <xf numFmtId="0" fontId="25" fillId="0" borderId="79" xfId="0" applyFont="1" applyFill="1" applyBorder="1" applyAlignment="1">
      <alignment vertical="center"/>
    </xf>
    <xf numFmtId="0" fontId="4" fillId="0" borderId="37" xfId="31" applyFont="1" applyFill="1" applyBorder="1" applyAlignment="1">
      <alignment vertical="center"/>
    </xf>
    <xf numFmtId="166" fontId="25" fillId="0" borderId="37" xfId="65" applyNumberFormat="1" applyFont="1" applyFill="1" applyBorder="1" applyAlignment="1">
      <alignment horizontal="center" vertical="center"/>
    </xf>
    <xf numFmtId="0" fontId="4" fillId="0" borderId="78" xfId="31" applyFont="1" applyFill="1" applyBorder="1" applyAlignment="1">
      <alignment vertical="center"/>
    </xf>
    <xf numFmtId="166" fontId="43" fillId="8" borderId="44" xfId="1" applyNumberFormat="1" applyFont="1" applyFill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5" borderId="86" xfId="0" applyFont="1" applyFill="1" applyBorder="1" applyAlignment="1">
      <alignment horizontal="left" vertical="center"/>
    </xf>
    <xf numFmtId="0" fontId="22" fillId="7" borderId="86" xfId="0" applyFont="1" applyFill="1" applyBorder="1" applyAlignment="1">
      <alignment horizontal="justify" vertical="center" wrapText="1"/>
    </xf>
    <xf numFmtId="0" fontId="20" fillId="5" borderId="87" xfId="0" applyFont="1" applyFill="1" applyBorder="1" applyAlignment="1">
      <alignment horizontal="left" vertical="center"/>
    </xf>
    <xf numFmtId="0" fontId="20" fillId="5" borderId="88" xfId="0" applyFont="1" applyFill="1" applyBorder="1" applyAlignment="1">
      <alignment horizontal="left" vertical="center"/>
    </xf>
    <xf numFmtId="43" fontId="20" fillId="5" borderId="79" xfId="4" applyFont="1" applyFill="1" applyBorder="1" applyAlignment="1">
      <alignment horizontal="left" vertical="center"/>
    </xf>
    <xf numFmtId="0" fontId="20" fillId="5" borderId="79" xfId="0" applyFont="1" applyFill="1" applyBorder="1" applyAlignment="1">
      <alignment horizontal="left" vertical="center"/>
    </xf>
    <xf numFmtId="0" fontId="26" fillId="5" borderId="41" xfId="0" applyFont="1" applyFill="1" applyBorder="1" applyAlignment="1">
      <alignment horizontal="center" vertical="center"/>
    </xf>
    <xf numFmtId="0" fontId="20" fillId="5" borderId="87" xfId="0" applyFont="1" applyFill="1" applyBorder="1" applyAlignment="1">
      <alignment horizontal="center" vertical="center" wrapText="1"/>
    </xf>
    <xf numFmtId="0" fontId="20" fillId="5" borderId="88" xfId="0" applyFont="1" applyFill="1" applyBorder="1" applyAlignment="1">
      <alignment horizontal="center" vertical="center" wrapText="1"/>
    </xf>
    <xf numFmtId="0" fontId="20" fillId="5" borderId="89" xfId="0" applyFont="1" applyFill="1" applyBorder="1" applyAlignment="1">
      <alignment horizontal="center" vertical="center" wrapText="1"/>
    </xf>
    <xf numFmtId="0" fontId="20" fillId="7" borderId="55" xfId="0" applyFont="1" applyFill="1" applyBorder="1" applyAlignment="1">
      <alignment horizontal="center" vertical="center"/>
    </xf>
    <xf numFmtId="0" fontId="20" fillId="7" borderId="56" xfId="0" applyFont="1" applyFill="1" applyBorder="1" applyAlignment="1">
      <alignment horizontal="center" vertical="center"/>
    </xf>
    <xf numFmtId="0" fontId="20" fillId="7" borderId="57" xfId="0" applyFont="1" applyFill="1" applyBorder="1" applyAlignment="1">
      <alignment horizontal="center" vertical="center"/>
    </xf>
    <xf numFmtId="0" fontId="20" fillId="5" borderId="68" xfId="0" applyFont="1" applyFill="1" applyBorder="1" applyAlignment="1">
      <alignment horizontal="left" vertical="center"/>
    </xf>
    <xf numFmtId="0" fontId="20" fillId="5" borderId="69" xfId="0" applyFont="1" applyFill="1" applyBorder="1" applyAlignment="1">
      <alignment horizontal="left" vertical="center"/>
    </xf>
    <xf numFmtId="0" fontId="20" fillId="5" borderId="78" xfId="0" applyFont="1" applyFill="1" applyBorder="1" applyAlignment="1">
      <alignment horizontal="left" vertical="center"/>
    </xf>
    <xf numFmtId="0" fontId="14" fillId="3" borderId="36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9" xfId="0" applyBorder="1" applyAlignment="1">
      <alignment horizontal="center"/>
    </xf>
    <xf numFmtId="0" fontId="17" fillId="4" borderId="35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39" xfId="0" applyFont="1" applyFill="1" applyBorder="1" applyAlignment="1">
      <alignment horizontal="center" vertical="center" wrapText="1"/>
    </xf>
    <xf numFmtId="0" fontId="17" fillId="4" borderId="66" xfId="0" applyFont="1" applyFill="1" applyBorder="1" applyAlignment="1">
      <alignment horizontal="center" vertical="center" wrapText="1"/>
    </xf>
    <xf numFmtId="0" fontId="17" fillId="4" borderId="67" xfId="0" applyFont="1" applyFill="1" applyBorder="1" applyAlignment="1">
      <alignment horizontal="center" vertical="center" wrapText="1"/>
    </xf>
    <xf numFmtId="0" fontId="16" fillId="5" borderId="79" xfId="0" applyFont="1" applyFill="1" applyBorder="1" applyAlignment="1">
      <alignment horizontal="center"/>
    </xf>
    <xf numFmtId="0" fontId="23" fillId="6" borderId="56" xfId="0" applyFont="1" applyFill="1" applyBorder="1" applyAlignment="1">
      <alignment horizontal="center" vertical="center"/>
    </xf>
    <xf numFmtId="0" fontId="23" fillId="6" borderId="57" xfId="0" applyFont="1" applyFill="1" applyBorder="1" applyAlignment="1">
      <alignment horizontal="center" vertical="center"/>
    </xf>
    <xf numFmtId="0" fontId="25" fillId="0" borderId="85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23" fillId="2" borderId="75" xfId="0" applyFont="1" applyFill="1" applyBorder="1" applyAlignment="1">
      <alignment horizontal="center" vertical="center"/>
    </xf>
    <xf numFmtId="0" fontId="23" fillId="2" borderId="76" xfId="0" applyFont="1" applyFill="1" applyBorder="1" applyAlignment="1">
      <alignment horizontal="center" vertical="center"/>
    </xf>
    <xf numFmtId="0" fontId="23" fillId="2" borderId="77" xfId="0" applyFont="1" applyFill="1" applyBorder="1" applyAlignment="1">
      <alignment horizontal="center" vertical="center"/>
    </xf>
    <xf numFmtId="0" fontId="25" fillId="0" borderId="92" xfId="0" applyFont="1" applyBorder="1" applyAlignment="1">
      <alignment horizontal="center" vertical="center" wrapText="1"/>
    </xf>
    <xf numFmtId="0" fontId="23" fillId="6" borderId="83" xfId="0" applyFont="1" applyFill="1" applyBorder="1" applyAlignment="1">
      <alignment horizontal="center" vertical="center"/>
    </xf>
    <xf numFmtId="0" fontId="23" fillId="6" borderId="84" xfId="0" applyFont="1" applyFill="1" applyBorder="1" applyAlignment="1">
      <alignment horizontal="center" vertical="center"/>
    </xf>
    <xf numFmtId="0" fontId="23" fillId="6" borderId="65" xfId="0" applyFont="1" applyFill="1" applyBorder="1" applyAlignment="1">
      <alignment horizontal="center" vertical="center"/>
    </xf>
    <xf numFmtId="0" fontId="23" fillId="0" borderId="68" xfId="31" applyFont="1" applyBorder="1" applyAlignment="1">
      <alignment horizontal="center" vertical="center"/>
    </xf>
    <xf numFmtId="0" fontId="23" fillId="0" borderId="69" xfId="31" applyFont="1" applyBorder="1" applyAlignment="1">
      <alignment horizontal="center" vertical="center"/>
    </xf>
    <xf numFmtId="0" fontId="23" fillId="0" borderId="70" xfId="31" applyFont="1" applyBorder="1" applyAlignment="1">
      <alignment horizontal="center" vertical="center"/>
    </xf>
    <xf numFmtId="0" fontId="23" fillId="2" borderId="82" xfId="0" applyFont="1" applyFill="1" applyBorder="1" applyAlignment="1">
      <alignment horizontal="center" vertical="center"/>
    </xf>
    <xf numFmtId="0" fontId="23" fillId="2" borderId="83" xfId="0" applyFont="1" applyFill="1" applyBorder="1" applyAlignment="1">
      <alignment horizontal="center" vertical="center"/>
    </xf>
    <xf numFmtId="0" fontId="23" fillId="2" borderId="84" xfId="0" applyFont="1" applyFill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3" fillId="2" borderId="55" xfId="0" applyFont="1" applyFill="1" applyBorder="1" applyAlignment="1">
      <alignment horizontal="center" vertical="center"/>
    </xf>
    <xf numFmtId="0" fontId="23" fillId="2" borderId="56" xfId="0" applyFont="1" applyFill="1" applyBorder="1" applyAlignment="1">
      <alignment horizontal="center" vertical="center"/>
    </xf>
    <xf numFmtId="0" fontId="23" fillId="2" borderId="57" xfId="0" applyFont="1" applyFill="1" applyBorder="1" applyAlignment="1">
      <alignment horizontal="center" vertical="center"/>
    </xf>
    <xf numFmtId="0" fontId="23" fillId="0" borderId="55" xfId="31" applyFont="1" applyBorder="1" applyAlignment="1">
      <alignment horizontal="center" vertical="center"/>
    </xf>
    <xf numFmtId="0" fontId="23" fillId="0" borderId="56" xfId="31" applyFont="1" applyBorder="1" applyAlignment="1">
      <alignment horizontal="center" vertical="center"/>
    </xf>
    <xf numFmtId="0" fontId="23" fillId="0" borderId="57" xfId="31" applyFont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7" fillId="4" borderId="36" xfId="0" applyFont="1" applyFill="1" applyBorder="1" applyAlignment="1">
      <alignment horizontal="left" vertical="center"/>
    </xf>
    <xf numFmtId="0" fontId="27" fillId="4" borderId="37" xfId="0" applyFont="1" applyFill="1" applyBorder="1" applyAlignment="1">
      <alignment horizontal="left" vertical="center"/>
    </xf>
    <xf numFmtId="0" fontId="23" fillId="0" borderId="14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3" fillId="0" borderId="14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8" fillId="4" borderId="35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left" vertical="center"/>
    </xf>
    <xf numFmtId="0" fontId="25" fillId="0" borderId="1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3" fillId="0" borderId="16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32" fillId="0" borderId="16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9" fontId="28" fillId="4" borderId="35" xfId="0" applyNumberFormat="1" applyFont="1" applyFill="1" applyBorder="1" applyAlignment="1">
      <alignment horizontal="left" vertical="center" wrapText="1"/>
    </xf>
    <xf numFmtId="9" fontId="28" fillId="4" borderId="0" xfId="0" applyNumberFormat="1" applyFont="1" applyFill="1" applyBorder="1" applyAlignment="1">
      <alignment horizontal="left" vertical="center" wrapText="1"/>
    </xf>
    <xf numFmtId="9" fontId="28" fillId="4" borderId="39" xfId="0" applyNumberFormat="1" applyFont="1" applyFill="1" applyBorder="1" applyAlignment="1">
      <alignment horizontal="left" vertical="center" wrapText="1"/>
    </xf>
    <xf numFmtId="9" fontId="28" fillId="4" borderId="35" xfId="0" applyNumberFormat="1" applyFont="1" applyFill="1" applyBorder="1" applyAlignment="1">
      <alignment horizontal="left" vertical="center"/>
    </xf>
    <xf numFmtId="9" fontId="28" fillId="4" borderId="0" xfId="0" applyNumberFormat="1" applyFont="1" applyFill="1" applyBorder="1" applyAlignment="1">
      <alignment horizontal="left" vertical="center"/>
    </xf>
    <xf numFmtId="9" fontId="28" fillId="4" borderId="39" xfId="0" applyNumberFormat="1" applyFont="1" applyFill="1" applyBorder="1" applyAlignment="1">
      <alignment horizontal="left" vertical="center"/>
    </xf>
    <xf numFmtId="0" fontId="28" fillId="4" borderId="40" xfId="0" applyFont="1" applyFill="1" applyBorder="1" applyAlignment="1">
      <alignment horizontal="left" vertical="center"/>
    </xf>
    <xf numFmtId="0" fontId="28" fillId="4" borderId="41" xfId="0" applyFont="1" applyFill="1" applyBorder="1" applyAlignment="1">
      <alignment horizontal="left" vertical="center"/>
    </xf>
    <xf numFmtId="0" fontId="28" fillId="4" borderId="42" xfId="0" applyFont="1" applyFill="1" applyBorder="1" applyAlignment="1">
      <alignment horizontal="left" vertical="center"/>
    </xf>
    <xf numFmtId="0" fontId="23" fillId="4" borderId="24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horizontal="center" vertical="center"/>
    </xf>
    <xf numFmtId="0" fontId="23" fillId="4" borderId="25" xfId="0" applyFont="1" applyFill="1" applyBorder="1" applyAlignment="1">
      <alignment horizontal="center" vertical="center"/>
    </xf>
    <xf numFmtId="0" fontId="23" fillId="4" borderId="26" xfId="0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8" fillId="4" borderId="39" xfId="0" applyFont="1" applyFill="1" applyBorder="1" applyAlignment="1">
      <alignment horizontal="left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32" fillId="6" borderId="16" xfId="0" applyFont="1" applyFill="1" applyBorder="1" applyAlignment="1">
      <alignment horizontal="center" vertical="center" wrapText="1"/>
    </xf>
    <xf numFmtId="0" fontId="32" fillId="6" borderId="7" xfId="0" applyFont="1" applyFill="1" applyBorder="1" applyAlignment="1">
      <alignment horizontal="center" vertical="center" wrapText="1"/>
    </xf>
    <xf numFmtId="0" fontId="32" fillId="6" borderId="15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/>
    </xf>
    <xf numFmtId="0" fontId="23" fillId="6" borderId="16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23" fillId="6" borderId="15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 wrapText="1"/>
    </xf>
    <xf numFmtId="0" fontId="13" fillId="4" borderId="0" xfId="66" applyFill="1" applyAlignment="1">
      <alignment horizontal="center" vertical="center"/>
    </xf>
    <xf numFmtId="0" fontId="13" fillId="4" borderId="39" xfId="66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166" fontId="4" fillId="0" borderId="20" xfId="2" applyNumberFormat="1" applyFont="1" applyFill="1" applyBorder="1" applyAlignment="1">
      <alignment horizontal="center" vertical="center"/>
    </xf>
    <xf numFmtId="166" fontId="4" fillId="0" borderId="23" xfId="2" applyNumberFormat="1" applyFont="1" applyFill="1" applyBorder="1" applyAlignment="1">
      <alignment horizontal="center" vertical="center"/>
    </xf>
    <xf numFmtId="0" fontId="28" fillId="4" borderId="35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horizontal="left" vertical="center" wrapText="1"/>
    </xf>
    <xf numFmtId="0" fontId="28" fillId="4" borderId="39" xfId="0" applyFont="1" applyFill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5" fillId="0" borderId="6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/>
    </xf>
    <xf numFmtId="0" fontId="25" fillId="0" borderId="28" xfId="0" applyFont="1" applyFill="1" applyBorder="1" applyAlignment="1">
      <alignment horizontal="left" vertical="center"/>
    </xf>
    <xf numFmtId="0" fontId="25" fillId="0" borderId="25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/>
    </xf>
    <xf numFmtId="0" fontId="23" fillId="6" borderId="5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left" vertical="center"/>
    </xf>
    <xf numFmtId="0" fontId="25" fillId="2" borderId="7" xfId="0" applyFont="1" applyFill="1" applyBorder="1" applyAlignment="1">
      <alignment horizontal="left" vertical="center"/>
    </xf>
    <xf numFmtId="0" fontId="25" fillId="2" borderId="8" xfId="0" applyFont="1" applyFill="1" applyBorder="1" applyAlignment="1">
      <alignment horizontal="left" vertical="center"/>
    </xf>
    <xf numFmtId="0" fontId="25" fillId="0" borderId="6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43" fontId="30" fillId="0" borderId="37" xfId="4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wrapText="1"/>
    </xf>
    <xf numFmtId="0" fontId="23" fillId="0" borderId="1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8" fillId="4" borderId="40" xfId="0" applyFont="1" applyFill="1" applyBorder="1" applyAlignment="1">
      <alignment horizontal="center" vertical="center" wrapText="1"/>
    </xf>
    <xf numFmtId="0" fontId="28" fillId="4" borderId="41" xfId="0" applyFont="1" applyFill="1" applyBorder="1" applyAlignment="1">
      <alignment horizontal="center" vertical="center" wrapText="1"/>
    </xf>
    <xf numFmtId="0" fontId="13" fillId="4" borderId="41" xfId="66" applyFill="1" applyBorder="1" applyAlignment="1">
      <alignment horizontal="center" vertical="center"/>
    </xf>
    <xf numFmtId="0" fontId="13" fillId="4" borderId="42" xfId="66" applyFill="1" applyBorder="1" applyAlignment="1">
      <alignment horizontal="center" vertical="center"/>
    </xf>
    <xf numFmtId="0" fontId="27" fillId="4" borderId="38" xfId="0" applyFont="1" applyFill="1" applyBorder="1" applyAlignment="1">
      <alignment horizontal="left" vertical="center"/>
    </xf>
    <xf numFmtId="0" fontId="31" fillId="4" borderId="35" xfId="0" applyFont="1" applyFill="1" applyBorder="1" applyAlignment="1">
      <alignment horizontal="left" vertical="center"/>
    </xf>
    <xf numFmtId="0" fontId="31" fillId="4" borderId="0" xfId="0" applyFont="1" applyFill="1" applyBorder="1" applyAlignment="1">
      <alignment horizontal="left" vertical="center"/>
    </xf>
    <xf numFmtId="0" fontId="31" fillId="4" borderId="39" xfId="0" applyFont="1" applyFill="1" applyBorder="1" applyAlignment="1">
      <alignment horizontal="left" vertical="center"/>
    </xf>
    <xf numFmtId="0" fontId="25" fillId="0" borderId="6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8" fillId="4" borderId="35" xfId="0" applyFont="1" applyFill="1" applyBorder="1" applyAlignment="1">
      <alignment horizontal="left" wrapText="1"/>
    </xf>
    <xf numFmtId="0" fontId="28" fillId="4" borderId="0" xfId="0" applyFont="1" applyFill="1" applyBorder="1" applyAlignment="1">
      <alignment horizontal="left" wrapText="1"/>
    </xf>
    <xf numFmtId="0" fontId="28" fillId="4" borderId="39" xfId="0" applyFont="1" applyFill="1" applyBorder="1" applyAlignment="1">
      <alignment horizontal="left" wrapText="1"/>
    </xf>
    <xf numFmtId="0" fontId="25" fillId="0" borderId="16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3" fillId="8" borderId="44" xfId="0" applyFont="1" applyFill="1" applyBorder="1" applyAlignment="1">
      <alignment horizontal="center" vertical="center"/>
    </xf>
    <xf numFmtId="0" fontId="13" fillId="4" borderId="0" xfId="66" applyFill="1" applyBorder="1" applyAlignment="1">
      <alignment horizontal="left" vertical="center"/>
    </xf>
    <xf numFmtId="0" fontId="25" fillId="0" borderId="47" xfId="0" applyFont="1" applyFill="1" applyBorder="1" applyAlignment="1">
      <alignment horizontal="left" vertical="center"/>
    </xf>
    <xf numFmtId="0" fontId="25" fillId="0" borderId="48" xfId="0" applyFont="1" applyFill="1" applyBorder="1" applyAlignment="1">
      <alignment horizontal="left" vertical="center"/>
    </xf>
    <xf numFmtId="0" fontId="25" fillId="0" borderId="49" xfId="0" applyFont="1" applyFill="1" applyBorder="1" applyAlignment="1">
      <alignment horizontal="left"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horizontal="center" vertical="center"/>
    </xf>
    <xf numFmtId="0" fontId="23" fillId="3" borderId="43" xfId="0" applyFont="1" applyFill="1" applyBorder="1" applyAlignment="1">
      <alignment horizontal="center" vertical="center"/>
    </xf>
    <xf numFmtId="0" fontId="23" fillId="3" borderId="44" xfId="0" applyFont="1" applyFill="1" applyBorder="1" applyAlignment="1">
      <alignment horizontal="center" vertical="center"/>
    </xf>
    <xf numFmtId="0" fontId="23" fillId="3" borderId="45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/>
    </xf>
    <xf numFmtId="0" fontId="13" fillId="4" borderId="0" xfId="66" applyFill="1" applyAlignment="1">
      <alignment horizontal="left" vertical="center"/>
    </xf>
    <xf numFmtId="0" fontId="13" fillId="4" borderId="39" xfId="66" applyFill="1" applyBorder="1" applyAlignment="1">
      <alignment horizontal="left" vertical="center"/>
    </xf>
    <xf numFmtId="0" fontId="13" fillId="4" borderId="41" xfId="66" applyFill="1" applyBorder="1" applyAlignment="1">
      <alignment horizontal="left" vertical="center"/>
    </xf>
    <xf numFmtId="0" fontId="13" fillId="4" borderId="42" xfId="66" applyFill="1" applyBorder="1" applyAlignment="1">
      <alignment horizontal="left" vertical="center"/>
    </xf>
    <xf numFmtId="0" fontId="34" fillId="4" borderId="36" xfId="0" applyFont="1" applyFill="1" applyBorder="1" applyAlignment="1">
      <alignment horizontal="left" vertical="center"/>
    </xf>
    <xf numFmtId="0" fontId="34" fillId="4" borderId="37" xfId="0" applyFont="1" applyFill="1" applyBorder="1" applyAlignment="1">
      <alignment horizontal="left" vertical="center"/>
    </xf>
    <xf numFmtId="0" fontId="34" fillId="4" borderId="38" xfId="0" applyFont="1" applyFill="1" applyBorder="1" applyAlignment="1">
      <alignment horizontal="left" vertical="center"/>
    </xf>
    <xf numFmtId="43" fontId="35" fillId="0" borderId="37" xfId="4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wrapText="1"/>
    </xf>
    <xf numFmtId="0" fontId="29" fillId="0" borderId="18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9" fontId="28" fillId="4" borderId="40" xfId="0" applyNumberFormat="1" applyFont="1" applyFill="1" applyBorder="1" applyAlignment="1">
      <alignment horizontal="left" vertical="center"/>
    </xf>
    <xf numFmtId="9" fontId="28" fillId="4" borderId="41" xfId="0" applyNumberFormat="1" applyFont="1" applyFill="1" applyBorder="1" applyAlignment="1">
      <alignment horizontal="left" vertical="center"/>
    </xf>
    <xf numFmtId="9" fontId="28" fillId="4" borderId="42" xfId="0" applyNumberFormat="1" applyFont="1" applyFill="1" applyBorder="1" applyAlignment="1">
      <alignment horizontal="left" vertical="center"/>
    </xf>
    <xf numFmtId="0" fontId="36" fillId="4" borderId="36" xfId="0" applyFont="1" applyFill="1" applyBorder="1" applyAlignment="1">
      <alignment horizontal="left" vertical="center"/>
    </xf>
    <xf numFmtId="0" fontId="36" fillId="4" borderId="37" xfId="0" applyFont="1" applyFill="1" applyBorder="1" applyAlignment="1">
      <alignment horizontal="left" vertical="center"/>
    </xf>
    <xf numFmtId="0" fontId="36" fillId="4" borderId="38" xfId="0" applyFont="1" applyFill="1" applyBorder="1" applyAlignment="1">
      <alignment horizontal="left" vertical="center"/>
    </xf>
    <xf numFmtId="43" fontId="37" fillId="0" borderId="37" xfId="4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3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42" xfId="0" applyFont="1" applyFill="1" applyBorder="1" applyAlignment="1">
      <alignment horizontal="left" vertical="center"/>
    </xf>
    <xf numFmtId="9" fontId="11" fillId="4" borderId="35" xfId="0" applyNumberFormat="1" applyFont="1" applyFill="1" applyBorder="1" applyAlignment="1">
      <alignment horizontal="left" vertical="center" wrapText="1"/>
    </xf>
    <xf numFmtId="9" fontId="11" fillId="4" borderId="0" xfId="0" applyNumberFormat="1" applyFont="1" applyFill="1" applyBorder="1" applyAlignment="1">
      <alignment horizontal="left" vertical="center" wrapText="1"/>
    </xf>
    <xf numFmtId="9" fontId="11" fillId="4" borderId="39" xfId="0" applyNumberFormat="1" applyFont="1" applyFill="1" applyBorder="1" applyAlignment="1">
      <alignment horizontal="left" vertical="center" wrapText="1"/>
    </xf>
    <xf numFmtId="9" fontId="11" fillId="4" borderId="40" xfId="0" applyNumberFormat="1" applyFont="1" applyFill="1" applyBorder="1" applyAlignment="1">
      <alignment horizontal="left" vertical="center"/>
    </xf>
    <xf numFmtId="9" fontId="11" fillId="4" borderId="41" xfId="0" applyNumberFormat="1" applyFont="1" applyFill="1" applyBorder="1" applyAlignment="1">
      <alignment horizontal="left" vertical="center"/>
    </xf>
    <xf numFmtId="9" fontId="11" fillId="4" borderId="42" xfId="0" applyNumberFormat="1" applyFont="1" applyFill="1" applyBorder="1" applyAlignment="1">
      <alignment horizontal="left" vertical="center"/>
    </xf>
    <xf numFmtId="0" fontId="33" fillId="0" borderId="18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</cellXfs>
  <cellStyles count="67">
    <cellStyle name="Excel Built-in Normal" xfId="8"/>
    <cellStyle name="Hiperlink" xfId="66" builtinId="8"/>
    <cellStyle name="Hyperlink 2" xfId="9"/>
    <cellStyle name="Hyperlink 3" xfId="10"/>
    <cellStyle name="Moeda" xfId="1" builtinId="4"/>
    <cellStyle name="Moeda 2" xfId="12"/>
    <cellStyle name="Moeda 2 2" xfId="13"/>
    <cellStyle name="Moeda 2 2 2" xfId="14"/>
    <cellStyle name="Moeda 2 2 3" xfId="15"/>
    <cellStyle name="Moeda 2 2 4" xfId="16"/>
    <cellStyle name="Moeda 2 3" xfId="17"/>
    <cellStyle name="Moeda 2 4" xfId="18"/>
    <cellStyle name="Moeda 2 5" xfId="65"/>
    <cellStyle name="Moeda 3" xfId="19"/>
    <cellStyle name="Moeda 3 2" xfId="20"/>
    <cellStyle name="Moeda 3 3" xfId="21"/>
    <cellStyle name="Moeda 3 4" xfId="22"/>
    <cellStyle name="Moeda 4" xfId="23"/>
    <cellStyle name="Moeda 4 2" xfId="24"/>
    <cellStyle name="Moeda 4 2 2" xfId="25"/>
    <cellStyle name="Moeda 4 3" xfId="26"/>
    <cellStyle name="Moeda 5" xfId="27"/>
    <cellStyle name="Moeda 5 2" xfId="28"/>
    <cellStyle name="Moeda 6" xfId="29"/>
    <cellStyle name="Moeda 7" xfId="11"/>
    <cellStyle name="Moeda 8" xfId="64"/>
    <cellStyle name="Moeda 9" xfId="5"/>
    <cellStyle name="Normal" xfId="0" builtinId="0"/>
    <cellStyle name="Normal 2" xfId="3"/>
    <cellStyle name="Normal 2 2" xfId="31"/>
    <cellStyle name="Normal 2 3" xfId="30"/>
    <cellStyle name="Normal 2 4" xfId="6"/>
    <cellStyle name="Normal 3" xfId="32"/>
    <cellStyle name="Normal 3 2" xfId="33"/>
    <cellStyle name="Normal 3 2 2" xfId="34"/>
    <cellStyle name="Normal 4" xfId="35"/>
    <cellStyle name="Normal 5" xfId="36"/>
    <cellStyle name="Normal 6" xfId="7"/>
    <cellStyle name="Porcentagem" xfId="2" builtinId="5"/>
    <cellStyle name="Porcentagem 2" xfId="38"/>
    <cellStyle name="Porcentagem 3" xfId="39"/>
    <cellStyle name="Porcentagem 3 2" xfId="40"/>
    <cellStyle name="Porcentagem 4" xfId="41"/>
    <cellStyle name="Porcentagem 5" xfId="42"/>
    <cellStyle name="Porcentagem 6" xfId="43"/>
    <cellStyle name="Porcentagem 7" xfId="37"/>
    <cellStyle name="Separador de milhares 2" xfId="44"/>
    <cellStyle name="Separador de milhares 2 2" xfId="45"/>
    <cellStyle name="Separador de milhares 2 2 2" xfId="46"/>
    <cellStyle name="Separador de milhares 2 3" xfId="47"/>
    <cellStyle name="Separador de milhares 2 4" xfId="48"/>
    <cellStyle name="Separador de milhares 3" xfId="49"/>
    <cellStyle name="Separador de milhares 3 2" xfId="50"/>
    <cellStyle name="Separador de milhares 3 3" xfId="51"/>
    <cellStyle name="Separador de milhares 4" xfId="52"/>
    <cellStyle name="Separador de milhares 5" xfId="53"/>
    <cellStyle name="Título 1 1" xfId="54"/>
    <cellStyle name="Título 1 1 1" xfId="55"/>
    <cellStyle name="Título 1 1 1 1" xfId="56"/>
    <cellStyle name="Título 1 1 1 1 1" xfId="57"/>
    <cellStyle name="Título 1 1 1 1 1 1" xfId="58"/>
    <cellStyle name="Título 1 1 1 1 1 1 1" xfId="59"/>
    <cellStyle name="Vírgula" xfId="4" builtinId="3"/>
    <cellStyle name="Vírgula 2" xfId="61"/>
    <cellStyle name="Vírgula 2 2" xfId="62"/>
    <cellStyle name="Vírgula 3" xfId="63"/>
    <cellStyle name="Vírgula 4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tj.jus.br/wp-content/uploads/Manual_do_Modelo_de_Planilhas_de_Custos_do_STJ.pdf" TargetMode="External"/><Relationship Id="rId13" Type="http://schemas.openxmlformats.org/officeDocument/2006/relationships/printerSettings" Target="../printerSettings/printerSettings10.bin"/><Relationship Id="rId3" Type="http://schemas.openxmlformats.org/officeDocument/2006/relationships/hyperlink" Target="https://transparencia.stj.jus.br/wp-content/uploads/Manual_do_Modelo_de_Planilhas_de_Custos_do_STJ.pdf" TargetMode="External"/><Relationship Id="rId7" Type="http://schemas.openxmlformats.org/officeDocument/2006/relationships/hyperlink" Target="https://transparencia.stj.jus.br/wp-content/uploads/Manual_do_Modelo_de_Planilhas_de_Custos_do_STJ.pdf" TargetMode="External"/><Relationship Id="rId12" Type="http://schemas.openxmlformats.org/officeDocument/2006/relationships/hyperlink" Target="https://transparencia.stj.jus.br/wp-content/uploads/Manual_do_Modelo_de_Planilhas_de_Custos_do_STJ.pdf" TargetMode="External"/><Relationship Id="rId2" Type="http://schemas.openxmlformats.org/officeDocument/2006/relationships/hyperlink" Target="https://transparencia.stj.jus.br/wp-content/uploads/Manual_do_Modelo_de_Planilhas_de_Custos_do_STJ.pdf" TargetMode="External"/><Relationship Id="rId1" Type="http://schemas.openxmlformats.org/officeDocument/2006/relationships/hyperlink" Target="https://transparencia.stj.jus.br/wp-content/uploads/Manual_do_Modelo_de_Planilhas_de_Custos_do_STJ.pdf" TargetMode="External"/><Relationship Id="rId6" Type="http://schemas.openxmlformats.org/officeDocument/2006/relationships/hyperlink" Target="https://transparencia.stj.jus.br/wp-content/uploads/Manual_do_Modelo_de_Planilhas_de_Custos_do_STJ.pdf" TargetMode="External"/><Relationship Id="rId11" Type="http://schemas.openxmlformats.org/officeDocument/2006/relationships/hyperlink" Target="https://transparencia.stj.jus.br/wp-content/uploads/Manual_do_Modelo_de_Planilhas_de_Custos_do_STJ.pdf" TargetMode="External"/><Relationship Id="rId5" Type="http://schemas.openxmlformats.org/officeDocument/2006/relationships/hyperlink" Target="https://transparencia.stj.jus.br/wp-content/uploads/Manual_do_Modelo_de_Planilhas_de_Custos_do_STJ.pdf" TargetMode="External"/><Relationship Id="rId15" Type="http://schemas.openxmlformats.org/officeDocument/2006/relationships/comments" Target="../comments8.xml"/><Relationship Id="rId10" Type="http://schemas.openxmlformats.org/officeDocument/2006/relationships/hyperlink" Target="https://transparencia.stj.jus.br/wp-content/uploads/Manual_do_Modelo_de_Planilhas_de_Custos_do_STJ.pdf" TargetMode="External"/><Relationship Id="rId4" Type="http://schemas.openxmlformats.org/officeDocument/2006/relationships/hyperlink" Target="https://transparencia.stj.jus.br/wp-content/uploads/Manual_do_Modelo_de_Planilhas_de_Custos_do_STJ.pdf" TargetMode="External"/><Relationship Id="rId9" Type="http://schemas.openxmlformats.org/officeDocument/2006/relationships/hyperlink" Target="https://transparencia.stj.jus.br/wp-content/uploads/Manual_do_Modelo_de_Planilhas_de_Custos_do_STJ.pdf" TargetMode="External"/><Relationship Id="rId14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tj.jus.br/wp-content/uploads/Manual_do_Modelo_de_Planilhas_de_Custos_do_STJ.pdf" TargetMode="External"/><Relationship Id="rId13" Type="http://schemas.openxmlformats.org/officeDocument/2006/relationships/printerSettings" Target="../printerSettings/printerSettings11.bin"/><Relationship Id="rId3" Type="http://schemas.openxmlformats.org/officeDocument/2006/relationships/hyperlink" Target="https://transparencia.stj.jus.br/wp-content/uploads/Manual_do_Modelo_de_Planilhas_de_Custos_do_STJ.pdf" TargetMode="External"/><Relationship Id="rId7" Type="http://schemas.openxmlformats.org/officeDocument/2006/relationships/hyperlink" Target="https://transparencia.stj.jus.br/wp-content/uploads/Manual_do_Modelo_de_Planilhas_de_Custos_do_STJ.pdf" TargetMode="External"/><Relationship Id="rId12" Type="http://schemas.openxmlformats.org/officeDocument/2006/relationships/hyperlink" Target="https://transparencia.stj.jus.br/wp-content/uploads/Manual_do_Modelo_de_Planilhas_de_Custos_do_STJ.pdf" TargetMode="External"/><Relationship Id="rId2" Type="http://schemas.openxmlformats.org/officeDocument/2006/relationships/hyperlink" Target="https://transparencia.stj.jus.br/wp-content/uploads/Manual_do_Modelo_de_Planilhas_de_Custos_do_STJ.pdf" TargetMode="External"/><Relationship Id="rId1" Type="http://schemas.openxmlformats.org/officeDocument/2006/relationships/hyperlink" Target="https://transparencia.stj.jus.br/wp-content/uploads/Manual_do_Modelo_de_Planilhas_de_Custos_do_STJ.pdf" TargetMode="External"/><Relationship Id="rId6" Type="http://schemas.openxmlformats.org/officeDocument/2006/relationships/hyperlink" Target="https://transparencia.stj.jus.br/wp-content/uploads/Manual_do_Modelo_de_Planilhas_de_Custos_do_STJ.pdf" TargetMode="External"/><Relationship Id="rId11" Type="http://schemas.openxmlformats.org/officeDocument/2006/relationships/hyperlink" Target="https://transparencia.stj.jus.br/wp-content/uploads/Manual_do_Modelo_de_Planilhas_de_Custos_do_STJ.pdf" TargetMode="External"/><Relationship Id="rId5" Type="http://schemas.openxmlformats.org/officeDocument/2006/relationships/hyperlink" Target="https://transparencia.stj.jus.br/wp-content/uploads/Manual_do_Modelo_de_Planilhas_de_Custos_do_STJ.pdf" TargetMode="External"/><Relationship Id="rId15" Type="http://schemas.openxmlformats.org/officeDocument/2006/relationships/comments" Target="../comments9.xml"/><Relationship Id="rId10" Type="http://schemas.openxmlformats.org/officeDocument/2006/relationships/hyperlink" Target="https://transparencia.stj.jus.br/wp-content/uploads/Manual_do_Modelo_de_Planilhas_de_Custos_do_STJ.pdf" TargetMode="External"/><Relationship Id="rId4" Type="http://schemas.openxmlformats.org/officeDocument/2006/relationships/hyperlink" Target="https://transparencia.stj.jus.br/wp-content/uploads/Manual_do_Modelo_de_Planilhas_de_Custos_do_STJ.pdf" TargetMode="External"/><Relationship Id="rId9" Type="http://schemas.openxmlformats.org/officeDocument/2006/relationships/hyperlink" Target="https://transparencia.stj.jus.br/wp-content/uploads/Manual_do_Modelo_de_Planilhas_de_Custos_do_STJ.pdf" TargetMode="External"/><Relationship Id="rId14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tj.jus.br/wp-content/uploads/Manual_do_Modelo_de_Planilhas_de_Custos_do_STJ.pdf" TargetMode="External"/><Relationship Id="rId13" Type="http://schemas.openxmlformats.org/officeDocument/2006/relationships/printerSettings" Target="../printerSettings/printerSettings12.bin"/><Relationship Id="rId3" Type="http://schemas.openxmlformats.org/officeDocument/2006/relationships/hyperlink" Target="https://transparencia.stj.jus.br/wp-content/uploads/Manual_do_Modelo_de_Planilhas_de_Custos_do_STJ.pdf" TargetMode="External"/><Relationship Id="rId7" Type="http://schemas.openxmlformats.org/officeDocument/2006/relationships/hyperlink" Target="https://transparencia.stj.jus.br/wp-content/uploads/Manual_do_Modelo_de_Planilhas_de_Custos_do_STJ.pdf" TargetMode="External"/><Relationship Id="rId12" Type="http://schemas.openxmlformats.org/officeDocument/2006/relationships/hyperlink" Target="https://transparencia.stj.jus.br/wp-content/uploads/Manual_do_Modelo_de_Planilhas_de_Custos_do_STJ.pdf" TargetMode="External"/><Relationship Id="rId2" Type="http://schemas.openxmlformats.org/officeDocument/2006/relationships/hyperlink" Target="https://transparencia.stj.jus.br/wp-content/uploads/Manual_do_Modelo_de_Planilhas_de_Custos_do_STJ.pdf" TargetMode="External"/><Relationship Id="rId1" Type="http://schemas.openxmlformats.org/officeDocument/2006/relationships/hyperlink" Target="https://transparencia.stj.jus.br/wp-content/uploads/Manual_do_Modelo_de_Planilhas_de_Custos_do_STJ.pdf" TargetMode="External"/><Relationship Id="rId6" Type="http://schemas.openxmlformats.org/officeDocument/2006/relationships/hyperlink" Target="https://transparencia.stj.jus.br/wp-content/uploads/Manual_do_Modelo_de_Planilhas_de_Custos_do_STJ.pdf" TargetMode="External"/><Relationship Id="rId11" Type="http://schemas.openxmlformats.org/officeDocument/2006/relationships/hyperlink" Target="https://transparencia.stj.jus.br/wp-content/uploads/Manual_do_Modelo_de_Planilhas_de_Custos_do_STJ.pdf" TargetMode="External"/><Relationship Id="rId5" Type="http://schemas.openxmlformats.org/officeDocument/2006/relationships/hyperlink" Target="https://transparencia.stj.jus.br/wp-content/uploads/Manual_do_Modelo_de_Planilhas_de_Custos_do_STJ.pdf" TargetMode="External"/><Relationship Id="rId15" Type="http://schemas.openxmlformats.org/officeDocument/2006/relationships/comments" Target="../comments10.xml"/><Relationship Id="rId10" Type="http://schemas.openxmlformats.org/officeDocument/2006/relationships/hyperlink" Target="https://transparencia.stj.jus.br/wp-content/uploads/Manual_do_Modelo_de_Planilhas_de_Custos_do_STJ.pdf" TargetMode="External"/><Relationship Id="rId4" Type="http://schemas.openxmlformats.org/officeDocument/2006/relationships/hyperlink" Target="https://transparencia.stj.jus.br/wp-content/uploads/Manual_do_Modelo_de_Planilhas_de_Custos_do_STJ.pdf" TargetMode="External"/><Relationship Id="rId9" Type="http://schemas.openxmlformats.org/officeDocument/2006/relationships/hyperlink" Target="https://transparencia.stj.jus.br/wp-content/uploads/Manual_do_Modelo_de_Planilhas_de_Custos_do_STJ.pdf" TargetMode="External"/><Relationship Id="rId14" Type="http://schemas.openxmlformats.org/officeDocument/2006/relationships/vmlDrawing" Target="../drawings/vmlDrawing10.v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tj.jus.br/wp-content/uploads/Manual_do_Modelo_de_Planilhas_de_Custos_do_STJ.pdf" TargetMode="External"/><Relationship Id="rId13" Type="http://schemas.openxmlformats.org/officeDocument/2006/relationships/printerSettings" Target="../printerSettings/printerSettings13.bin"/><Relationship Id="rId3" Type="http://schemas.openxmlformats.org/officeDocument/2006/relationships/hyperlink" Target="https://transparencia.stj.jus.br/wp-content/uploads/Manual_do_Modelo_de_Planilhas_de_Custos_do_STJ.pdf" TargetMode="External"/><Relationship Id="rId7" Type="http://schemas.openxmlformats.org/officeDocument/2006/relationships/hyperlink" Target="https://transparencia.stj.jus.br/wp-content/uploads/Manual_do_Modelo_de_Planilhas_de_Custos_do_STJ.pdf" TargetMode="External"/><Relationship Id="rId12" Type="http://schemas.openxmlformats.org/officeDocument/2006/relationships/hyperlink" Target="https://transparencia.stj.jus.br/wp-content/uploads/Manual_do_Modelo_de_Planilhas_de_Custos_do_STJ.pdf" TargetMode="External"/><Relationship Id="rId2" Type="http://schemas.openxmlformats.org/officeDocument/2006/relationships/hyperlink" Target="https://transparencia.stj.jus.br/wp-content/uploads/Manual_do_Modelo_de_Planilhas_de_Custos_do_STJ.pdf" TargetMode="External"/><Relationship Id="rId1" Type="http://schemas.openxmlformats.org/officeDocument/2006/relationships/hyperlink" Target="https://transparencia.stj.jus.br/wp-content/uploads/Manual_do_Modelo_de_Planilhas_de_Custos_do_STJ.pdf" TargetMode="External"/><Relationship Id="rId6" Type="http://schemas.openxmlformats.org/officeDocument/2006/relationships/hyperlink" Target="https://transparencia.stj.jus.br/wp-content/uploads/Manual_do_Modelo_de_Planilhas_de_Custos_do_STJ.pdf" TargetMode="External"/><Relationship Id="rId11" Type="http://schemas.openxmlformats.org/officeDocument/2006/relationships/hyperlink" Target="https://transparencia.stj.jus.br/wp-content/uploads/Manual_do_Modelo_de_Planilhas_de_Custos_do_STJ.pdf" TargetMode="External"/><Relationship Id="rId5" Type="http://schemas.openxmlformats.org/officeDocument/2006/relationships/hyperlink" Target="https://transparencia.stj.jus.br/wp-content/uploads/Manual_do_Modelo_de_Planilhas_de_Custos_do_STJ.pdf" TargetMode="External"/><Relationship Id="rId15" Type="http://schemas.openxmlformats.org/officeDocument/2006/relationships/comments" Target="../comments11.xml"/><Relationship Id="rId10" Type="http://schemas.openxmlformats.org/officeDocument/2006/relationships/hyperlink" Target="https://transparencia.stj.jus.br/wp-content/uploads/Manual_do_Modelo_de_Planilhas_de_Custos_do_STJ.pdf" TargetMode="External"/><Relationship Id="rId4" Type="http://schemas.openxmlformats.org/officeDocument/2006/relationships/hyperlink" Target="https://transparencia.stj.jus.br/wp-content/uploads/Manual_do_Modelo_de_Planilhas_de_Custos_do_STJ.pdf" TargetMode="External"/><Relationship Id="rId9" Type="http://schemas.openxmlformats.org/officeDocument/2006/relationships/hyperlink" Target="https://transparencia.stj.jus.br/wp-content/uploads/Manual_do_Modelo_de_Planilhas_de_Custos_do_STJ.pdf" TargetMode="External"/><Relationship Id="rId14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tj.jus.br/wp-content/uploads/Manual_do_Modelo_de_Planilhas_de_Custos_do_STJ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transparencia.stj.jus.br/wp-content/uploads/Manual_do_Modelo_de_Planilhas_de_Custos_do_STJ.pdf" TargetMode="External"/><Relationship Id="rId7" Type="http://schemas.openxmlformats.org/officeDocument/2006/relationships/hyperlink" Target="https://transparencia.stj.jus.br/wp-content/uploads/Manual_do_Modelo_de_Planilhas_de_Custos_do_STJ.pdf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transparencia.stj.jus.br/wp-content/uploads/Manual_do_Modelo_de_Planilhas_de_Custos_do_STJ.pdf" TargetMode="External"/><Relationship Id="rId1" Type="http://schemas.openxmlformats.org/officeDocument/2006/relationships/hyperlink" Target="https://transparencia.stj.jus.br/wp-content/uploads/Manual_do_Modelo_de_Planilhas_de_Custos_do_STJ.pdf" TargetMode="External"/><Relationship Id="rId6" Type="http://schemas.openxmlformats.org/officeDocument/2006/relationships/hyperlink" Target="https://transparencia.stj.jus.br/wp-content/uploads/Manual_do_Modelo_de_Planilhas_de_Custos_do_STJ.pdf" TargetMode="External"/><Relationship Id="rId11" Type="http://schemas.openxmlformats.org/officeDocument/2006/relationships/hyperlink" Target="https://transparencia.stj.jus.br/wp-content/uploads/Manual_do_Modelo_de_Planilhas_de_Custos_do_STJ.pdf" TargetMode="External"/><Relationship Id="rId5" Type="http://schemas.openxmlformats.org/officeDocument/2006/relationships/hyperlink" Target="https://transparencia.stj.jus.br/wp-content/uploads/Manual_do_Modelo_de_Planilhas_de_Custos_do_STJ.pdf" TargetMode="External"/><Relationship Id="rId10" Type="http://schemas.openxmlformats.org/officeDocument/2006/relationships/hyperlink" Target="https://transparencia.stj.jus.br/wp-content/uploads/Manual_do_Modelo_de_Planilhas_de_Custos_do_STJ.pdf" TargetMode="External"/><Relationship Id="rId4" Type="http://schemas.openxmlformats.org/officeDocument/2006/relationships/hyperlink" Target="https://transparencia.stj.jus.br/wp-content/uploads/Manual_do_Modelo_de_Planilhas_de_Custos_do_STJ.pdf" TargetMode="External"/><Relationship Id="rId9" Type="http://schemas.openxmlformats.org/officeDocument/2006/relationships/hyperlink" Target="https://transparencia.stj.jus.br/wp-content/uploads/Manual_do_Modelo_de_Planilhas_de_Custos_do_STJ.pdf" TargetMode="External"/><Relationship Id="rId1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tj.jus.br/wp-content/uploads/Manual_do_Modelo_de_Planilhas_de_Custos_do_STJ.pdf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s://transparencia.stj.jus.br/wp-content/uploads/Manual_do_Modelo_de_Planilhas_de_Custos_do_STJ.pdf" TargetMode="External"/><Relationship Id="rId7" Type="http://schemas.openxmlformats.org/officeDocument/2006/relationships/hyperlink" Target="https://transparencia.stj.jus.br/wp-content/uploads/Manual_do_Modelo_de_Planilhas_de_Custos_do_STJ.pdf" TargetMode="External"/><Relationship Id="rId12" Type="http://schemas.openxmlformats.org/officeDocument/2006/relationships/hyperlink" Target="https://transparencia.stj.jus.br/wp-content/uploads/Manual_do_Modelo_de_Planilhas_de_Custos_do_STJ.pdf" TargetMode="External"/><Relationship Id="rId2" Type="http://schemas.openxmlformats.org/officeDocument/2006/relationships/hyperlink" Target="https://transparencia.stj.jus.br/wp-content/uploads/Manual_do_Modelo_de_Planilhas_de_Custos_do_STJ.pdf" TargetMode="External"/><Relationship Id="rId1" Type="http://schemas.openxmlformats.org/officeDocument/2006/relationships/hyperlink" Target="https://transparencia.stj.jus.br/wp-content/uploads/Manual_do_Modelo_de_Planilhas_de_Custos_do_STJ.pdf" TargetMode="External"/><Relationship Id="rId6" Type="http://schemas.openxmlformats.org/officeDocument/2006/relationships/hyperlink" Target="https://transparencia.stj.jus.br/wp-content/uploads/Manual_do_Modelo_de_Planilhas_de_Custos_do_STJ.pdf" TargetMode="External"/><Relationship Id="rId11" Type="http://schemas.openxmlformats.org/officeDocument/2006/relationships/hyperlink" Target="https://transparencia.stj.jus.br/wp-content/uploads/Manual_do_Modelo_de_Planilhas_de_Custos_do_STJ.pdf" TargetMode="External"/><Relationship Id="rId5" Type="http://schemas.openxmlformats.org/officeDocument/2006/relationships/hyperlink" Target="https://transparencia.stj.jus.br/wp-content/uploads/Manual_do_Modelo_de_Planilhas_de_Custos_do_STJ.pdf" TargetMode="External"/><Relationship Id="rId15" Type="http://schemas.openxmlformats.org/officeDocument/2006/relationships/comments" Target="../comments2.xml"/><Relationship Id="rId10" Type="http://schemas.openxmlformats.org/officeDocument/2006/relationships/hyperlink" Target="https://transparencia.stj.jus.br/wp-content/uploads/Manual_do_Modelo_de_Planilhas_de_Custos_do_STJ.pdf" TargetMode="External"/><Relationship Id="rId4" Type="http://schemas.openxmlformats.org/officeDocument/2006/relationships/hyperlink" Target="https://transparencia.stj.jus.br/wp-content/uploads/Manual_do_Modelo_de_Planilhas_de_Custos_do_STJ.pdf" TargetMode="External"/><Relationship Id="rId9" Type="http://schemas.openxmlformats.org/officeDocument/2006/relationships/hyperlink" Target="https://transparencia.stj.jus.br/wp-content/uploads/Manual_do_Modelo_de_Planilhas_de_Custos_do_STJ.pdf" TargetMode="External"/><Relationship Id="rId1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tj.jus.br/wp-content/uploads/Manual_do_Modelo_de_Planilhas_de_Custos_do_STJ.pdf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s://transparencia.stj.jus.br/wp-content/uploads/Manual_do_Modelo_de_Planilhas_de_Custos_do_STJ.pdf" TargetMode="External"/><Relationship Id="rId7" Type="http://schemas.openxmlformats.org/officeDocument/2006/relationships/hyperlink" Target="https://transparencia.stj.jus.br/wp-content/uploads/Manual_do_Modelo_de_Planilhas_de_Custos_do_STJ.pdf" TargetMode="External"/><Relationship Id="rId12" Type="http://schemas.openxmlformats.org/officeDocument/2006/relationships/hyperlink" Target="https://transparencia.stj.jus.br/wp-content/uploads/Manual_do_Modelo_de_Planilhas_de_Custos_do_STJ.pdf" TargetMode="External"/><Relationship Id="rId2" Type="http://schemas.openxmlformats.org/officeDocument/2006/relationships/hyperlink" Target="https://transparencia.stj.jus.br/wp-content/uploads/Manual_do_Modelo_de_Planilhas_de_Custos_do_STJ.pdf" TargetMode="External"/><Relationship Id="rId1" Type="http://schemas.openxmlformats.org/officeDocument/2006/relationships/hyperlink" Target="https://transparencia.stj.jus.br/wp-content/uploads/Manual_do_Modelo_de_Planilhas_de_Custos_do_STJ.pdf" TargetMode="External"/><Relationship Id="rId6" Type="http://schemas.openxmlformats.org/officeDocument/2006/relationships/hyperlink" Target="https://transparencia.stj.jus.br/wp-content/uploads/Manual_do_Modelo_de_Planilhas_de_Custos_do_STJ.pdf" TargetMode="External"/><Relationship Id="rId11" Type="http://schemas.openxmlformats.org/officeDocument/2006/relationships/hyperlink" Target="https://transparencia.stj.jus.br/wp-content/uploads/Manual_do_Modelo_de_Planilhas_de_Custos_do_STJ.pdf" TargetMode="External"/><Relationship Id="rId5" Type="http://schemas.openxmlformats.org/officeDocument/2006/relationships/hyperlink" Target="https://transparencia.stj.jus.br/wp-content/uploads/Manual_do_Modelo_de_Planilhas_de_Custos_do_STJ.pdf" TargetMode="External"/><Relationship Id="rId15" Type="http://schemas.openxmlformats.org/officeDocument/2006/relationships/comments" Target="../comments3.xml"/><Relationship Id="rId10" Type="http://schemas.openxmlformats.org/officeDocument/2006/relationships/hyperlink" Target="https://transparencia.stj.jus.br/wp-content/uploads/Manual_do_Modelo_de_Planilhas_de_Custos_do_STJ.pdf" TargetMode="External"/><Relationship Id="rId4" Type="http://schemas.openxmlformats.org/officeDocument/2006/relationships/hyperlink" Target="https://transparencia.stj.jus.br/wp-content/uploads/Manual_do_Modelo_de_Planilhas_de_Custos_do_STJ.pdf" TargetMode="External"/><Relationship Id="rId9" Type="http://schemas.openxmlformats.org/officeDocument/2006/relationships/hyperlink" Target="https://transparencia.stj.jus.br/wp-content/uploads/Manual_do_Modelo_de_Planilhas_de_Custos_do_STJ.pdf" TargetMode="External"/><Relationship Id="rId14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tj.jus.br/wp-content/uploads/Manual_do_Modelo_de_Planilhas_de_Custos_do_STJ.pdf" TargetMode="External"/><Relationship Id="rId13" Type="http://schemas.openxmlformats.org/officeDocument/2006/relationships/printerSettings" Target="../printerSettings/printerSettings6.bin"/><Relationship Id="rId3" Type="http://schemas.openxmlformats.org/officeDocument/2006/relationships/hyperlink" Target="https://transparencia.stj.jus.br/wp-content/uploads/Manual_do_Modelo_de_Planilhas_de_Custos_do_STJ.pdf" TargetMode="External"/><Relationship Id="rId7" Type="http://schemas.openxmlformats.org/officeDocument/2006/relationships/hyperlink" Target="https://transparencia.stj.jus.br/wp-content/uploads/Manual_do_Modelo_de_Planilhas_de_Custos_do_STJ.pdf" TargetMode="External"/><Relationship Id="rId12" Type="http://schemas.openxmlformats.org/officeDocument/2006/relationships/hyperlink" Target="https://transparencia.stj.jus.br/wp-content/uploads/Manual_do_Modelo_de_Planilhas_de_Custos_do_STJ.pdf" TargetMode="External"/><Relationship Id="rId2" Type="http://schemas.openxmlformats.org/officeDocument/2006/relationships/hyperlink" Target="https://transparencia.stj.jus.br/wp-content/uploads/Manual_do_Modelo_de_Planilhas_de_Custos_do_STJ.pdf" TargetMode="External"/><Relationship Id="rId1" Type="http://schemas.openxmlformats.org/officeDocument/2006/relationships/hyperlink" Target="https://transparencia.stj.jus.br/wp-content/uploads/Manual_do_Modelo_de_Planilhas_de_Custos_do_STJ.pdf" TargetMode="External"/><Relationship Id="rId6" Type="http://schemas.openxmlformats.org/officeDocument/2006/relationships/hyperlink" Target="https://transparencia.stj.jus.br/wp-content/uploads/Manual_do_Modelo_de_Planilhas_de_Custos_do_STJ.pdf" TargetMode="External"/><Relationship Id="rId11" Type="http://schemas.openxmlformats.org/officeDocument/2006/relationships/hyperlink" Target="https://transparencia.stj.jus.br/wp-content/uploads/Manual_do_Modelo_de_Planilhas_de_Custos_do_STJ.pdf" TargetMode="External"/><Relationship Id="rId5" Type="http://schemas.openxmlformats.org/officeDocument/2006/relationships/hyperlink" Target="https://transparencia.stj.jus.br/wp-content/uploads/Manual_do_Modelo_de_Planilhas_de_Custos_do_STJ.pdf" TargetMode="External"/><Relationship Id="rId15" Type="http://schemas.openxmlformats.org/officeDocument/2006/relationships/comments" Target="../comments4.xml"/><Relationship Id="rId10" Type="http://schemas.openxmlformats.org/officeDocument/2006/relationships/hyperlink" Target="https://transparencia.stj.jus.br/wp-content/uploads/Manual_do_Modelo_de_Planilhas_de_Custos_do_STJ.pdf" TargetMode="External"/><Relationship Id="rId4" Type="http://schemas.openxmlformats.org/officeDocument/2006/relationships/hyperlink" Target="https://transparencia.stj.jus.br/wp-content/uploads/Manual_do_Modelo_de_Planilhas_de_Custos_do_STJ.pdf" TargetMode="External"/><Relationship Id="rId9" Type="http://schemas.openxmlformats.org/officeDocument/2006/relationships/hyperlink" Target="https://transparencia.stj.jus.br/wp-content/uploads/Manual_do_Modelo_de_Planilhas_de_Custos_do_STJ.pdf" TargetMode="External"/><Relationship Id="rId14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tj.jus.br/wp-content/uploads/Manual_do_Modelo_de_Planilhas_de_Custos_do_STJ.pdf" TargetMode="External"/><Relationship Id="rId13" Type="http://schemas.openxmlformats.org/officeDocument/2006/relationships/printerSettings" Target="../printerSettings/printerSettings7.bin"/><Relationship Id="rId3" Type="http://schemas.openxmlformats.org/officeDocument/2006/relationships/hyperlink" Target="https://transparencia.stj.jus.br/wp-content/uploads/Manual_do_Modelo_de_Planilhas_de_Custos_do_STJ.pdf" TargetMode="External"/><Relationship Id="rId7" Type="http://schemas.openxmlformats.org/officeDocument/2006/relationships/hyperlink" Target="https://transparencia.stj.jus.br/wp-content/uploads/Manual_do_Modelo_de_Planilhas_de_Custos_do_STJ.pdf" TargetMode="External"/><Relationship Id="rId12" Type="http://schemas.openxmlformats.org/officeDocument/2006/relationships/hyperlink" Target="https://transparencia.stj.jus.br/wp-content/uploads/Manual_do_Modelo_de_Planilhas_de_Custos_do_STJ.pdf" TargetMode="External"/><Relationship Id="rId2" Type="http://schemas.openxmlformats.org/officeDocument/2006/relationships/hyperlink" Target="https://transparencia.stj.jus.br/wp-content/uploads/Manual_do_Modelo_de_Planilhas_de_Custos_do_STJ.pdf" TargetMode="External"/><Relationship Id="rId1" Type="http://schemas.openxmlformats.org/officeDocument/2006/relationships/hyperlink" Target="https://transparencia.stj.jus.br/wp-content/uploads/Manual_do_Modelo_de_Planilhas_de_Custos_do_STJ.pdf" TargetMode="External"/><Relationship Id="rId6" Type="http://schemas.openxmlformats.org/officeDocument/2006/relationships/hyperlink" Target="https://transparencia.stj.jus.br/wp-content/uploads/Manual_do_Modelo_de_Planilhas_de_Custos_do_STJ.pdf" TargetMode="External"/><Relationship Id="rId11" Type="http://schemas.openxmlformats.org/officeDocument/2006/relationships/hyperlink" Target="https://transparencia.stj.jus.br/wp-content/uploads/Manual_do_Modelo_de_Planilhas_de_Custos_do_STJ.pdf" TargetMode="External"/><Relationship Id="rId5" Type="http://schemas.openxmlformats.org/officeDocument/2006/relationships/hyperlink" Target="https://transparencia.stj.jus.br/wp-content/uploads/Manual_do_Modelo_de_Planilhas_de_Custos_do_STJ.pdf" TargetMode="External"/><Relationship Id="rId15" Type="http://schemas.openxmlformats.org/officeDocument/2006/relationships/comments" Target="../comments5.xml"/><Relationship Id="rId10" Type="http://schemas.openxmlformats.org/officeDocument/2006/relationships/hyperlink" Target="https://transparencia.stj.jus.br/wp-content/uploads/Manual_do_Modelo_de_Planilhas_de_Custos_do_STJ.pdf" TargetMode="External"/><Relationship Id="rId4" Type="http://schemas.openxmlformats.org/officeDocument/2006/relationships/hyperlink" Target="https://transparencia.stj.jus.br/wp-content/uploads/Manual_do_Modelo_de_Planilhas_de_Custos_do_STJ.pdf" TargetMode="External"/><Relationship Id="rId9" Type="http://schemas.openxmlformats.org/officeDocument/2006/relationships/hyperlink" Target="https://transparencia.stj.jus.br/wp-content/uploads/Manual_do_Modelo_de_Planilhas_de_Custos_do_STJ.pdf" TargetMode="External"/><Relationship Id="rId14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tj.jus.br/wp-content/uploads/Manual_do_Modelo_de_Planilhas_de_Custos_do_STJ.pdf" TargetMode="External"/><Relationship Id="rId13" Type="http://schemas.openxmlformats.org/officeDocument/2006/relationships/printerSettings" Target="../printerSettings/printerSettings8.bin"/><Relationship Id="rId3" Type="http://schemas.openxmlformats.org/officeDocument/2006/relationships/hyperlink" Target="https://transparencia.stj.jus.br/wp-content/uploads/Manual_do_Modelo_de_Planilhas_de_Custos_do_STJ.pdf" TargetMode="External"/><Relationship Id="rId7" Type="http://schemas.openxmlformats.org/officeDocument/2006/relationships/hyperlink" Target="https://transparencia.stj.jus.br/wp-content/uploads/Manual_do_Modelo_de_Planilhas_de_Custos_do_STJ.pdf" TargetMode="External"/><Relationship Id="rId12" Type="http://schemas.openxmlformats.org/officeDocument/2006/relationships/hyperlink" Target="https://transparencia.stj.jus.br/wp-content/uploads/Manual_do_Modelo_de_Planilhas_de_Custos_do_STJ.pdf" TargetMode="External"/><Relationship Id="rId2" Type="http://schemas.openxmlformats.org/officeDocument/2006/relationships/hyperlink" Target="https://transparencia.stj.jus.br/wp-content/uploads/Manual_do_Modelo_de_Planilhas_de_Custos_do_STJ.pdf" TargetMode="External"/><Relationship Id="rId1" Type="http://schemas.openxmlformats.org/officeDocument/2006/relationships/hyperlink" Target="https://transparencia.stj.jus.br/wp-content/uploads/Manual_do_Modelo_de_Planilhas_de_Custos_do_STJ.pdf" TargetMode="External"/><Relationship Id="rId6" Type="http://schemas.openxmlformats.org/officeDocument/2006/relationships/hyperlink" Target="https://transparencia.stj.jus.br/wp-content/uploads/Manual_do_Modelo_de_Planilhas_de_Custos_do_STJ.pdf" TargetMode="External"/><Relationship Id="rId11" Type="http://schemas.openxmlformats.org/officeDocument/2006/relationships/hyperlink" Target="https://transparencia.stj.jus.br/wp-content/uploads/Manual_do_Modelo_de_Planilhas_de_Custos_do_STJ.pdf" TargetMode="External"/><Relationship Id="rId5" Type="http://schemas.openxmlformats.org/officeDocument/2006/relationships/hyperlink" Target="https://transparencia.stj.jus.br/wp-content/uploads/Manual_do_Modelo_de_Planilhas_de_Custos_do_STJ.pdf" TargetMode="External"/><Relationship Id="rId15" Type="http://schemas.openxmlformats.org/officeDocument/2006/relationships/comments" Target="../comments6.xml"/><Relationship Id="rId10" Type="http://schemas.openxmlformats.org/officeDocument/2006/relationships/hyperlink" Target="https://transparencia.stj.jus.br/wp-content/uploads/Manual_do_Modelo_de_Planilhas_de_Custos_do_STJ.pdf" TargetMode="External"/><Relationship Id="rId4" Type="http://schemas.openxmlformats.org/officeDocument/2006/relationships/hyperlink" Target="https://transparencia.stj.jus.br/wp-content/uploads/Manual_do_Modelo_de_Planilhas_de_Custos_do_STJ.pdf" TargetMode="External"/><Relationship Id="rId9" Type="http://schemas.openxmlformats.org/officeDocument/2006/relationships/hyperlink" Target="https://transparencia.stj.jus.br/wp-content/uploads/Manual_do_Modelo_de_Planilhas_de_Custos_do_STJ.pdf" TargetMode="External"/><Relationship Id="rId14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tj.jus.br/wp-content/uploads/Manual_do_Modelo_de_Planilhas_de_Custos_do_STJ.pdf" TargetMode="External"/><Relationship Id="rId13" Type="http://schemas.openxmlformats.org/officeDocument/2006/relationships/printerSettings" Target="../printerSettings/printerSettings9.bin"/><Relationship Id="rId3" Type="http://schemas.openxmlformats.org/officeDocument/2006/relationships/hyperlink" Target="https://transparencia.stj.jus.br/wp-content/uploads/Manual_do_Modelo_de_Planilhas_de_Custos_do_STJ.pdf" TargetMode="External"/><Relationship Id="rId7" Type="http://schemas.openxmlformats.org/officeDocument/2006/relationships/hyperlink" Target="https://transparencia.stj.jus.br/wp-content/uploads/Manual_do_Modelo_de_Planilhas_de_Custos_do_STJ.pdf" TargetMode="External"/><Relationship Id="rId12" Type="http://schemas.openxmlformats.org/officeDocument/2006/relationships/hyperlink" Target="https://transparencia.stj.jus.br/wp-content/uploads/Manual_do_Modelo_de_Planilhas_de_Custos_do_STJ.pdf" TargetMode="External"/><Relationship Id="rId2" Type="http://schemas.openxmlformats.org/officeDocument/2006/relationships/hyperlink" Target="https://transparencia.stj.jus.br/wp-content/uploads/Manual_do_Modelo_de_Planilhas_de_Custos_do_STJ.pdf" TargetMode="External"/><Relationship Id="rId1" Type="http://schemas.openxmlformats.org/officeDocument/2006/relationships/hyperlink" Target="https://transparencia.stj.jus.br/wp-content/uploads/Manual_do_Modelo_de_Planilhas_de_Custos_do_STJ.pdf" TargetMode="External"/><Relationship Id="rId6" Type="http://schemas.openxmlformats.org/officeDocument/2006/relationships/hyperlink" Target="https://transparencia.stj.jus.br/wp-content/uploads/Manual_do_Modelo_de_Planilhas_de_Custos_do_STJ.pdf" TargetMode="External"/><Relationship Id="rId11" Type="http://schemas.openxmlformats.org/officeDocument/2006/relationships/hyperlink" Target="https://transparencia.stj.jus.br/wp-content/uploads/Manual_do_Modelo_de_Planilhas_de_Custos_do_STJ.pdf" TargetMode="External"/><Relationship Id="rId5" Type="http://schemas.openxmlformats.org/officeDocument/2006/relationships/hyperlink" Target="https://transparencia.stj.jus.br/wp-content/uploads/Manual_do_Modelo_de_Planilhas_de_Custos_do_STJ.pdf" TargetMode="External"/><Relationship Id="rId15" Type="http://schemas.openxmlformats.org/officeDocument/2006/relationships/comments" Target="../comments7.xml"/><Relationship Id="rId10" Type="http://schemas.openxmlformats.org/officeDocument/2006/relationships/hyperlink" Target="https://transparencia.stj.jus.br/wp-content/uploads/Manual_do_Modelo_de_Planilhas_de_Custos_do_STJ.pdf" TargetMode="External"/><Relationship Id="rId4" Type="http://schemas.openxmlformats.org/officeDocument/2006/relationships/hyperlink" Target="https://transparencia.stj.jus.br/wp-content/uploads/Manual_do_Modelo_de_Planilhas_de_Custos_do_STJ.pdf" TargetMode="External"/><Relationship Id="rId9" Type="http://schemas.openxmlformats.org/officeDocument/2006/relationships/hyperlink" Target="https://transparencia.stj.jus.br/wp-content/uploads/Manual_do_Modelo_de_Planilhas_de_Custos_do_STJ.pdf" TargetMode="External"/><Relationship Id="rId14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="115" zoomScaleNormal="115" workbookViewId="0">
      <selection activeCell="K9" sqref="K9"/>
    </sheetView>
  </sheetViews>
  <sheetFormatPr defaultRowHeight="15" x14ac:dyDescent="0.25"/>
  <cols>
    <col min="2" max="2" width="26.140625" customWidth="1"/>
    <col min="3" max="3" width="21.42578125" customWidth="1"/>
    <col min="4" max="4" width="21.28515625" customWidth="1"/>
    <col min="5" max="5" width="18.85546875" style="15" customWidth="1"/>
    <col min="6" max="6" width="15.5703125" customWidth="1"/>
    <col min="7" max="7" width="12.5703125" customWidth="1"/>
    <col min="8" max="8" width="17.5703125" customWidth="1"/>
    <col min="9" max="9" width="18.28515625" customWidth="1"/>
    <col min="10" max="10" width="14.85546875" customWidth="1"/>
    <col min="11" max="11" width="11.5703125" customWidth="1"/>
    <col min="12" max="12" width="14.85546875" customWidth="1"/>
    <col min="13" max="13" width="11.42578125" customWidth="1"/>
    <col min="14" max="14" width="11.140625" customWidth="1"/>
  </cols>
  <sheetData>
    <row r="1" spans="1:14" ht="24" customHeight="1" thickBot="1" x14ac:dyDescent="0.3">
      <c r="A1" s="384" t="s">
        <v>56</v>
      </c>
      <c r="B1" s="384"/>
      <c r="C1" s="384"/>
      <c r="D1" s="384"/>
      <c r="E1" s="384"/>
      <c r="F1" s="384"/>
      <c r="G1" s="384"/>
      <c r="H1" s="384"/>
      <c r="I1" s="384"/>
      <c r="J1" s="242"/>
      <c r="K1" s="242"/>
      <c r="L1" s="242"/>
    </row>
    <row r="2" spans="1:14" ht="21.95" customHeight="1" x14ac:dyDescent="0.25">
      <c r="A2" s="394" t="s">
        <v>158</v>
      </c>
      <c r="B2" s="395"/>
      <c r="C2" s="395"/>
      <c r="D2" s="395"/>
      <c r="E2" s="395"/>
      <c r="F2" s="395"/>
      <c r="G2" s="395"/>
      <c r="H2" s="395"/>
      <c r="I2" s="396"/>
      <c r="J2" s="243"/>
      <c r="K2" s="1"/>
      <c r="L2" s="1"/>
    </row>
    <row r="3" spans="1:14" x14ac:dyDescent="0.25">
      <c r="A3" s="397"/>
      <c r="B3" s="398"/>
      <c r="C3" s="398"/>
      <c r="D3" s="398"/>
      <c r="E3" s="398"/>
      <c r="F3" s="398"/>
      <c r="G3" s="398"/>
      <c r="H3" s="398"/>
      <c r="I3" s="399"/>
    </row>
    <row r="4" spans="1:14" ht="59.25" customHeight="1" thickBot="1" x14ac:dyDescent="0.3">
      <c r="A4" s="400" t="s">
        <v>167</v>
      </c>
      <c r="B4" s="401"/>
      <c r="C4" s="401"/>
      <c r="D4" s="401"/>
      <c r="E4" s="401"/>
      <c r="F4" s="401"/>
      <c r="G4" s="401"/>
      <c r="H4" s="401"/>
      <c r="I4" s="402"/>
    </row>
    <row r="5" spans="1:14" ht="61.5" customHeight="1" x14ac:dyDescent="0.25">
      <c r="A5" s="20" t="s">
        <v>205</v>
      </c>
      <c r="B5" s="21" t="s">
        <v>204</v>
      </c>
      <c r="C5" s="21" t="s">
        <v>172</v>
      </c>
      <c r="D5" s="21" t="s">
        <v>173</v>
      </c>
      <c r="E5" s="21" t="s">
        <v>217</v>
      </c>
      <c r="F5" s="21" t="s">
        <v>215</v>
      </c>
      <c r="G5" s="21" t="s">
        <v>216</v>
      </c>
      <c r="H5" s="21" t="s">
        <v>218</v>
      </c>
      <c r="I5" s="22" t="s">
        <v>219</v>
      </c>
      <c r="K5" s="34"/>
      <c r="L5" s="34"/>
      <c r="M5" s="34"/>
      <c r="N5" s="34"/>
    </row>
    <row r="6" spans="1:14" ht="44.25" x14ac:dyDescent="0.25">
      <c r="A6" s="298" t="s">
        <v>207</v>
      </c>
      <c r="B6" s="31" t="s">
        <v>168</v>
      </c>
      <c r="C6" s="32" t="s">
        <v>213</v>
      </c>
      <c r="D6" s="33" t="s">
        <v>214</v>
      </c>
      <c r="E6" s="33">
        <f>4*G6</f>
        <v>172</v>
      </c>
      <c r="F6" s="23">
        <f>F7+F8</f>
        <v>36333.054085139178</v>
      </c>
      <c r="G6" s="234">
        <v>43</v>
      </c>
      <c r="H6" s="23">
        <f>F6*G6</f>
        <v>1562321.3256609847</v>
      </c>
      <c r="I6" s="25">
        <f>H6*12</f>
        <v>18747855.907931816</v>
      </c>
      <c r="J6" s="376" t="s">
        <v>242</v>
      </c>
      <c r="K6" s="377"/>
      <c r="L6" s="377"/>
      <c r="M6" s="377"/>
      <c r="N6" s="377"/>
    </row>
    <row r="7" spans="1:14" ht="42.75" customHeight="1" x14ac:dyDescent="0.25">
      <c r="A7" s="298" t="s">
        <v>208</v>
      </c>
      <c r="B7" s="31" t="s">
        <v>169</v>
      </c>
      <c r="C7" s="23">
        <f>'II Armado 12x36 diurno'!G110</f>
        <v>8426.3996693496356</v>
      </c>
      <c r="D7" s="24">
        <v>2</v>
      </c>
      <c r="E7" s="24">
        <f>D7*G7</f>
        <v>48</v>
      </c>
      <c r="F7" s="23">
        <f>C7*D7</f>
        <v>16852.799338699271</v>
      </c>
      <c r="G7" s="234">
        <v>24</v>
      </c>
      <c r="H7" s="23">
        <f t="shared" ref="H7:H17" si="0">F7*G7</f>
        <v>404467.18412878248</v>
      </c>
      <c r="I7" s="25">
        <f t="shared" ref="I7:I17" si="1">H7*12</f>
        <v>4853606.2095453897</v>
      </c>
      <c r="K7" s="30"/>
      <c r="L7" s="30"/>
      <c r="M7" s="30"/>
    </row>
    <row r="8" spans="1:14" ht="38.25" customHeight="1" x14ac:dyDescent="0.25">
      <c r="A8" s="298" t="s">
        <v>209</v>
      </c>
      <c r="B8" s="31" t="s">
        <v>170</v>
      </c>
      <c r="C8" s="23">
        <f>'III Armado 12x36 noturno'!G110</f>
        <v>9740.1273732199534</v>
      </c>
      <c r="D8" s="24">
        <v>2</v>
      </c>
      <c r="E8" s="24">
        <f>D8*G8</f>
        <v>48</v>
      </c>
      <c r="F8" s="23">
        <f t="shared" ref="F8:F17" si="2">C8*D8</f>
        <v>19480.254746439907</v>
      </c>
      <c r="G8" s="234">
        <v>24</v>
      </c>
      <c r="H8" s="23">
        <f t="shared" si="0"/>
        <v>467526.11391455773</v>
      </c>
      <c r="I8" s="25">
        <f t="shared" si="1"/>
        <v>5610313.3669746928</v>
      </c>
    </row>
    <row r="9" spans="1:14" ht="34.5" customHeight="1" x14ac:dyDescent="0.25">
      <c r="A9" s="298" t="s">
        <v>210</v>
      </c>
      <c r="B9" s="31" t="s">
        <v>171</v>
      </c>
      <c r="C9" s="23">
        <f>'IV Armado 44 horas'!G109</f>
        <v>8742.572991603156</v>
      </c>
      <c r="D9" s="24">
        <v>1</v>
      </c>
      <c r="E9" s="24">
        <f>D9*G9</f>
        <v>10</v>
      </c>
      <c r="F9" s="23">
        <f t="shared" si="2"/>
        <v>8742.572991603156</v>
      </c>
      <c r="G9" s="234">
        <v>10</v>
      </c>
      <c r="H9" s="23">
        <f t="shared" si="0"/>
        <v>87425.72991603156</v>
      </c>
      <c r="I9" s="25">
        <f t="shared" si="1"/>
        <v>1049108.7589923786</v>
      </c>
    </row>
    <row r="10" spans="1:14" ht="43.5" customHeight="1" x14ac:dyDescent="0.25">
      <c r="A10" s="298" t="s">
        <v>211</v>
      </c>
      <c r="B10" s="31" t="s">
        <v>251</v>
      </c>
      <c r="C10" s="23">
        <f>'V OM des. 12x36 diurno'!G110</f>
        <v>8316.3818524482267</v>
      </c>
      <c r="D10" s="24">
        <v>2</v>
      </c>
      <c r="E10" s="24">
        <f>D10*G10</f>
        <v>4</v>
      </c>
      <c r="F10" s="23">
        <f>C10*D10</f>
        <v>16632.763704896453</v>
      </c>
      <c r="G10" s="234">
        <v>2</v>
      </c>
      <c r="H10" s="23">
        <f t="shared" si="0"/>
        <v>33265.527409792907</v>
      </c>
      <c r="I10" s="25">
        <f t="shared" si="1"/>
        <v>399186.32891751488</v>
      </c>
    </row>
    <row r="11" spans="1:14" ht="43.5" customHeight="1" x14ac:dyDescent="0.25">
      <c r="A11" s="298" t="s">
        <v>212</v>
      </c>
      <c r="B11" s="31" t="s">
        <v>253</v>
      </c>
      <c r="C11" s="23">
        <f>'VI OM des. 12x36 noturno'!G110</f>
        <v>9630.1095563185445</v>
      </c>
      <c r="D11" s="24">
        <v>2</v>
      </c>
      <c r="E11" s="24">
        <f>D11*G11</f>
        <v>4</v>
      </c>
      <c r="F11" s="23">
        <f t="shared" si="2"/>
        <v>19260.219112637089</v>
      </c>
      <c r="G11" s="234">
        <v>2</v>
      </c>
      <c r="H11" s="23">
        <f t="shared" si="0"/>
        <v>38520.438225274178</v>
      </c>
      <c r="I11" s="25">
        <f t="shared" si="1"/>
        <v>462245.25870329014</v>
      </c>
    </row>
    <row r="12" spans="1:14" s="15" customFormat="1" ht="47.25" customHeight="1" x14ac:dyDescent="0.25">
      <c r="A12" s="299" t="s">
        <v>261</v>
      </c>
      <c r="B12" s="297" t="s">
        <v>280</v>
      </c>
      <c r="C12" s="278">
        <f>'VII STM des. 12x36 diurno'!G109</f>
        <v>8408.2829792087905</v>
      </c>
      <c r="D12" s="279">
        <v>2</v>
      </c>
      <c r="E12" s="24">
        <f t="shared" ref="E12:E17" si="3">D12*G12</f>
        <v>8</v>
      </c>
      <c r="F12" s="23">
        <f t="shared" si="2"/>
        <v>16816.565958417581</v>
      </c>
      <c r="G12" s="280">
        <v>4</v>
      </c>
      <c r="H12" s="278">
        <f t="shared" si="0"/>
        <v>67266.263833670324</v>
      </c>
      <c r="I12" s="281">
        <f t="shared" si="1"/>
        <v>807195.16600404389</v>
      </c>
    </row>
    <row r="13" spans="1:14" s="15" customFormat="1" ht="43.5" customHeight="1" x14ac:dyDescent="0.25">
      <c r="A13" s="299" t="s">
        <v>262</v>
      </c>
      <c r="B13" s="297" t="s">
        <v>281</v>
      </c>
      <c r="C13" s="278">
        <f>'VIII STM des. 12x36 noturno'!G109</f>
        <v>9722.0106830791083</v>
      </c>
      <c r="D13" s="279">
        <v>2</v>
      </c>
      <c r="E13" s="24">
        <f t="shared" si="3"/>
        <v>8</v>
      </c>
      <c r="F13" s="23">
        <f t="shared" si="2"/>
        <v>19444.021366158217</v>
      </c>
      <c r="G13" s="280">
        <v>4</v>
      </c>
      <c r="H13" s="278">
        <f t="shared" si="0"/>
        <v>77776.085464632866</v>
      </c>
      <c r="I13" s="281">
        <f t="shared" si="1"/>
        <v>933313.02557559439</v>
      </c>
    </row>
    <row r="14" spans="1:14" s="15" customFormat="1" ht="43.5" customHeight="1" x14ac:dyDescent="0.25">
      <c r="A14" s="299" t="s">
        <v>263</v>
      </c>
      <c r="B14" s="297" t="s">
        <v>282</v>
      </c>
      <c r="C14" s="278">
        <f>'IX Supervisor Des. 12x36 diurno'!G109</f>
        <v>8352.7128383637209</v>
      </c>
      <c r="D14" s="279">
        <v>2</v>
      </c>
      <c r="E14" s="24">
        <f t="shared" si="3"/>
        <v>2</v>
      </c>
      <c r="F14" s="23">
        <f t="shared" si="2"/>
        <v>16705.425676727442</v>
      </c>
      <c r="G14" s="280">
        <v>1</v>
      </c>
      <c r="H14" s="278">
        <f t="shared" si="0"/>
        <v>16705.425676727442</v>
      </c>
      <c r="I14" s="281">
        <f t="shared" si="1"/>
        <v>200465.1081207293</v>
      </c>
    </row>
    <row r="15" spans="1:14" s="15" customFormat="1" ht="43.5" customHeight="1" x14ac:dyDescent="0.25">
      <c r="A15" s="299" t="s">
        <v>264</v>
      </c>
      <c r="B15" s="297" t="s">
        <v>283</v>
      </c>
      <c r="C15" s="278">
        <f>'X Supervisor Des. 12x36 noturno'!G109</f>
        <v>9666.4405422340369</v>
      </c>
      <c r="D15" s="279">
        <v>2</v>
      </c>
      <c r="E15" s="24">
        <f t="shared" si="3"/>
        <v>2</v>
      </c>
      <c r="F15" s="23">
        <f t="shared" si="2"/>
        <v>19332.881084468074</v>
      </c>
      <c r="G15" s="280">
        <v>1</v>
      </c>
      <c r="H15" s="278">
        <f t="shared" si="0"/>
        <v>19332.881084468074</v>
      </c>
      <c r="I15" s="281">
        <f t="shared" si="1"/>
        <v>231994.5730136169</v>
      </c>
    </row>
    <row r="16" spans="1:14" s="15" customFormat="1" ht="43.5" customHeight="1" x14ac:dyDescent="0.25">
      <c r="A16" s="299" t="s">
        <v>265</v>
      </c>
      <c r="B16" s="297" t="s">
        <v>284</v>
      </c>
      <c r="C16" s="278">
        <f>'XI Vigia 12x36 diurno'!G109</f>
        <v>5073.4209332957744</v>
      </c>
      <c r="D16" s="279">
        <v>2</v>
      </c>
      <c r="E16" s="24">
        <f t="shared" si="3"/>
        <v>32</v>
      </c>
      <c r="F16" s="23">
        <f t="shared" si="2"/>
        <v>10146.841866591549</v>
      </c>
      <c r="G16" s="280">
        <v>16</v>
      </c>
      <c r="H16" s="278">
        <f t="shared" si="0"/>
        <v>162349.46986546478</v>
      </c>
      <c r="I16" s="281">
        <f t="shared" si="1"/>
        <v>1948193.6383855774</v>
      </c>
    </row>
    <row r="17" spans="1:9" s="15" customFormat="1" ht="43.5" customHeight="1" x14ac:dyDescent="0.25">
      <c r="A17" s="298" t="s">
        <v>266</v>
      </c>
      <c r="B17" s="31" t="s">
        <v>285</v>
      </c>
      <c r="C17" s="278">
        <f>'XII Vigia 12x36 noturno'!G109</f>
        <v>5544.1840814900288</v>
      </c>
      <c r="D17" s="279">
        <v>2</v>
      </c>
      <c r="E17" s="24">
        <f t="shared" si="3"/>
        <v>32</v>
      </c>
      <c r="F17" s="23">
        <f t="shared" si="2"/>
        <v>11088.368162980058</v>
      </c>
      <c r="G17" s="280">
        <v>16</v>
      </c>
      <c r="H17" s="278">
        <f t="shared" si="0"/>
        <v>177413.89060768092</v>
      </c>
      <c r="I17" s="281">
        <f t="shared" si="1"/>
        <v>2128966.6872921712</v>
      </c>
    </row>
    <row r="18" spans="1:9" ht="25.5" customHeight="1" thickBot="1" x14ac:dyDescent="0.3">
      <c r="A18" s="403" t="s">
        <v>91</v>
      </c>
      <c r="B18" s="404"/>
      <c r="C18" s="26"/>
      <c r="D18" s="26"/>
      <c r="E18" s="27">
        <f>SUM(E6:E11)</f>
        <v>286</v>
      </c>
      <c r="F18" s="26"/>
      <c r="G18" s="27">
        <f>SUM(G6:G17)</f>
        <v>147</v>
      </c>
      <c r="H18" s="28">
        <f>SUM(H6:H17)</f>
        <v>3114370.3357880684</v>
      </c>
      <c r="I18" s="29">
        <f>SUM(I6:I17)</f>
        <v>37372444.029456817</v>
      </c>
    </row>
    <row r="19" spans="1:9" x14ac:dyDescent="0.25">
      <c r="A19" s="19"/>
      <c r="B19" s="19"/>
      <c r="C19" s="19"/>
      <c r="D19" s="19"/>
      <c r="E19" s="19"/>
      <c r="F19" s="19"/>
      <c r="G19" s="19"/>
      <c r="H19" s="19"/>
      <c r="I19" s="19"/>
    </row>
    <row r="20" spans="1:9" ht="15.75" thickBot="1" x14ac:dyDescent="0.3">
      <c r="A20" s="19"/>
      <c r="B20" s="19"/>
      <c r="C20" s="19"/>
      <c r="D20" s="19"/>
      <c r="E20" s="19"/>
      <c r="F20" s="19"/>
      <c r="G20" s="19"/>
      <c r="H20" s="19"/>
      <c r="I20" s="19"/>
    </row>
    <row r="21" spans="1:9" ht="26.25" customHeight="1" thickBot="1" x14ac:dyDescent="0.3">
      <c r="A21" s="388" t="s">
        <v>206</v>
      </c>
      <c r="B21" s="389"/>
      <c r="C21" s="389"/>
      <c r="D21" s="389"/>
      <c r="E21" s="389"/>
      <c r="F21" s="389"/>
      <c r="G21" s="389"/>
      <c r="H21" s="390"/>
    </row>
    <row r="22" spans="1:9" ht="24.75" customHeight="1" x14ac:dyDescent="0.25">
      <c r="A22" s="391" t="s">
        <v>161</v>
      </c>
      <c r="B22" s="392"/>
      <c r="C22" s="392"/>
      <c r="D22" s="392"/>
      <c r="E22" s="240"/>
      <c r="F22" s="393" t="s">
        <v>165</v>
      </c>
      <c r="G22" s="393"/>
      <c r="H22" s="393"/>
    </row>
    <row r="23" spans="1:9" ht="22.5" customHeight="1" x14ac:dyDescent="0.25">
      <c r="A23" s="380" t="s">
        <v>162</v>
      </c>
      <c r="B23" s="381"/>
      <c r="C23" s="381"/>
      <c r="D23" s="381"/>
      <c r="E23" s="241"/>
      <c r="F23" s="382" t="s">
        <v>166</v>
      </c>
      <c r="G23" s="382"/>
      <c r="H23" s="382"/>
    </row>
    <row r="24" spans="1:9" ht="27" customHeight="1" x14ac:dyDescent="0.25">
      <c r="A24" s="380" t="s">
        <v>163</v>
      </c>
      <c r="B24" s="381"/>
      <c r="C24" s="381"/>
      <c r="D24" s="381"/>
      <c r="E24" s="241"/>
      <c r="F24" s="382" t="s">
        <v>159</v>
      </c>
      <c r="G24" s="382"/>
      <c r="H24" s="382"/>
    </row>
    <row r="25" spans="1:9" ht="23.25" customHeight="1" x14ac:dyDescent="0.25">
      <c r="A25" s="383" t="s">
        <v>164</v>
      </c>
      <c r="B25" s="383"/>
      <c r="C25" s="383"/>
      <c r="D25" s="383"/>
      <c r="E25" s="383"/>
      <c r="F25" s="383"/>
      <c r="G25" s="383"/>
      <c r="H25" s="383"/>
    </row>
    <row r="26" spans="1:9" ht="36" customHeight="1" x14ac:dyDescent="0.25">
      <c r="A26" s="385" t="s">
        <v>160</v>
      </c>
      <c r="B26" s="386"/>
      <c r="C26" s="387"/>
      <c r="D26" s="405"/>
      <c r="E26" s="405"/>
      <c r="F26" s="405"/>
      <c r="G26" s="405"/>
      <c r="H26" s="405"/>
    </row>
    <row r="27" spans="1:9" ht="85.5" customHeight="1" thickBot="1" x14ac:dyDescent="0.3">
      <c r="A27" s="378" t="s">
        <v>174</v>
      </c>
      <c r="B27" s="378"/>
      <c r="C27" s="378"/>
      <c r="D27" s="379" t="s">
        <v>175</v>
      </c>
      <c r="E27" s="379"/>
      <c r="F27" s="379"/>
      <c r="G27" s="379"/>
      <c r="H27" s="379"/>
    </row>
  </sheetData>
  <mergeCells count="18">
    <mergeCell ref="A1:I1"/>
    <mergeCell ref="A26:C26"/>
    <mergeCell ref="A21:H21"/>
    <mergeCell ref="A22:D22"/>
    <mergeCell ref="F22:H22"/>
    <mergeCell ref="A2:I2"/>
    <mergeCell ref="A3:I3"/>
    <mergeCell ref="A4:I4"/>
    <mergeCell ref="A18:B18"/>
    <mergeCell ref="D26:H26"/>
    <mergeCell ref="J6:N6"/>
    <mergeCell ref="A27:C27"/>
    <mergeCell ref="D27:H27"/>
    <mergeCell ref="A23:D23"/>
    <mergeCell ref="F23:H23"/>
    <mergeCell ref="F24:H24"/>
    <mergeCell ref="A24:D24"/>
    <mergeCell ref="A25:H2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W112"/>
  <sheetViews>
    <sheetView topLeftCell="A88" zoomScale="90" zoomScaleNormal="90" workbookViewId="0">
      <selection activeCell="G111" sqref="G111"/>
    </sheetView>
  </sheetViews>
  <sheetFormatPr defaultRowHeight="15" x14ac:dyDescent="0.25"/>
  <cols>
    <col min="1" max="1" width="3.28515625" style="15" customWidth="1"/>
    <col min="2" max="2" width="5.140625" style="15" customWidth="1"/>
    <col min="3" max="3" width="27.140625" style="15" customWidth="1"/>
    <col min="4" max="4" width="32.140625" style="15" customWidth="1"/>
    <col min="5" max="5" width="22.85546875" style="15" customWidth="1"/>
    <col min="6" max="6" width="20.42578125" style="15" customWidth="1"/>
    <col min="7" max="7" width="25.5703125" style="15" customWidth="1"/>
    <col min="8" max="8" width="2.28515625" style="15" customWidth="1"/>
    <col min="9" max="9" width="30.7109375" style="15" customWidth="1"/>
    <col min="10" max="10" width="22.28515625" style="15" customWidth="1"/>
    <col min="11" max="11" width="18" style="15" customWidth="1"/>
    <col min="12" max="12" width="15.5703125" style="15" customWidth="1"/>
    <col min="13" max="13" width="16" style="15" customWidth="1"/>
    <col min="14" max="14" width="12.85546875" style="15" customWidth="1"/>
    <col min="15" max="17" width="9.140625" style="15"/>
    <col min="18" max="18" width="11.5703125" style="15" customWidth="1"/>
    <col min="19" max="19" width="11.85546875" style="15" customWidth="1"/>
    <col min="20" max="21" width="11.42578125" style="15" customWidth="1"/>
    <col min="22" max="22" width="10.5703125" style="15" customWidth="1"/>
    <col min="23" max="23" width="14.140625" style="15" customWidth="1"/>
    <col min="24" max="16384" width="9.140625" style="15"/>
  </cols>
  <sheetData>
    <row r="1" spans="2:20" ht="26.25" customHeight="1" thickBot="1" x14ac:dyDescent="0.3">
      <c r="B1" s="467" t="s">
        <v>40</v>
      </c>
      <c r="C1" s="468"/>
      <c r="D1" s="468"/>
      <c r="E1" s="468"/>
      <c r="F1" s="468"/>
      <c r="G1" s="469"/>
      <c r="H1" s="628" t="s">
        <v>231</v>
      </c>
      <c r="I1" s="629"/>
      <c r="J1" s="629"/>
      <c r="K1" s="629"/>
      <c r="L1" s="629"/>
      <c r="M1" s="629"/>
      <c r="N1" s="629"/>
      <c r="O1" s="629"/>
      <c r="P1" s="629"/>
      <c r="Q1" s="629"/>
      <c r="R1" s="629"/>
      <c r="S1" s="629"/>
      <c r="T1" s="629"/>
    </row>
    <row r="2" spans="2:20" ht="18" customHeight="1" x14ac:dyDescent="0.25">
      <c r="B2" s="470" t="s">
        <v>0</v>
      </c>
      <c r="C2" s="471"/>
      <c r="D2" s="471"/>
      <c r="E2" s="472"/>
      <c r="F2" s="473"/>
      <c r="G2" s="474"/>
      <c r="H2" s="187"/>
      <c r="I2" s="608" t="s">
        <v>62</v>
      </c>
      <c r="J2" s="609"/>
      <c r="K2" s="609"/>
      <c r="L2" s="609"/>
      <c r="M2" s="188"/>
      <c r="N2" s="188"/>
      <c r="O2" s="188"/>
      <c r="P2" s="188"/>
      <c r="Q2" s="188"/>
      <c r="R2" s="188"/>
      <c r="S2" s="188"/>
      <c r="T2" s="189"/>
    </row>
    <row r="3" spans="2:20" ht="18" customHeight="1" x14ac:dyDescent="0.25">
      <c r="B3" s="454" t="s">
        <v>1</v>
      </c>
      <c r="C3" s="455"/>
      <c r="D3" s="455"/>
      <c r="E3" s="456"/>
      <c r="F3" s="457"/>
      <c r="G3" s="458"/>
      <c r="H3" s="190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8"/>
    </row>
    <row r="4" spans="2:20" ht="18" customHeight="1" x14ac:dyDescent="0.25">
      <c r="B4" s="454" t="s">
        <v>2</v>
      </c>
      <c r="C4" s="455"/>
      <c r="D4" s="455"/>
      <c r="E4" s="456"/>
      <c r="F4" s="457"/>
      <c r="G4" s="458"/>
      <c r="H4" s="190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8"/>
    </row>
    <row r="5" spans="2:20" ht="18" customHeight="1" x14ac:dyDescent="0.25">
      <c r="B5" s="464" t="s">
        <v>57</v>
      </c>
      <c r="C5" s="465"/>
      <c r="D5" s="466"/>
      <c r="E5" s="461"/>
      <c r="F5" s="462"/>
      <c r="G5" s="463"/>
      <c r="H5" s="190"/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8"/>
    </row>
    <row r="6" spans="2:20" ht="18" customHeight="1" x14ac:dyDescent="0.25">
      <c r="B6" s="454" t="s">
        <v>3</v>
      </c>
      <c r="C6" s="455"/>
      <c r="D6" s="455"/>
      <c r="E6" s="456" t="s">
        <v>58</v>
      </c>
      <c r="F6" s="457"/>
      <c r="G6" s="458"/>
      <c r="H6" s="190"/>
      <c r="I6" s="5"/>
      <c r="J6" s="6"/>
      <c r="K6" s="6"/>
      <c r="L6" s="6"/>
      <c r="M6" s="6"/>
      <c r="N6" s="6"/>
      <c r="O6" s="6"/>
      <c r="P6" s="6"/>
      <c r="Q6" s="6"/>
      <c r="R6" s="6"/>
      <c r="S6" s="6"/>
      <c r="T6" s="8"/>
    </row>
    <row r="7" spans="2:20" ht="18" customHeight="1" x14ac:dyDescent="0.25">
      <c r="B7" s="459" t="s">
        <v>41</v>
      </c>
      <c r="C7" s="460"/>
      <c r="D7" s="460"/>
      <c r="E7" s="461" t="s">
        <v>273</v>
      </c>
      <c r="F7" s="462"/>
      <c r="G7" s="463"/>
      <c r="H7" s="190"/>
      <c r="I7" s="5"/>
      <c r="J7" s="6"/>
      <c r="K7" s="6"/>
      <c r="L7" s="6"/>
      <c r="M7" s="6"/>
      <c r="N7" s="6"/>
      <c r="O7" s="6"/>
      <c r="P7" s="6"/>
      <c r="Q7" s="6"/>
      <c r="R7" s="6"/>
      <c r="S7" s="6"/>
      <c r="T7" s="8"/>
    </row>
    <row r="8" spans="2:20" ht="18" customHeight="1" x14ac:dyDescent="0.25">
      <c r="B8" s="480" t="s">
        <v>61</v>
      </c>
      <c r="C8" s="481"/>
      <c r="D8" s="482"/>
      <c r="E8" s="461" t="s">
        <v>250</v>
      </c>
      <c r="F8" s="462"/>
      <c r="G8" s="463"/>
      <c r="H8" s="190"/>
      <c r="I8" s="5"/>
      <c r="J8" s="6"/>
      <c r="K8" s="6"/>
      <c r="L8" s="6"/>
      <c r="M8" s="6"/>
      <c r="N8" s="6"/>
      <c r="O8" s="6"/>
      <c r="P8" s="6"/>
      <c r="Q8" s="6"/>
      <c r="R8" s="6"/>
      <c r="S8" s="6"/>
      <c r="T8" s="8"/>
    </row>
    <row r="9" spans="2:20" ht="18" customHeight="1" x14ac:dyDescent="0.25">
      <c r="B9" s="480" t="s">
        <v>46</v>
      </c>
      <c r="C9" s="481"/>
      <c r="D9" s="482"/>
      <c r="E9" s="456" t="s">
        <v>47</v>
      </c>
      <c r="F9" s="457"/>
      <c r="G9" s="458"/>
      <c r="H9" s="187"/>
      <c r="I9" s="616" t="s">
        <v>63</v>
      </c>
      <c r="J9" s="617"/>
      <c r="K9" s="6"/>
      <c r="L9" s="6"/>
      <c r="M9" s="6"/>
      <c r="N9" s="6"/>
      <c r="O9" s="6"/>
      <c r="P9" s="6"/>
      <c r="Q9" s="6"/>
      <c r="R9" s="6"/>
      <c r="S9" s="6"/>
      <c r="T9" s="8"/>
    </row>
    <row r="10" spans="2:20" ht="18" customHeight="1" x14ac:dyDescent="0.25">
      <c r="B10" s="454" t="s">
        <v>4</v>
      </c>
      <c r="C10" s="455"/>
      <c r="D10" s="455"/>
      <c r="E10" s="456">
        <v>12</v>
      </c>
      <c r="F10" s="457"/>
      <c r="G10" s="458"/>
      <c r="H10" s="190"/>
      <c r="I10" s="5"/>
      <c r="J10" s="6"/>
      <c r="K10" s="6"/>
      <c r="L10" s="6"/>
      <c r="M10" s="6"/>
      <c r="N10" s="6"/>
      <c r="O10" s="6"/>
      <c r="P10" s="6"/>
      <c r="Q10" s="6"/>
      <c r="R10" s="6"/>
      <c r="S10" s="6"/>
      <c r="T10" s="8"/>
    </row>
    <row r="11" spans="2:20" ht="18" customHeight="1" x14ac:dyDescent="0.25">
      <c r="B11" s="464" t="s">
        <v>134</v>
      </c>
      <c r="C11" s="465"/>
      <c r="D11" s="466"/>
      <c r="E11" s="461" t="s">
        <v>135</v>
      </c>
      <c r="F11" s="462"/>
      <c r="G11" s="463"/>
      <c r="H11" s="190"/>
      <c r="I11" s="5" t="s">
        <v>136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8"/>
    </row>
    <row r="12" spans="2:20" ht="18" customHeight="1" x14ac:dyDescent="0.25">
      <c r="B12" s="477"/>
      <c r="C12" s="478"/>
      <c r="D12" s="478"/>
      <c r="E12" s="478"/>
      <c r="F12" s="456"/>
      <c r="G12" s="479"/>
      <c r="H12" s="190"/>
      <c r="I12" s="5"/>
      <c r="J12" s="6"/>
      <c r="K12" s="6"/>
      <c r="L12" s="6"/>
      <c r="M12" s="6"/>
      <c r="N12" s="6"/>
      <c r="O12" s="6"/>
      <c r="P12" s="6"/>
      <c r="Q12" s="6"/>
      <c r="R12" s="6"/>
      <c r="S12" s="6"/>
      <c r="T12" s="8"/>
    </row>
    <row r="13" spans="2:20" ht="18" customHeight="1" x14ac:dyDescent="0.25">
      <c r="B13" s="498" t="s">
        <v>42</v>
      </c>
      <c r="C13" s="499"/>
      <c r="D13" s="500"/>
      <c r="E13" s="504" t="s">
        <v>257</v>
      </c>
      <c r="F13" s="505"/>
      <c r="G13" s="506"/>
      <c r="H13" s="190"/>
      <c r="I13" s="616" t="s">
        <v>64</v>
      </c>
      <c r="J13" s="617"/>
      <c r="K13" s="6"/>
      <c r="L13" s="6"/>
      <c r="M13" s="6"/>
      <c r="N13" s="6"/>
      <c r="O13" s="6"/>
      <c r="P13" s="6"/>
      <c r="Q13" s="6"/>
      <c r="R13" s="6"/>
      <c r="S13" s="6"/>
      <c r="T13" s="8"/>
    </row>
    <row r="14" spans="2:20" ht="18" customHeight="1" x14ac:dyDescent="0.25">
      <c r="B14" s="501"/>
      <c r="C14" s="502"/>
      <c r="D14" s="503"/>
      <c r="E14" s="507" t="s">
        <v>154</v>
      </c>
      <c r="F14" s="508"/>
      <c r="G14" s="509"/>
      <c r="H14" s="190"/>
      <c r="I14" s="616"/>
      <c r="J14" s="617"/>
      <c r="K14" s="6"/>
      <c r="L14" s="6"/>
      <c r="M14" s="6"/>
      <c r="N14" s="6"/>
      <c r="O14" s="6"/>
      <c r="P14" s="6"/>
      <c r="Q14" s="6"/>
      <c r="R14" s="6"/>
      <c r="S14" s="6"/>
      <c r="T14" s="8"/>
    </row>
    <row r="15" spans="2:20" ht="18" customHeight="1" thickBot="1" x14ac:dyDescent="0.3">
      <c r="B15" s="510" t="s">
        <v>43</v>
      </c>
      <c r="C15" s="511"/>
      <c r="D15" s="511"/>
      <c r="E15" s="456">
        <v>2</v>
      </c>
      <c r="F15" s="457"/>
      <c r="G15" s="458"/>
      <c r="H15" s="190"/>
      <c r="I15" s="619" t="s">
        <v>64</v>
      </c>
      <c r="J15" s="620"/>
      <c r="K15" s="10"/>
      <c r="L15" s="10"/>
      <c r="M15" s="10"/>
      <c r="N15" s="10"/>
      <c r="O15" s="10"/>
      <c r="P15" s="10"/>
      <c r="Q15" s="10"/>
      <c r="R15" s="10"/>
      <c r="S15" s="10"/>
      <c r="T15" s="11"/>
    </row>
    <row r="16" spans="2:20" ht="18" customHeight="1" x14ac:dyDescent="0.25">
      <c r="B16" s="483" t="s">
        <v>5</v>
      </c>
      <c r="C16" s="484"/>
      <c r="D16" s="484"/>
      <c r="E16" s="484"/>
      <c r="F16" s="484"/>
      <c r="G16" s="485"/>
      <c r="H16" s="190"/>
      <c r="I16" s="190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</row>
    <row r="17" spans="2:20" ht="18" customHeight="1" thickBot="1" x14ac:dyDescent="0.3">
      <c r="B17" s="486" t="s">
        <v>51</v>
      </c>
      <c r="C17" s="487"/>
      <c r="D17" s="487"/>
      <c r="E17" s="487"/>
      <c r="F17" s="487"/>
      <c r="G17" s="488"/>
      <c r="H17" s="190"/>
      <c r="I17" s="190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</row>
    <row r="18" spans="2:20" ht="18" customHeight="1" x14ac:dyDescent="0.25">
      <c r="B18" s="263" t="s">
        <v>66</v>
      </c>
      <c r="C18" s="269" t="s">
        <v>67</v>
      </c>
      <c r="D18" s="264" t="s">
        <v>68</v>
      </c>
      <c r="E18" s="264" t="s">
        <v>69</v>
      </c>
      <c r="F18" s="264" t="s">
        <v>70</v>
      </c>
      <c r="G18" s="74" t="s">
        <v>71</v>
      </c>
      <c r="H18" s="190"/>
      <c r="I18" s="608" t="s">
        <v>62</v>
      </c>
      <c r="J18" s="609"/>
      <c r="K18" s="609"/>
      <c r="L18" s="609"/>
      <c r="M18" s="188"/>
      <c r="N18" s="188"/>
      <c r="O18" s="188"/>
      <c r="P18" s="188"/>
      <c r="Q18" s="188"/>
      <c r="R18" s="188"/>
      <c r="S18" s="188"/>
      <c r="T18" s="189"/>
    </row>
    <row r="19" spans="2:20" ht="18" customHeight="1" x14ac:dyDescent="0.25">
      <c r="B19" s="75" t="s">
        <v>6</v>
      </c>
      <c r="C19" s="76" t="s">
        <v>44</v>
      </c>
      <c r="D19" s="77" t="s">
        <v>72</v>
      </c>
      <c r="E19" s="78">
        <v>1</v>
      </c>
      <c r="F19" s="79">
        <v>2286.48</v>
      </c>
      <c r="G19" s="80">
        <f>F19</f>
        <v>2286.48</v>
      </c>
      <c r="H19" s="187"/>
      <c r="I19" s="277" t="s">
        <v>65</v>
      </c>
      <c r="J19" s="7"/>
      <c r="K19" s="6"/>
      <c r="L19" s="6"/>
      <c r="M19" s="6"/>
      <c r="N19" s="6"/>
      <c r="O19" s="6"/>
      <c r="P19" s="6"/>
      <c r="Q19" s="6"/>
      <c r="R19" s="6"/>
      <c r="S19" s="6"/>
      <c r="T19" s="8"/>
    </row>
    <row r="20" spans="2:20" ht="18" customHeight="1" x14ac:dyDescent="0.25">
      <c r="B20" s="75" t="s">
        <v>7</v>
      </c>
      <c r="C20" s="76" t="s">
        <v>45</v>
      </c>
      <c r="D20" s="77" t="s">
        <v>72</v>
      </c>
      <c r="E20" s="78">
        <v>220</v>
      </c>
      <c r="F20" s="81">
        <f>(G19+G21)/E20</f>
        <v>13.511018181818182</v>
      </c>
      <c r="G20" s="80">
        <f>F20</f>
        <v>13.511018181818182</v>
      </c>
      <c r="H20" s="187"/>
      <c r="I20" s="616" t="s">
        <v>73</v>
      </c>
      <c r="J20" s="617"/>
      <c r="K20" s="617"/>
      <c r="L20" s="617"/>
      <c r="M20" s="617"/>
      <c r="N20" s="617"/>
      <c r="O20" s="617"/>
      <c r="P20" s="617"/>
      <c r="Q20" s="6"/>
      <c r="R20" s="6"/>
      <c r="S20" s="6"/>
      <c r="T20" s="8"/>
    </row>
    <row r="21" spans="2:20" ht="29.25" customHeight="1" x14ac:dyDescent="0.25">
      <c r="B21" s="75" t="s">
        <v>9</v>
      </c>
      <c r="C21" s="76" t="s">
        <v>8</v>
      </c>
      <c r="D21" s="82">
        <v>0.3</v>
      </c>
      <c r="E21" s="83">
        <v>1</v>
      </c>
      <c r="F21" s="81">
        <f>F19*D21</f>
        <v>685.94399999999996</v>
      </c>
      <c r="G21" s="80">
        <f>F21</f>
        <v>685.94399999999996</v>
      </c>
      <c r="H21" s="187"/>
      <c r="I21" s="622" t="s">
        <v>74</v>
      </c>
      <c r="J21" s="623"/>
      <c r="K21" s="623"/>
      <c r="L21" s="623"/>
      <c r="M21" s="623"/>
      <c r="N21" s="623"/>
      <c r="O21" s="623"/>
      <c r="P21" s="623"/>
      <c r="Q21" s="623"/>
      <c r="R21" s="623"/>
      <c r="S21" s="623"/>
      <c r="T21" s="624"/>
    </row>
    <row r="22" spans="2:20" ht="21" customHeight="1" thickBot="1" x14ac:dyDescent="0.3">
      <c r="B22" s="75" t="s">
        <v>10</v>
      </c>
      <c r="C22" s="76" t="s">
        <v>75</v>
      </c>
      <c r="D22" s="84">
        <v>0</v>
      </c>
      <c r="E22" s="83">
        <v>0</v>
      </c>
      <c r="F22" s="81">
        <f>F20*D22</f>
        <v>0</v>
      </c>
      <c r="G22" s="80">
        <f>F22*E22</f>
        <v>0</v>
      </c>
      <c r="H22" s="187"/>
      <c r="I22" s="625"/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7"/>
    </row>
    <row r="23" spans="2:20" ht="19.5" customHeight="1" x14ac:dyDescent="0.25">
      <c r="B23" s="75" t="s">
        <v>11</v>
      </c>
      <c r="C23" s="76" t="s">
        <v>12</v>
      </c>
      <c r="D23" s="85"/>
      <c r="E23" s="81" t="s">
        <v>48</v>
      </c>
      <c r="F23" s="81"/>
      <c r="G23" s="80"/>
      <c r="H23" s="191"/>
      <c r="I23" s="191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</row>
    <row r="24" spans="2:20" ht="18" customHeight="1" x14ac:dyDescent="0.25">
      <c r="B24" s="86"/>
      <c r="C24" s="87"/>
      <c r="D24" s="87"/>
      <c r="E24" s="487" t="s">
        <v>52</v>
      </c>
      <c r="F24" s="521"/>
      <c r="G24" s="88">
        <f>G19+G21+G22</f>
        <v>2972.424</v>
      </c>
      <c r="H24" s="191"/>
      <c r="I24" s="191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</row>
    <row r="25" spans="2:20" x14ac:dyDescent="0.25">
      <c r="B25" s="524"/>
      <c r="C25" s="457"/>
      <c r="D25" s="457"/>
      <c r="E25" s="457"/>
      <c r="F25" s="457"/>
      <c r="G25" s="458"/>
      <c r="H25" s="190"/>
      <c r="I25" s="190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</row>
    <row r="26" spans="2:20" ht="18" customHeight="1" x14ac:dyDescent="0.25">
      <c r="B26" s="486" t="s">
        <v>14</v>
      </c>
      <c r="C26" s="487"/>
      <c r="D26" s="487"/>
      <c r="E26" s="487"/>
      <c r="F26" s="487"/>
      <c r="G26" s="488"/>
      <c r="H26" s="190"/>
      <c r="I26" s="190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</row>
    <row r="27" spans="2:20" ht="18" customHeight="1" thickBot="1" x14ac:dyDescent="0.3">
      <c r="B27" s="525" t="s">
        <v>79</v>
      </c>
      <c r="C27" s="526"/>
      <c r="D27" s="526"/>
      <c r="E27" s="526"/>
      <c r="F27" s="526"/>
      <c r="G27" s="527"/>
      <c r="H27" s="190"/>
      <c r="I27" s="190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</row>
    <row r="28" spans="2:20" ht="18" customHeight="1" x14ac:dyDescent="0.25">
      <c r="B28" s="263" t="s">
        <v>80</v>
      </c>
      <c r="C28" s="528" t="s">
        <v>81</v>
      </c>
      <c r="D28" s="529"/>
      <c r="E28" s="530"/>
      <c r="F28" s="264" t="s">
        <v>68</v>
      </c>
      <c r="G28" s="74" t="s">
        <v>71</v>
      </c>
      <c r="H28" s="190"/>
      <c r="I28" s="608" t="s">
        <v>62</v>
      </c>
      <c r="J28" s="609"/>
      <c r="K28" s="609"/>
      <c r="L28" s="609"/>
      <c r="M28" s="188"/>
      <c r="N28" s="188"/>
      <c r="O28" s="188"/>
      <c r="P28" s="188"/>
      <c r="Q28" s="188"/>
      <c r="R28" s="188"/>
      <c r="S28" s="188"/>
      <c r="T28" s="189"/>
    </row>
    <row r="29" spans="2:20" ht="21.75" customHeight="1" x14ac:dyDescent="0.25">
      <c r="B29" s="75" t="s">
        <v>6</v>
      </c>
      <c r="C29" s="512" t="s">
        <v>82</v>
      </c>
      <c r="D29" s="513"/>
      <c r="E29" s="90" t="s">
        <v>83</v>
      </c>
      <c r="F29" s="90">
        <v>8.3299999999999999E-2</v>
      </c>
      <c r="G29" s="91">
        <f>G24*F29</f>
        <v>247.6029192</v>
      </c>
      <c r="H29" s="190"/>
      <c r="I29" s="616" t="s">
        <v>86</v>
      </c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8"/>
    </row>
    <row r="30" spans="2:20" ht="18" customHeight="1" thickBot="1" x14ac:dyDescent="0.3">
      <c r="B30" s="75" t="s">
        <v>7</v>
      </c>
      <c r="C30" s="512" t="s">
        <v>50</v>
      </c>
      <c r="D30" s="513"/>
      <c r="E30" s="92" t="s">
        <v>84</v>
      </c>
      <c r="F30" s="92">
        <v>0.121</v>
      </c>
      <c r="G30" s="91">
        <f>G24*F30</f>
        <v>359.66330399999998</v>
      </c>
      <c r="H30" s="190"/>
      <c r="I30" s="9" t="s">
        <v>87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1"/>
    </row>
    <row r="31" spans="2:20" ht="18" customHeight="1" x14ac:dyDescent="0.25">
      <c r="B31" s="93"/>
      <c r="C31" s="94"/>
      <c r="D31" s="94"/>
      <c r="E31" s="95"/>
      <c r="F31" s="96" t="s">
        <v>78</v>
      </c>
      <c r="G31" s="97">
        <f>G29+G30</f>
        <v>607.26622320000001</v>
      </c>
      <c r="H31" s="190"/>
      <c r="I31" s="190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</row>
    <row r="32" spans="2:20" ht="21" customHeight="1" x14ac:dyDescent="0.25">
      <c r="B32" s="75" t="s">
        <v>9</v>
      </c>
      <c r="C32" s="515" t="s">
        <v>85</v>
      </c>
      <c r="D32" s="516"/>
      <c r="E32" s="516"/>
      <c r="F32" s="517"/>
      <c r="G32" s="98">
        <f>F44*G31</f>
        <v>241.69195683360005</v>
      </c>
      <c r="H32" s="190"/>
      <c r="I32" s="190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</row>
    <row r="33" spans="2:20" ht="18" customHeight="1" x14ac:dyDescent="0.25">
      <c r="B33" s="99"/>
      <c r="C33" s="100"/>
      <c r="D33" s="100"/>
      <c r="E33" s="100"/>
      <c r="F33" s="101" t="s">
        <v>91</v>
      </c>
      <c r="G33" s="102">
        <f>G31+G32</f>
        <v>848.9581800336</v>
      </c>
      <c r="H33" s="190"/>
      <c r="I33" s="190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</row>
    <row r="34" spans="2:20" ht="25.5" customHeight="1" thickBot="1" x14ac:dyDescent="0.3">
      <c r="B34" s="518" t="s">
        <v>89</v>
      </c>
      <c r="C34" s="519"/>
      <c r="D34" s="519"/>
      <c r="E34" s="519"/>
      <c r="F34" s="519"/>
      <c r="G34" s="520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</row>
    <row r="35" spans="2:20" ht="22.5" customHeight="1" x14ac:dyDescent="0.25">
      <c r="B35" s="103" t="s">
        <v>88</v>
      </c>
      <c r="C35" s="532" t="s">
        <v>90</v>
      </c>
      <c r="D35" s="532"/>
      <c r="E35" s="532"/>
      <c r="F35" s="270" t="s">
        <v>68</v>
      </c>
      <c r="G35" s="105" t="s">
        <v>71</v>
      </c>
      <c r="H35" s="187"/>
      <c r="I35" s="608" t="s">
        <v>62</v>
      </c>
      <c r="J35" s="609"/>
      <c r="K35" s="609"/>
      <c r="L35" s="609"/>
      <c r="M35" s="188"/>
      <c r="N35" s="188"/>
      <c r="O35" s="188"/>
      <c r="P35" s="188"/>
      <c r="Q35" s="188"/>
      <c r="R35" s="188"/>
      <c r="S35" s="188"/>
      <c r="T35" s="189"/>
    </row>
    <row r="36" spans="2:20" ht="18" customHeight="1" x14ac:dyDescent="0.25">
      <c r="B36" s="275" t="s">
        <v>6</v>
      </c>
      <c r="C36" s="531" t="s">
        <v>15</v>
      </c>
      <c r="D36" s="512"/>
      <c r="E36" s="513"/>
      <c r="F36" s="90">
        <v>0.2</v>
      </c>
      <c r="G36" s="107">
        <f>G24*F36</f>
        <v>594.48480000000006</v>
      </c>
      <c r="H36" s="187"/>
      <c r="I36" s="616" t="s">
        <v>92</v>
      </c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8"/>
    </row>
    <row r="37" spans="2:20" ht="18" customHeight="1" x14ac:dyDescent="0.25">
      <c r="B37" s="275" t="s">
        <v>7</v>
      </c>
      <c r="C37" s="531" t="s">
        <v>16</v>
      </c>
      <c r="D37" s="512"/>
      <c r="E37" s="513"/>
      <c r="F37" s="92">
        <v>2.5000000000000001E-2</v>
      </c>
      <c r="G37" s="107">
        <f>G24*F37</f>
        <v>74.310600000000008</v>
      </c>
      <c r="H37" s="187"/>
      <c r="I37" s="616" t="s">
        <v>92</v>
      </c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8"/>
    </row>
    <row r="38" spans="2:20" ht="18" customHeight="1" x14ac:dyDescent="0.25">
      <c r="B38" s="275" t="s">
        <v>9</v>
      </c>
      <c r="C38" s="531" t="s">
        <v>93</v>
      </c>
      <c r="D38" s="512"/>
      <c r="E38" s="513"/>
      <c r="F38" s="108">
        <v>0.06</v>
      </c>
      <c r="G38" s="109">
        <f>G24*F38</f>
        <v>178.34544</v>
      </c>
      <c r="H38" s="192"/>
      <c r="I38" s="616" t="s">
        <v>101</v>
      </c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8"/>
    </row>
    <row r="39" spans="2:20" ht="18" customHeight="1" x14ac:dyDescent="0.25">
      <c r="B39" s="275" t="s">
        <v>10</v>
      </c>
      <c r="C39" s="531" t="s">
        <v>17</v>
      </c>
      <c r="D39" s="512"/>
      <c r="E39" s="513"/>
      <c r="F39" s="92">
        <v>1.4999999999999999E-2</v>
      </c>
      <c r="G39" s="107">
        <f>G24*F39</f>
        <v>44.586359999999999</v>
      </c>
      <c r="H39" s="187"/>
      <c r="I39" s="616" t="s">
        <v>92</v>
      </c>
      <c r="J39" s="617"/>
      <c r="K39" s="617"/>
      <c r="L39" s="617"/>
      <c r="M39" s="617"/>
      <c r="N39" s="617"/>
      <c r="O39" s="617"/>
      <c r="P39" s="617"/>
      <c r="Q39" s="617"/>
      <c r="R39" s="617"/>
      <c r="S39" s="617"/>
      <c r="T39" s="618"/>
    </row>
    <row r="40" spans="2:20" ht="18" customHeight="1" x14ac:dyDescent="0.25">
      <c r="B40" s="275" t="s">
        <v>11</v>
      </c>
      <c r="C40" s="531" t="s">
        <v>49</v>
      </c>
      <c r="D40" s="512"/>
      <c r="E40" s="513"/>
      <c r="F40" s="92">
        <v>0.01</v>
      </c>
      <c r="G40" s="107">
        <f>G24*F40</f>
        <v>29.724240000000002</v>
      </c>
      <c r="H40" s="187"/>
      <c r="I40" s="616" t="s">
        <v>92</v>
      </c>
      <c r="J40" s="617"/>
      <c r="K40" s="617"/>
      <c r="L40" s="617"/>
      <c r="M40" s="617"/>
      <c r="N40" s="617"/>
      <c r="O40" s="617"/>
      <c r="P40" s="617"/>
      <c r="Q40" s="617"/>
      <c r="R40" s="617"/>
      <c r="S40" s="617"/>
      <c r="T40" s="618"/>
    </row>
    <row r="41" spans="2:20" ht="18" customHeight="1" x14ac:dyDescent="0.25">
      <c r="B41" s="275" t="s">
        <v>13</v>
      </c>
      <c r="C41" s="531" t="s">
        <v>18</v>
      </c>
      <c r="D41" s="512"/>
      <c r="E41" s="513"/>
      <c r="F41" s="92">
        <v>6.0000000000000001E-3</v>
      </c>
      <c r="G41" s="107">
        <f>G24*F41</f>
        <v>17.834544000000001</v>
      </c>
      <c r="H41" s="187"/>
      <c r="I41" s="616" t="s">
        <v>92</v>
      </c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8"/>
    </row>
    <row r="42" spans="2:20" ht="18" customHeight="1" x14ac:dyDescent="0.25">
      <c r="B42" s="275" t="s">
        <v>19</v>
      </c>
      <c r="C42" s="531" t="s">
        <v>20</v>
      </c>
      <c r="D42" s="512"/>
      <c r="E42" s="513"/>
      <c r="F42" s="92">
        <v>2E-3</v>
      </c>
      <c r="G42" s="107">
        <f>G24*F42</f>
        <v>5.9448480000000004</v>
      </c>
      <c r="H42" s="187"/>
      <c r="I42" s="616" t="s">
        <v>92</v>
      </c>
      <c r="J42" s="617"/>
      <c r="K42" s="617"/>
      <c r="L42" s="617"/>
      <c r="M42" s="617"/>
      <c r="N42" s="617"/>
      <c r="O42" s="617"/>
      <c r="P42" s="617"/>
      <c r="Q42" s="617"/>
      <c r="R42" s="617"/>
      <c r="S42" s="617"/>
      <c r="T42" s="618"/>
    </row>
    <row r="43" spans="2:20" ht="18" customHeight="1" thickBot="1" x14ac:dyDescent="0.3">
      <c r="B43" s="275" t="s">
        <v>21</v>
      </c>
      <c r="C43" s="531" t="s">
        <v>22</v>
      </c>
      <c r="D43" s="512"/>
      <c r="E43" s="513"/>
      <c r="F43" s="92">
        <v>0.08</v>
      </c>
      <c r="G43" s="107">
        <f>G24*F43</f>
        <v>237.79392000000001</v>
      </c>
      <c r="H43" s="187"/>
      <c r="I43" s="619" t="s">
        <v>92</v>
      </c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1"/>
    </row>
    <row r="44" spans="2:20" ht="18" customHeight="1" x14ac:dyDescent="0.25">
      <c r="B44" s="110"/>
      <c r="C44" s="111"/>
      <c r="D44" s="112"/>
      <c r="E44" s="113" t="s">
        <v>94</v>
      </c>
      <c r="F44" s="113">
        <f>SUM(F36:F43)</f>
        <v>0.39800000000000008</v>
      </c>
      <c r="G44" s="114">
        <f>SUM(G36:G43)</f>
        <v>1183.024752</v>
      </c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</row>
    <row r="45" spans="2:20" ht="18" customHeight="1" thickBot="1" x14ac:dyDescent="0.3">
      <c r="B45" s="525" t="s">
        <v>23</v>
      </c>
      <c r="C45" s="526"/>
      <c r="D45" s="526"/>
      <c r="E45" s="526"/>
      <c r="F45" s="526"/>
      <c r="G45" s="52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</row>
    <row r="46" spans="2:20" ht="18" customHeight="1" x14ac:dyDescent="0.25">
      <c r="B46" s="263" t="s">
        <v>95</v>
      </c>
      <c r="C46" s="529" t="s">
        <v>96</v>
      </c>
      <c r="D46" s="529"/>
      <c r="E46" s="529"/>
      <c r="F46" s="529"/>
      <c r="G46" s="74" t="s">
        <v>71</v>
      </c>
      <c r="H46" s="187"/>
      <c r="I46" s="608" t="s">
        <v>62</v>
      </c>
      <c r="J46" s="609"/>
      <c r="K46" s="609"/>
      <c r="L46" s="609"/>
      <c r="M46" s="188"/>
      <c r="N46" s="188"/>
      <c r="O46" s="188"/>
      <c r="P46" s="188"/>
      <c r="Q46" s="188"/>
      <c r="R46" s="188"/>
      <c r="S46" s="188"/>
      <c r="T46" s="189"/>
    </row>
    <row r="47" spans="2:20" ht="18" customHeight="1" x14ac:dyDescent="0.25">
      <c r="B47" s="535" t="s">
        <v>6</v>
      </c>
      <c r="C47" s="537" t="s">
        <v>97</v>
      </c>
      <c r="D47" s="265" t="s">
        <v>98</v>
      </c>
      <c r="E47" s="116" t="s">
        <v>99</v>
      </c>
      <c r="F47" s="117" t="s">
        <v>102</v>
      </c>
      <c r="G47" s="539">
        <f>IF((D48*E48*F48)-(G19*0.06)&lt;0,0,((D48*E48*F48)-(G19*0.06)))</f>
        <v>0</v>
      </c>
      <c r="H47" s="193"/>
      <c r="I47" s="613" t="s">
        <v>155</v>
      </c>
      <c r="J47" s="614"/>
      <c r="K47" s="614"/>
      <c r="L47" s="614"/>
      <c r="M47" s="614"/>
      <c r="N47" s="614"/>
      <c r="O47" s="614"/>
      <c r="P47" s="614"/>
      <c r="Q47" s="614"/>
      <c r="R47" s="614"/>
      <c r="S47" s="614"/>
      <c r="T47" s="615"/>
    </row>
    <row r="48" spans="2:20" ht="18" customHeight="1" x14ac:dyDescent="0.25">
      <c r="B48" s="536"/>
      <c r="C48" s="538"/>
      <c r="D48" s="265">
        <v>2</v>
      </c>
      <c r="E48" s="116">
        <v>3.95</v>
      </c>
      <c r="F48" s="118">
        <v>15</v>
      </c>
      <c r="G48" s="540"/>
      <c r="H48" s="193"/>
      <c r="I48" s="613"/>
      <c r="J48" s="614"/>
      <c r="K48" s="614"/>
      <c r="L48" s="614"/>
      <c r="M48" s="614"/>
      <c r="N48" s="614"/>
      <c r="O48" s="614"/>
      <c r="P48" s="614"/>
      <c r="Q48" s="614"/>
      <c r="R48" s="614"/>
      <c r="S48" s="614"/>
      <c r="T48" s="615"/>
    </row>
    <row r="49" spans="2:20" ht="18" customHeight="1" x14ac:dyDescent="0.25">
      <c r="B49" s="535" t="s">
        <v>7</v>
      </c>
      <c r="C49" s="550" t="s">
        <v>100</v>
      </c>
      <c r="D49" s="551"/>
      <c r="E49" s="119" t="s">
        <v>99</v>
      </c>
      <c r="F49" s="120" t="s">
        <v>102</v>
      </c>
      <c r="G49" s="539">
        <f>(E50*F50)*(100%-10%)</f>
        <v>344.92500000000001</v>
      </c>
      <c r="H49" s="193"/>
      <c r="I49" s="613" t="s">
        <v>103</v>
      </c>
      <c r="J49" s="614"/>
      <c r="K49" s="614"/>
      <c r="L49" s="614"/>
      <c r="M49" s="614"/>
      <c r="N49" s="614"/>
      <c r="O49" s="614"/>
      <c r="P49" s="614"/>
      <c r="Q49" s="614"/>
      <c r="R49" s="614"/>
      <c r="S49" s="614"/>
      <c r="T49" s="615"/>
    </row>
    <row r="50" spans="2:20" ht="18" customHeight="1" x14ac:dyDescent="0.25">
      <c r="B50" s="536"/>
      <c r="C50" s="552"/>
      <c r="D50" s="553"/>
      <c r="E50" s="121">
        <v>25.55</v>
      </c>
      <c r="F50" s="122">
        <v>15</v>
      </c>
      <c r="G50" s="540"/>
      <c r="H50" s="194"/>
      <c r="I50" s="613"/>
      <c r="J50" s="614"/>
      <c r="K50" s="614"/>
      <c r="L50" s="614"/>
      <c r="M50" s="614"/>
      <c r="N50" s="614"/>
      <c r="O50" s="614"/>
      <c r="P50" s="614"/>
      <c r="Q50" s="614"/>
      <c r="R50" s="614"/>
      <c r="S50" s="614"/>
      <c r="T50" s="615"/>
    </row>
    <row r="51" spans="2:20" ht="18" customHeight="1" x14ac:dyDescent="0.25">
      <c r="B51" s="275" t="s">
        <v>9</v>
      </c>
      <c r="C51" s="547" t="s">
        <v>104</v>
      </c>
      <c r="D51" s="548"/>
      <c r="E51" s="548"/>
      <c r="F51" s="549"/>
      <c r="G51" s="109">
        <v>193.44</v>
      </c>
      <c r="H51" s="195"/>
      <c r="I51" s="5" t="s">
        <v>65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8"/>
    </row>
    <row r="52" spans="2:20" ht="18" customHeight="1" x14ac:dyDescent="0.25">
      <c r="B52" s="275" t="s">
        <v>10</v>
      </c>
      <c r="C52" s="547" t="s">
        <v>105</v>
      </c>
      <c r="D52" s="548"/>
      <c r="E52" s="548"/>
      <c r="F52" s="549"/>
      <c r="G52" s="123">
        <v>129.9</v>
      </c>
      <c r="H52" s="191"/>
      <c r="I52" s="52" t="s">
        <v>270</v>
      </c>
      <c r="J52" s="6"/>
      <c r="K52" s="6"/>
      <c r="L52" s="6"/>
      <c r="M52" s="6"/>
      <c r="N52" s="6"/>
      <c r="O52" s="6"/>
      <c r="P52" s="6"/>
      <c r="Q52" s="6"/>
      <c r="R52" s="6"/>
      <c r="S52" s="6"/>
      <c r="T52" s="8"/>
    </row>
    <row r="53" spans="2:20" ht="18" customHeight="1" x14ac:dyDescent="0.25">
      <c r="B53" s="275" t="s">
        <v>11</v>
      </c>
      <c r="C53" s="547" t="s">
        <v>106</v>
      </c>
      <c r="D53" s="548"/>
      <c r="E53" s="548"/>
      <c r="F53" s="549"/>
      <c r="G53" s="124">
        <v>19.45</v>
      </c>
      <c r="H53" s="191"/>
      <c r="I53" s="52" t="s">
        <v>270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8"/>
    </row>
    <row r="54" spans="2:20" ht="18" customHeight="1" x14ac:dyDescent="0.25">
      <c r="B54" s="275" t="s">
        <v>13</v>
      </c>
      <c r="C54" s="547" t="s">
        <v>107</v>
      </c>
      <c r="D54" s="548"/>
      <c r="E54" s="548"/>
      <c r="F54" s="549"/>
      <c r="G54" s="124">
        <v>0</v>
      </c>
      <c r="H54" s="191"/>
      <c r="I54" s="52" t="s">
        <v>270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8"/>
    </row>
    <row r="55" spans="2:20" ht="18" customHeight="1" thickBot="1" x14ac:dyDescent="0.3">
      <c r="B55" s="275" t="s">
        <v>19</v>
      </c>
      <c r="C55" s="558" t="s">
        <v>12</v>
      </c>
      <c r="D55" s="559"/>
      <c r="E55" s="559"/>
      <c r="F55" s="560"/>
      <c r="G55" s="80"/>
      <c r="H55" s="191"/>
      <c r="I55" s="62" t="s">
        <v>268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1"/>
    </row>
    <row r="56" spans="2:20" ht="18" customHeight="1" x14ac:dyDescent="0.25">
      <c r="B56" s="110"/>
      <c r="C56" s="111"/>
      <c r="D56" s="111"/>
      <c r="E56" s="111"/>
      <c r="F56" s="125" t="s">
        <v>78</v>
      </c>
      <c r="G56" s="114">
        <f>G49+G51+G52+G53+G54+G47</f>
        <v>687.71500000000003</v>
      </c>
      <c r="H56" s="187"/>
      <c r="I56" s="611"/>
      <c r="J56" s="611"/>
      <c r="K56" s="611"/>
      <c r="L56" s="611"/>
      <c r="M56" s="611"/>
      <c r="N56" s="611"/>
      <c r="O56" s="611"/>
      <c r="P56" s="611"/>
      <c r="Q56" s="611"/>
      <c r="R56" s="611"/>
      <c r="S56" s="611"/>
      <c r="T56" s="611"/>
    </row>
    <row r="57" spans="2:20" ht="18" customHeight="1" x14ac:dyDescent="0.25">
      <c r="B57" s="86"/>
      <c r="C57" s="87"/>
      <c r="D57" s="87"/>
      <c r="E57" s="487" t="s">
        <v>24</v>
      </c>
      <c r="F57" s="521"/>
      <c r="G57" s="126">
        <f>G33+G44+G56</f>
        <v>2719.6979320336</v>
      </c>
      <c r="H57" s="187"/>
      <c r="I57" s="612"/>
      <c r="J57" s="612"/>
      <c r="K57" s="612"/>
      <c r="L57" s="612"/>
      <c r="M57" s="612"/>
      <c r="N57" s="612"/>
      <c r="O57" s="612"/>
      <c r="P57" s="612"/>
      <c r="Q57" s="612"/>
      <c r="R57" s="612"/>
      <c r="S57" s="612"/>
      <c r="T57" s="612"/>
    </row>
    <row r="58" spans="2:20" ht="23.25" customHeight="1" x14ac:dyDescent="0.25">
      <c r="B58" s="563"/>
      <c r="C58" s="564"/>
      <c r="D58" s="564"/>
      <c r="E58" s="564"/>
      <c r="F58" s="564"/>
      <c r="G58" s="565"/>
      <c r="H58" s="187"/>
      <c r="I58" s="612"/>
      <c r="J58" s="612"/>
      <c r="K58" s="612"/>
      <c r="L58" s="612"/>
      <c r="M58" s="612"/>
      <c r="N58" s="612"/>
      <c r="O58" s="612"/>
      <c r="P58" s="612"/>
      <c r="Q58" s="612"/>
      <c r="R58" s="612"/>
      <c r="S58" s="612"/>
      <c r="T58" s="612"/>
    </row>
    <row r="59" spans="2:20" ht="15.75" thickBot="1" x14ac:dyDescent="0.3">
      <c r="B59" s="486" t="s">
        <v>25</v>
      </c>
      <c r="C59" s="487"/>
      <c r="D59" s="487"/>
      <c r="E59" s="487"/>
      <c r="F59" s="487"/>
      <c r="G59" s="488"/>
      <c r="H59" s="187"/>
      <c r="I59" s="196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</row>
    <row r="60" spans="2:20" ht="18.75" customHeight="1" x14ac:dyDescent="0.25">
      <c r="B60" s="276" t="s">
        <v>109</v>
      </c>
      <c r="C60" s="554" t="s">
        <v>110</v>
      </c>
      <c r="D60" s="554"/>
      <c r="E60" s="554"/>
      <c r="F60" s="271" t="s">
        <v>68</v>
      </c>
      <c r="G60" s="268" t="s">
        <v>71</v>
      </c>
      <c r="H60" s="187"/>
      <c r="I60" s="452" t="s">
        <v>62</v>
      </c>
      <c r="J60" s="453"/>
      <c r="K60" s="453"/>
      <c r="L60" s="453"/>
      <c r="M60" s="453"/>
      <c r="N60" s="453"/>
      <c r="O60" s="453"/>
      <c r="P60" s="453"/>
      <c r="Q60" s="453"/>
      <c r="R60" s="453"/>
      <c r="S60" s="453"/>
      <c r="T60" s="570"/>
    </row>
    <row r="61" spans="2:20" ht="25.5" customHeight="1" x14ac:dyDescent="0.25">
      <c r="B61" s="130" t="s">
        <v>6</v>
      </c>
      <c r="C61" s="555" t="s">
        <v>26</v>
      </c>
      <c r="D61" s="556"/>
      <c r="E61" s="557"/>
      <c r="F61" s="131">
        <v>4.1999999999999997E-3</v>
      </c>
      <c r="G61" s="132">
        <f>G24*F61</f>
        <v>12.484180799999999</v>
      </c>
      <c r="H61" s="187"/>
      <c r="I61" s="541" t="s">
        <v>121</v>
      </c>
      <c r="J61" s="542"/>
      <c r="K61" s="542"/>
      <c r="L61" s="594" t="s">
        <v>119</v>
      </c>
      <c r="M61" s="594"/>
      <c r="N61" s="594"/>
      <c r="O61" s="594"/>
      <c r="P61" s="594"/>
      <c r="Q61" s="594"/>
      <c r="R61" s="594"/>
      <c r="S61" s="594"/>
      <c r="T61" s="595"/>
    </row>
    <row r="62" spans="2:20" ht="24.95" customHeight="1" x14ac:dyDescent="0.25">
      <c r="B62" s="130" t="s">
        <v>7</v>
      </c>
      <c r="C62" s="555" t="s">
        <v>27</v>
      </c>
      <c r="D62" s="556"/>
      <c r="E62" s="557"/>
      <c r="F62" s="131">
        <v>2.9999999999999997E-4</v>
      </c>
      <c r="G62" s="132">
        <f>G24*F62</f>
        <v>0.89172719999999994</v>
      </c>
      <c r="H62" s="187"/>
      <c r="I62" s="541" t="s">
        <v>121</v>
      </c>
      <c r="J62" s="542"/>
      <c r="K62" s="542"/>
      <c r="L62" s="594" t="s">
        <v>119</v>
      </c>
      <c r="M62" s="594"/>
      <c r="N62" s="594"/>
      <c r="O62" s="594"/>
      <c r="P62" s="594"/>
      <c r="Q62" s="594"/>
      <c r="R62" s="594"/>
      <c r="S62" s="594"/>
      <c r="T62" s="595"/>
    </row>
    <row r="63" spans="2:20" ht="24.95" customHeight="1" x14ac:dyDescent="0.25">
      <c r="B63" s="130" t="s">
        <v>9</v>
      </c>
      <c r="C63" s="272" t="s">
        <v>122</v>
      </c>
      <c r="D63" s="273"/>
      <c r="E63" s="274"/>
      <c r="F63" s="131">
        <v>3.44E-2</v>
      </c>
      <c r="G63" s="132">
        <f>G24*F63</f>
        <v>102.25138560000001</v>
      </c>
      <c r="H63" s="187"/>
      <c r="I63" s="541" t="s">
        <v>121</v>
      </c>
      <c r="J63" s="542"/>
      <c r="K63" s="542"/>
      <c r="L63" s="594" t="s">
        <v>119</v>
      </c>
      <c r="M63" s="594"/>
      <c r="N63" s="594"/>
      <c r="O63" s="594"/>
      <c r="P63" s="594"/>
      <c r="Q63" s="594"/>
      <c r="R63" s="594"/>
      <c r="S63" s="594"/>
      <c r="T63" s="595"/>
    </row>
    <row r="64" spans="2:20" ht="36.75" customHeight="1" x14ac:dyDescent="0.25">
      <c r="B64" s="267" t="s">
        <v>10</v>
      </c>
      <c r="C64" s="574" t="s">
        <v>111</v>
      </c>
      <c r="D64" s="575"/>
      <c r="E64" s="576"/>
      <c r="F64" s="137">
        <v>1.9400000000000001E-2</v>
      </c>
      <c r="G64" s="138">
        <f>G24*F64</f>
        <v>57.6650256</v>
      </c>
      <c r="H64" s="187"/>
      <c r="I64" s="577" t="s">
        <v>108</v>
      </c>
      <c r="J64" s="578"/>
      <c r="K64" s="578"/>
      <c r="L64" s="578"/>
      <c r="M64" s="578"/>
      <c r="N64" s="578"/>
      <c r="O64" s="578"/>
      <c r="P64" s="578"/>
      <c r="Q64" s="578"/>
      <c r="R64" s="578"/>
      <c r="S64" s="578"/>
      <c r="T64" s="579"/>
    </row>
    <row r="65" spans="2:20" ht="24.95" customHeight="1" x14ac:dyDescent="0.25">
      <c r="B65" s="267" t="s">
        <v>11</v>
      </c>
      <c r="C65" s="544" t="s">
        <v>112</v>
      </c>
      <c r="D65" s="545"/>
      <c r="E65" s="546"/>
      <c r="F65" s="139">
        <f>F44</f>
        <v>0.39800000000000008</v>
      </c>
      <c r="G65" s="140">
        <f>G64*F65</f>
        <v>22.950680188800003</v>
      </c>
      <c r="H65" s="187"/>
      <c r="I65" s="541"/>
      <c r="J65" s="542"/>
      <c r="K65" s="542"/>
      <c r="L65" s="542"/>
      <c r="M65" s="542"/>
      <c r="N65" s="542"/>
      <c r="O65" s="542"/>
      <c r="P65" s="542"/>
      <c r="Q65" s="542"/>
      <c r="R65" s="542"/>
      <c r="S65" s="542"/>
      <c r="T65" s="543"/>
    </row>
    <row r="66" spans="2:20" ht="24.95" customHeight="1" thickBot="1" x14ac:dyDescent="0.3">
      <c r="B66" s="267" t="s">
        <v>13</v>
      </c>
      <c r="C66" s="547" t="s">
        <v>123</v>
      </c>
      <c r="D66" s="548"/>
      <c r="E66" s="549"/>
      <c r="F66" s="141" t="s">
        <v>124</v>
      </c>
      <c r="G66" s="140">
        <f>F66*G24</f>
        <v>1.84290288</v>
      </c>
      <c r="H66" s="187"/>
      <c r="I66" s="566" t="s">
        <v>121</v>
      </c>
      <c r="J66" s="567"/>
      <c r="K66" s="567"/>
      <c r="L66" s="596" t="s">
        <v>119</v>
      </c>
      <c r="M66" s="596"/>
      <c r="N66" s="596"/>
      <c r="O66" s="596"/>
      <c r="P66" s="596"/>
      <c r="Q66" s="596"/>
      <c r="R66" s="596"/>
      <c r="S66" s="596"/>
      <c r="T66" s="597"/>
    </row>
    <row r="67" spans="2:20" ht="18" customHeight="1" x14ac:dyDescent="0.25">
      <c r="B67" s="86"/>
      <c r="C67" s="87"/>
      <c r="D67" s="87"/>
      <c r="E67" s="266" t="s">
        <v>54</v>
      </c>
      <c r="F67" s="143">
        <f>SUM(F61:F66)</f>
        <v>0.45630000000000009</v>
      </c>
      <c r="G67" s="126">
        <f>SUM(G61:G66)</f>
        <v>198.0859022688</v>
      </c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</row>
    <row r="68" spans="2:20" ht="23.25" customHeight="1" x14ac:dyDescent="0.25">
      <c r="B68" s="524"/>
      <c r="C68" s="457"/>
      <c r="D68" s="457"/>
      <c r="E68" s="457"/>
      <c r="F68" s="457"/>
      <c r="G68" s="458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</row>
    <row r="69" spans="2:20" ht="18" customHeight="1" thickBot="1" x14ac:dyDescent="0.3">
      <c r="B69" s="486" t="s">
        <v>28</v>
      </c>
      <c r="C69" s="487"/>
      <c r="D69" s="487"/>
      <c r="E69" s="487"/>
      <c r="F69" s="487"/>
      <c r="G69" s="488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</row>
    <row r="70" spans="2:20" ht="18" customHeight="1" x14ac:dyDescent="0.25">
      <c r="B70" s="276" t="s">
        <v>126</v>
      </c>
      <c r="C70" s="554" t="s">
        <v>127</v>
      </c>
      <c r="D70" s="554"/>
      <c r="E70" s="554"/>
      <c r="F70" s="271" t="s">
        <v>68</v>
      </c>
      <c r="G70" s="144" t="s">
        <v>71</v>
      </c>
      <c r="H70" s="187"/>
      <c r="I70" s="452" t="s">
        <v>62</v>
      </c>
      <c r="J70" s="453"/>
      <c r="K70" s="453"/>
      <c r="L70" s="453"/>
      <c r="M70" s="453"/>
      <c r="N70" s="453"/>
      <c r="O70" s="453"/>
      <c r="P70" s="453"/>
      <c r="Q70" s="453"/>
      <c r="R70" s="453"/>
      <c r="S70" s="453"/>
      <c r="T70" s="570"/>
    </row>
    <row r="71" spans="2:20" ht="18" customHeight="1" x14ac:dyDescent="0.25">
      <c r="B71" s="130" t="s">
        <v>6</v>
      </c>
      <c r="C71" s="555" t="s">
        <v>113</v>
      </c>
      <c r="D71" s="556"/>
      <c r="E71" s="557"/>
      <c r="F71" s="131">
        <v>8.3299999999999999E-2</v>
      </c>
      <c r="G71" s="132">
        <f>(G19+G21)*F71</f>
        <v>247.6029192</v>
      </c>
      <c r="H71" s="187"/>
      <c r="I71" s="571" t="s">
        <v>129</v>
      </c>
      <c r="J71" s="572"/>
      <c r="K71" s="572"/>
      <c r="L71" s="572"/>
      <c r="M71" s="572"/>
      <c r="N71" s="572"/>
      <c r="O71" s="572"/>
      <c r="P71" s="572"/>
      <c r="Q71" s="572"/>
      <c r="R71" s="572"/>
      <c r="S71" s="572"/>
      <c r="T71" s="573"/>
    </row>
    <row r="72" spans="2:20" ht="18" customHeight="1" x14ac:dyDescent="0.25">
      <c r="B72" s="130" t="s">
        <v>7</v>
      </c>
      <c r="C72" s="555" t="s">
        <v>128</v>
      </c>
      <c r="D72" s="556"/>
      <c r="E72" s="557"/>
      <c r="F72" s="131">
        <v>1.3899999999999999E-2</v>
      </c>
      <c r="G72" s="132">
        <f>G24*F72</f>
        <v>41.316693600000001</v>
      </c>
      <c r="H72" s="187"/>
      <c r="I72" s="244" t="s">
        <v>121</v>
      </c>
      <c r="J72" s="245"/>
      <c r="K72" s="245"/>
      <c r="L72" s="594" t="s">
        <v>119</v>
      </c>
      <c r="M72" s="594"/>
      <c r="N72" s="594"/>
      <c r="O72" s="594"/>
      <c r="P72" s="594"/>
      <c r="Q72" s="594"/>
      <c r="R72" s="594"/>
      <c r="S72" s="594"/>
      <c r="T72" s="595"/>
    </row>
    <row r="73" spans="2:20" ht="18" customHeight="1" x14ac:dyDescent="0.25">
      <c r="B73" s="130" t="s">
        <v>9</v>
      </c>
      <c r="C73" s="555" t="s">
        <v>114</v>
      </c>
      <c r="D73" s="556"/>
      <c r="E73" s="557"/>
      <c r="F73" s="131">
        <v>2.8E-3</v>
      </c>
      <c r="G73" s="132">
        <f>G24*F73</f>
        <v>8.3227872000000005</v>
      </c>
      <c r="H73" s="187"/>
      <c r="I73" s="244" t="s">
        <v>121</v>
      </c>
      <c r="J73" s="245"/>
      <c r="K73" s="245"/>
      <c r="L73" s="594" t="s">
        <v>119</v>
      </c>
      <c r="M73" s="594"/>
      <c r="N73" s="594"/>
      <c r="O73" s="594"/>
      <c r="P73" s="594"/>
      <c r="Q73" s="594"/>
      <c r="R73" s="594"/>
      <c r="S73" s="594"/>
      <c r="T73" s="595"/>
    </row>
    <row r="74" spans="2:20" ht="18" customHeight="1" x14ac:dyDescent="0.25">
      <c r="B74" s="267" t="s">
        <v>10</v>
      </c>
      <c r="C74" s="544" t="s">
        <v>125</v>
      </c>
      <c r="D74" s="545"/>
      <c r="E74" s="546"/>
      <c r="F74" s="137">
        <v>2.0000000000000001E-4</v>
      </c>
      <c r="G74" s="138">
        <f>G24*F74</f>
        <v>0.59448480000000004</v>
      </c>
      <c r="H74" s="187"/>
      <c r="I74" s="244" t="s">
        <v>121</v>
      </c>
      <c r="J74" s="245"/>
      <c r="K74" s="245"/>
      <c r="L74" s="594" t="s">
        <v>119</v>
      </c>
      <c r="M74" s="594"/>
      <c r="N74" s="594"/>
      <c r="O74" s="594"/>
      <c r="P74" s="594"/>
      <c r="Q74" s="594"/>
      <c r="R74" s="594"/>
      <c r="S74" s="594"/>
      <c r="T74" s="595"/>
    </row>
    <row r="75" spans="2:20" ht="18" customHeight="1" x14ac:dyDescent="0.25">
      <c r="B75" s="267" t="s">
        <v>11</v>
      </c>
      <c r="C75" s="544" t="s">
        <v>115</v>
      </c>
      <c r="D75" s="545"/>
      <c r="E75" s="546"/>
      <c r="F75" s="145">
        <v>6.9999999999999999E-4</v>
      </c>
      <c r="G75" s="140">
        <f>G24*F75</f>
        <v>2.0806968000000001</v>
      </c>
      <c r="H75" s="187"/>
      <c r="I75" s="244" t="s">
        <v>121</v>
      </c>
      <c r="J75" s="245"/>
      <c r="K75" s="245"/>
      <c r="L75" s="594" t="s">
        <v>119</v>
      </c>
      <c r="M75" s="594"/>
      <c r="N75" s="594"/>
      <c r="O75" s="594"/>
      <c r="P75" s="594"/>
      <c r="Q75" s="594"/>
      <c r="R75" s="594"/>
      <c r="S75" s="594"/>
      <c r="T75" s="595"/>
    </row>
    <row r="76" spans="2:20" ht="18" customHeight="1" x14ac:dyDescent="0.25">
      <c r="B76" s="267" t="s">
        <v>13</v>
      </c>
      <c r="C76" s="547" t="s">
        <v>116</v>
      </c>
      <c r="D76" s="548"/>
      <c r="E76" s="549"/>
      <c r="F76" s="145">
        <v>2.8999999999999998E-3</v>
      </c>
      <c r="G76" s="140">
        <f>G24*F76</f>
        <v>8.6200295999999987</v>
      </c>
      <c r="H76" s="187"/>
      <c r="I76" s="244" t="s">
        <v>121</v>
      </c>
      <c r="J76" s="245"/>
      <c r="K76" s="245"/>
      <c r="L76" s="594" t="s">
        <v>119</v>
      </c>
      <c r="M76" s="594"/>
      <c r="N76" s="594"/>
      <c r="O76" s="594"/>
      <c r="P76" s="594"/>
      <c r="Q76" s="594"/>
      <c r="R76" s="594"/>
      <c r="S76" s="594"/>
      <c r="T76" s="595"/>
    </row>
    <row r="77" spans="2:20" ht="18" customHeight="1" thickBot="1" x14ac:dyDescent="0.3">
      <c r="B77" s="267" t="s">
        <v>19</v>
      </c>
      <c r="C77" s="547" t="s">
        <v>29</v>
      </c>
      <c r="D77" s="548"/>
      <c r="E77" s="549"/>
      <c r="F77" s="146"/>
      <c r="G77" s="140"/>
      <c r="H77" s="187"/>
      <c r="I77" s="52" t="s">
        <v>224</v>
      </c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1"/>
    </row>
    <row r="78" spans="2:20" ht="18" customHeight="1" x14ac:dyDescent="0.25">
      <c r="B78" s="110"/>
      <c r="C78" s="111"/>
      <c r="D78" s="111"/>
      <c r="E78" s="269" t="s">
        <v>118</v>
      </c>
      <c r="F78" s="147">
        <f>SUM(F71:F77)</f>
        <v>0.1038</v>
      </c>
      <c r="G78" s="114">
        <f>SUM(G71:G77)</f>
        <v>308.53761119999996</v>
      </c>
      <c r="H78" s="187"/>
      <c r="I78" s="238"/>
      <c r="J78" s="238"/>
      <c r="K78" s="238"/>
      <c r="L78" s="238"/>
      <c r="M78" s="238"/>
      <c r="N78" s="238"/>
      <c r="O78" s="238"/>
      <c r="P78" s="238"/>
      <c r="Q78" s="238"/>
      <c r="R78" s="238"/>
      <c r="S78" s="238"/>
      <c r="T78" s="238"/>
    </row>
    <row r="79" spans="2:20" ht="18" customHeight="1" x14ac:dyDescent="0.25">
      <c r="B79" s="267" t="s">
        <v>21</v>
      </c>
      <c r="C79" s="531" t="s">
        <v>117</v>
      </c>
      <c r="D79" s="512"/>
      <c r="E79" s="512"/>
      <c r="F79" s="513"/>
      <c r="G79" s="140">
        <f>G78*F44</f>
        <v>122.7979692576</v>
      </c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</row>
    <row r="80" spans="2:20" ht="18" customHeight="1" x14ac:dyDescent="0.25">
      <c r="B80" s="86"/>
      <c r="C80" s="87"/>
      <c r="D80" s="87"/>
      <c r="E80" s="487" t="s">
        <v>30</v>
      </c>
      <c r="F80" s="521"/>
      <c r="G80" s="126">
        <f>G78+G79</f>
        <v>431.33558045759997</v>
      </c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</row>
    <row r="81" spans="2:23" ht="14.25" customHeight="1" x14ac:dyDescent="0.25">
      <c r="B81" s="580"/>
      <c r="C81" s="512"/>
      <c r="D81" s="512"/>
      <c r="E81" s="512"/>
      <c r="F81" s="512"/>
      <c r="G81" s="581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</row>
    <row r="82" spans="2:23" ht="18" customHeight="1" thickBot="1" x14ac:dyDescent="0.3">
      <c r="B82" s="486" t="s">
        <v>31</v>
      </c>
      <c r="C82" s="487"/>
      <c r="D82" s="487"/>
      <c r="E82" s="487"/>
      <c r="F82" s="487"/>
      <c r="G82" s="488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</row>
    <row r="83" spans="2:23" ht="18" customHeight="1" x14ac:dyDescent="0.25">
      <c r="B83" s="276" t="s">
        <v>220</v>
      </c>
      <c r="C83" s="554" t="s">
        <v>221</v>
      </c>
      <c r="D83" s="554"/>
      <c r="E83" s="554"/>
      <c r="F83" s="554"/>
      <c r="G83" s="144" t="s">
        <v>71</v>
      </c>
      <c r="H83" s="187"/>
      <c r="I83" s="608" t="s">
        <v>62</v>
      </c>
      <c r="J83" s="609"/>
      <c r="K83" s="609"/>
      <c r="L83" s="609"/>
      <c r="M83" s="609"/>
      <c r="N83" s="609"/>
      <c r="O83" s="609"/>
      <c r="P83" s="609"/>
      <c r="Q83" s="609"/>
      <c r="R83" s="609"/>
      <c r="S83" s="609"/>
      <c r="T83" s="610"/>
    </row>
    <row r="84" spans="2:23" ht="18" customHeight="1" x14ac:dyDescent="0.25">
      <c r="B84" s="275" t="s">
        <v>6</v>
      </c>
      <c r="C84" s="547" t="s">
        <v>32</v>
      </c>
      <c r="D84" s="548"/>
      <c r="E84" s="548"/>
      <c r="F84" s="549"/>
      <c r="G84" s="80">
        <f>INSUMOS!W18</f>
        <v>93.75</v>
      </c>
      <c r="H84" s="187"/>
      <c r="I84" s="5" t="s">
        <v>223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8"/>
    </row>
    <row r="85" spans="2:23" ht="18" customHeight="1" x14ac:dyDescent="0.25">
      <c r="B85" s="275" t="s">
        <v>7</v>
      </c>
      <c r="C85" s="547" t="s">
        <v>222</v>
      </c>
      <c r="D85" s="548"/>
      <c r="E85" s="548"/>
      <c r="F85" s="549"/>
      <c r="G85" s="80">
        <v>0</v>
      </c>
      <c r="H85" s="187"/>
      <c r="I85" s="5" t="s">
        <v>223</v>
      </c>
      <c r="J85" s="6"/>
      <c r="K85" s="6"/>
      <c r="L85" s="6"/>
      <c r="M85" s="6"/>
      <c r="N85" s="6"/>
      <c r="O85" s="6"/>
      <c r="P85" s="6"/>
      <c r="Q85" s="6"/>
      <c r="R85" s="6"/>
      <c r="S85" s="6"/>
      <c r="T85" s="8"/>
    </row>
    <row r="86" spans="2:23" ht="18" customHeight="1" x14ac:dyDescent="0.25">
      <c r="B86" s="275" t="s">
        <v>9</v>
      </c>
      <c r="C86" s="558" t="s">
        <v>33</v>
      </c>
      <c r="D86" s="559"/>
      <c r="E86" s="559"/>
      <c r="F86" s="560"/>
      <c r="G86" s="107">
        <f>INSUMOS!W31</f>
        <v>2.9166666666666665</v>
      </c>
      <c r="H86" s="187"/>
      <c r="I86" s="5" t="s">
        <v>223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8"/>
    </row>
    <row r="87" spans="2:23" ht="18" customHeight="1" thickBot="1" x14ac:dyDescent="0.3">
      <c r="B87" s="275" t="s">
        <v>10</v>
      </c>
      <c r="C87" s="547" t="s">
        <v>12</v>
      </c>
      <c r="D87" s="548"/>
      <c r="E87" s="548"/>
      <c r="F87" s="549"/>
      <c r="G87" s="80"/>
      <c r="H87" s="187"/>
      <c r="I87" s="9" t="s">
        <v>224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1"/>
    </row>
    <row r="88" spans="2:23" ht="18" customHeight="1" x14ac:dyDescent="0.25">
      <c r="B88" s="86"/>
      <c r="C88" s="87"/>
      <c r="D88" s="87"/>
      <c r="E88" s="487" t="s">
        <v>53</v>
      </c>
      <c r="F88" s="521"/>
      <c r="G88" s="126">
        <f>SUM(G84:G87)</f>
        <v>96.666666666666671</v>
      </c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</row>
    <row r="89" spans="2:23" x14ac:dyDescent="0.25">
      <c r="B89" s="149"/>
      <c r="C89" s="150"/>
      <c r="D89" s="150"/>
      <c r="E89" s="151"/>
      <c r="F89" s="151"/>
      <c r="G89" s="152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</row>
    <row r="90" spans="2:23" ht="18" customHeight="1" thickBot="1" x14ac:dyDescent="0.3">
      <c r="B90" s="486" t="s">
        <v>34</v>
      </c>
      <c r="C90" s="487"/>
      <c r="D90" s="487"/>
      <c r="E90" s="487"/>
      <c r="F90" s="487"/>
      <c r="G90" s="488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</row>
    <row r="91" spans="2:23" ht="34.5" customHeight="1" x14ac:dyDescent="0.25">
      <c r="B91" s="276" t="s">
        <v>130</v>
      </c>
      <c r="C91" s="153" t="s">
        <v>131</v>
      </c>
      <c r="D91" s="271" t="s">
        <v>151</v>
      </c>
      <c r="E91" s="153" t="s">
        <v>137</v>
      </c>
      <c r="F91" s="153" t="s">
        <v>139</v>
      </c>
      <c r="G91" s="144" t="s">
        <v>71</v>
      </c>
      <c r="H91" s="187"/>
      <c r="I91" s="452" t="s">
        <v>62</v>
      </c>
      <c r="J91" s="453"/>
      <c r="K91" s="453"/>
      <c r="L91" s="453"/>
      <c r="M91" s="453"/>
      <c r="N91" s="453"/>
      <c r="O91" s="453"/>
      <c r="P91" s="453"/>
      <c r="Q91" s="453"/>
      <c r="R91" s="453"/>
      <c r="S91" s="453"/>
      <c r="T91" s="453"/>
      <c r="U91" s="247"/>
      <c r="V91" s="247"/>
      <c r="W91" s="248"/>
    </row>
    <row r="92" spans="2:23" ht="18" customHeight="1" x14ac:dyDescent="0.25">
      <c r="B92" s="275" t="s">
        <v>6</v>
      </c>
      <c r="C92" s="154" t="s">
        <v>35</v>
      </c>
      <c r="D92" s="155">
        <f>G24+G57+G67+G80+G88</f>
        <v>6418.2100814266678</v>
      </c>
      <c r="E92" s="156"/>
      <c r="F92" s="235">
        <v>0.05</v>
      </c>
      <c r="G92" s="80">
        <f>D92*F92</f>
        <v>320.91050407133343</v>
      </c>
      <c r="H92" s="187"/>
      <c r="I92" s="244" t="s">
        <v>132</v>
      </c>
      <c r="J92" s="245"/>
      <c r="K92" s="245"/>
      <c r="L92" s="245"/>
      <c r="M92" s="245"/>
      <c r="N92" s="583" t="s">
        <v>119</v>
      </c>
      <c r="O92" s="583"/>
      <c r="P92" s="583"/>
      <c r="Q92" s="583"/>
      <c r="R92" s="583"/>
      <c r="S92" s="583"/>
      <c r="T92" s="583"/>
      <c r="U92" s="583"/>
      <c r="V92" s="583"/>
      <c r="W92" s="250"/>
    </row>
    <row r="93" spans="2:23" ht="18" customHeight="1" x14ac:dyDescent="0.25">
      <c r="B93" s="275" t="s">
        <v>7</v>
      </c>
      <c r="C93" s="154" t="s">
        <v>36</v>
      </c>
      <c r="D93" s="155">
        <f>G24+G57+G67+G80+G88+G92</f>
        <v>6739.1205854980017</v>
      </c>
      <c r="E93" s="156"/>
      <c r="F93" s="235">
        <v>0.1</v>
      </c>
      <c r="G93" s="80">
        <f>D93*F93</f>
        <v>673.91205854980024</v>
      </c>
      <c r="H93" s="187"/>
      <c r="I93" s="52" t="s">
        <v>133</v>
      </c>
      <c r="J93" s="246"/>
      <c r="K93" s="246"/>
      <c r="L93" s="246"/>
      <c r="M93" s="246"/>
      <c r="N93" s="246"/>
      <c r="O93" s="583" t="s">
        <v>119</v>
      </c>
      <c r="P93" s="583"/>
      <c r="Q93" s="583"/>
      <c r="R93" s="583"/>
      <c r="S93" s="583"/>
      <c r="T93" s="583"/>
      <c r="U93" s="583"/>
      <c r="V93" s="583"/>
      <c r="W93" s="595"/>
    </row>
    <row r="94" spans="2:23" ht="37.5" customHeight="1" x14ac:dyDescent="0.25">
      <c r="B94" s="275" t="s">
        <v>9</v>
      </c>
      <c r="C94" s="157" t="s">
        <v>140</v>
      </c>
      <c r="D94" s="158">
        <f>D92+G92+G93</f>
        <v>7413.032644047802</v>
      </c>
      <c r="E94" s="117"/>
      <c r="F94" s="118"/>
      <c r="G94" s="91">
        <f>D94/(1-E98)</f>
        <v>8352.7128383637209</v>
      </c>
      <c r="H94" s="187"/>
      <c r="I94" s="475" t="s">
        <v>152</v>
      </c>
      <c r="J94" s="476"/>
      <c r="K94" s="476"/>
      <c r="L94" s="476"/>
      <c r="M94" s="476"/>
      <c r="N94" s="476"/>
      <c r="O94" s="476"/>
      <c r="P94" s="476"/>
      <c r="Q94" s="476"/>
      <c r="R94" s="476"/>
      <c r="S94" s="476"/>
      <c r="T94" s="476"/>
      <c r="U94" s="249"/>
      <c r="V94" s="249"/>
      <c r="W94" s="250"/>
    </row>
    <row r="95" spans="2:23" ht="18" customHeight="1" x14ac:dyDescent="0.25">
      <c r="B95" s="275" t="s">
        <v>10</v>
      </c>
      <c r="C95" s="76" t="s">
        <v>37</v>
      </c>
      <c r="D95" s="159"/>
      <c r="E95" s="173">
        <v>1.6500000000000001E-2</v>
      </c>
      <c r="F95" s="160"/>
      <c r="G95" s="91">
        <f>G94*E95</f>
        <v>137.81976183300139</v>
      </c>
      <c r="H95" s="187"/>
      <c r="I95" s="475" t="s">
        <v>241</v>
      </c>
      <c r="J95" s="476"/>
      <c r="K95" s="476"/>
      <c r="L95" s="476"/>
      <c r="M95" s="476"/>
      <c r="N95" s="476"/>
      <c r="O95" s="476"/>
      <c r="P95" s="476"/>
      <c r="Q95" s="476"/>
      <c r="R95" s="476"/>
      <c r="S95" s="476"/>
      <c r="T95" s="476"/>
      <c r="U95" s="249"/>
      <c r="V95" s="249"/>
      <c r="W95" s="250"/>
    </row>
    <row r="96" spans="2:23" ht="18" customHeight="1" x14ac:dyDescent="0.25">
      <c r="B96" s="275" t="s">
        <v>10</v>
      </c>
      <c r="C96" s="76" t="s">
        <v>38</v>
      </c>
      <c r="D96" s="159"/>
      <c r="E96" s="173">
        <v>7.5999999999999998E-2</v>
      </c>
      <c r="F96" s="160"/>
      <c r="G96" s="91">
        <f>G94*E96</f>
        <v>634.80617571564278</v>
      </c>
      <c r="H96" s="187"/>
      <c r="I96" s="475" t="s">
        <v>241</v>
      </c>
      <c r="J96" s="476"/>
      <c r="K96" s="476"/>
      <c r="L96" s="476"/>
      <c r="M96" s="476"/>
      <c r="N96" s="476"/>
      <c r="O96" s="476"/>
      <c r="P96" s="476"/>
      <c r="Q96" s="476"/>
      <c r="R96" s="476"/>
      <c r="S96" s="476"/>
      <c r="T96" s="476"/>
      <c r="U96" s="249"/>
      <c r="V96" s="249"/>
      <c r="W96" s="250"/>
    </row>
    <row r="97" spans="2:23" ht="18" customHeight="1" thickBot="1" x14ac:dyDescent="0.3">
      <c r="B97" s="275" t="s">
        <v>13</v>
      </c>
      <c r="C97" s="76" t="s">
        <v>39</v>
      </c>
      <c r="D97" s="159"/>
      <c r="E97" s="161">
        <v>0.02</v>
      </c>
      <c r="F97" s="161"/>
      <c r="G97" s="91">
        <f>G94*E97</f>
        <v>167.05425676727441</v>
      </c>
      <c r="H97" s="187"/>
      <c r="I97" s="495" t="s">
        <v>149</v>
      </c>
      <c r="J97" s="496"/>
      <c r="K97" s="496"/>
      <c r="L97" s="496"/>
      <c r="M97" s="496"/>
      <c r="N97" s="496"/>
      <c r="O97" s="496"/>
      <c r="P97" s="496"/>
      <c r="Q97" s="496"/>
      <c r="R97" s="496"/>
      <c r="S97" s="496"/>
      <c r="T97" s="496"/>
      <c r="U97" s="251"/>
      <c r="V97" s="251"/>
      <c r="W97" s="252"/>
    </row>
    <row r="98" spans="2:23" ht="18" customHeight="1" x14ac:dyDescent="0.25">
      <c r="B98" s="275"/>
      <c r="C98" s="76"/>
      <c r="D98" s="101" t="s">
        <v>138</v>
      </c>
      <c r="E98" s="162">
        <f>E95+E96+E97</f>
        <v>0.1125</v>
      </c>
      <c r="F98" s="161"/>
      <c r="G98" s="91"/>
      <c r="H98" s="187"/>
      <c r="I98" s="197"/>
      <c r="J98" s="197"/>
      <c r="K98" s="197"/>
      <c r="L98" s="197"/>
      <c r="M98" s="197"/>
      <c r="N98" s="197"/>
      <c r="O98" s="197"/>
      <c r="P98" s="197"/>
      <c r="Q98" s="197"/>
      <c r="R98" s="197"/>
      <c r="S98" s="197"/>
      <c r="T98" s="197"/>
    </row>
    <row r="99" spans="2:23" ht="18" customHeight="1" x14ac:dyDescent="0.25">
      <c r="B99" s="86"/>
      <c r="C99" s="87"/>
      <c r="D99" s="87"/>
      <c r="E99" s="163"/>
      <c r="F99" s="163" t="s">
        <v>55</v>
      </c>
      <c r="G99" s="88">
        <f>G92+G93+G95+G96+G97</f>
        <v>1934.5027569370525</v>
      </c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</row>
    <row r="100" spans="2:23" ht="18" customHeight="1" thickBot="1" x14ac:dyDescent="0.3">
      <c r="B100" s="587"/>
      <c r="C100" s="588"/>
      <c r="D100" s="588"/>
      <c r="E100" s="588"/>
      <c r="F100" s="588"/>
      <c r="G100" s="589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</row>
    <row r="101" spans="2:23" ht="18" customHeight="1" x14ac:dyDescent="0.25">
      <c r="B101" s="590" t="s">
        <v>141</v>
      </c>
      <c r="C101" s="591"/>
      <c r="D101" s="591"/>
      <c r="E101" s="591"/>
      <c r="F101" s="591"/>
      <c r="G101" s="592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</row>
    <row r="102" spans="2:23" ht="18" customHeight="1" x14ac:dyDescent="0.25">
      <c r="B102" s="593" t="s">
        <v>142</v>
      </c>
      <c r="C102" s="554"/>
      <c r="D102" s="554"/>
      <c r="E102" s="554"/>
      <c r="F102" s="554"/>
      <c r="G102" s="165" t="s">
        <v>71</v>
      </c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</row>
    <row r="103" spans="2:23" ht="18" customHeight="1" x14ac:dyDescent="0.25">
      <c r="B103" s="75" t="s">
        <v>6</v>
      </c>
      <c r="C103" s="547" t="s">
        <v>143</v>
      </c>
      <c r="D103" s="548"/>
      <c r="E103" s="548"/>
      <c r="F103" s="549"/>
      <c r="G103" s="91">
        <f>G24</f>
        <v>2972.424</v>
      </c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</row>
    <row r="104" spans="2:23" ht="18" customHeight="1" x14ac:dyDescent="0.25">
      <c r="B104" s="75" t="s">
        <v>7</v>
      </c>
      <c r="C104" s="547" t="s">
        <v>144</v>
      </c>
      <c r="D104" s="548"/>
      <c r="E104" s="548"/>
      <c r="F104" s="549"/>
      <c r="G104" s="91">
        <f>G57</f>
        <v>2719.6979320336</v>
      </c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</row>
    <row r="105" spans="2:23" ht="18" customHeight="1" x14ac:dyDescent="0.25">
      <c r="B105" s="75" t="s">
        <v>9</v>
      </c>
      <c r="C105" s="547" t="s">
        <v>145</v>
      </c>
      <c r="D105" s="548"/>
      <c r="E105" s="548"/>
      <c r="F105" s="549"/>
      <c r="G105" s="80">
        <f>G67</f>
        <v>198.0859022688</v>
      </c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</row>
    <row r="106" spans="2:23" ht="18" customHeight="1" x14ac:dyDescent="0.25">
      <c r="B106" s="75" t="s">
        <v>10</v>
      </c>
      <c r="C106" s="547" t="s">
        <v>146</v>
      </c>
      <c r="D106" s="548"/>
      <c r="E106" s="548"/>
      <c r="F106" s="549"/>
      <c r="G106" s="80">
        <f>G80</f>
        <v>431.33558045759997</v>
      </c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</row>
    <row r="107" spans="2:23" ht="18" customHeight="1" x14ac:dyDescent="0.25">
      <c r="B107" s="75" t="s">
        <v>11</v>
      </c>
      <c r="C107" s="547" t="s">
        <v>147</v>
      </c>
      <c r="D107" s="548"/>
      <c r="E107" s="548"/>
      <c r="F107" s="549"/>
      <c r="G107" s="80">
        <f>G88</f>
        <v>96.666666666666671</v>
      </c>
    </row>
    <row r="108" spans="2:23" ht="18" customHeight="1" thickBot="1" x14ac:dyDescent="0.3">
      <c r="B108" s="166" t="s">
        <v>13</v>
      </c>
      <c r="C108" s="584" t="s">
        <v>148</v>
      </c>
      <c r="D108" s="585"/>
      <c r="E108" s="585"/>
      <c r="F108" s="586"/>
      <c r="G108" s="167">
        <f>G99</f>
        <v>1934.5027569370525</v>
      </c>
    </row>
    <row r="109" spans="2:23" ht="21" customHeight="1" thickBot="1" x14ac:dyDescent="0.3">
      <c r="B109" s="168"/>
      <c r="C109" s="169"/>
      <c r="D109" s="169"/>
      <c r="E109" s="170" t="s">
        <v>150</v>
      </c>
      <c r="F109" s="171"/>
      <c r="G109" s="172">
        <f>SUM(G103:G108)</f>
        <v>8352.7128383637209</v>
      </c>
    </row>
    <row r="110" spans="2:23" ht="18" customHeight="1" x14ac:dyDescent="0.25">
      <c r="B110" s="199"/>
      <c r="C110" s="199"/>
      <c r="D110" s="199"/>
      <c r="E110" s="582" t="s">
        <v>308</v>
      </c>
      <c r="F110" s="582"/>
      <c r="G110" s="375">
        <f>G20+((G24/220)*60%)</f>
        <v>21.617629090909091</v>
      </c>
      <c r="J110" s="1"/>
      <c r="K110" s="1"/>
      <c r="L110" s="1"/>
      <c r="M110" s="1"/>
      <c r="N110" s="1"/>
      <c r="O110" s="1"/>
      <c r="P110" s="1"/>
    </row>
    <row r="111" spans="2:23" ht="21" x14ac:dyDescent="0.35">
      <c r="C111" s="232" t="s">
        <v>120</v>
      </c>
    </row>
    <row r="112" spans="2:23" x14ac:dyDescent="0.25">
      <c r="C112" s="13" t="s">
        <v>119</v>
      </c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</sheetData>
  <sheetProtection deleteColumns="0"/>
  <mergeCells count="151">
    <mergeCell ref="E110:F110"/>
    <mergeCell ref="B4:D4"/>
    <mergeCell ref="E4:G4"/>
    <mergeCell ref="B5:D5"/>
    <mergeCell ref="E5:G5"/>
    <mergeCell ref="B6:D6"/>
    <mergeCell ref="E6:G6"/>
    <mergeCell ref="B1:G1"/>
    <mergeCell ref="H1:T1"/>
    <mergeCell ref="B2:D2"/>
    <mergeCell ref="E2:G2"/>
    <mergeCell ref="I2:L2"/>
    <mergeCell ref="B3:D3"/>
    <mergeCell ref="E3:G3"/>
    <mergeCell ref="I9:J9"/>
    <mergeCell ref="B10:D10"/>
    <mergeCell ref="E10:G10"/>
    <mergeCell ref="B11:D11"/>
    <mergeCell ref="E11:G11"/>
    <mergeCell ref="B12:G12"/>
    <mergeCell ref="B7:D7"/>
    <mergeCell ref="E7:G7"/>
    <mergeCell ref="B8:D8"/>
    <mergeCell ref="E8:G8"/>
    <mergeCell ref="B9:D9"/>
    <mergeCell ref="E9:G9"/>
    <mergeCell ref="B16:G16"/>
    <mergeCell ref="B17:G17"/>
    <mergeCell ref="I18:L18"/>
    <mergeCell ref="I20:P20"/>
    <mergeCell ref="I21:T21"/>
    <mergeCell ref="I22:T22"/>
    <mergeCell ref="B13:D14"/>
    <mergeCell ref="E13:G13"/>
    <mergeCell ref="I13:J14"/>
    <mergeCell ref="E14:G14"/>
    <mergeCell ref="B15:D15"/>
    <mergeCell ref="E15:G15"/>
    <mergeCell ref="I15:J15"/>
    <mergeCell ref="C29:D29"/>
    <mergeCell ref="I29:T29"/>
    <mergeCell ref="C30:D30"/>
    <mergeCell ref="C32:F32"/>
    <mergeCell ref="B34:G34"/>
    <mergeCell ref="C35:E35"/>
    <mergeCell ref="I35:L35"/>
    <mergeCell ref="E24:F24"/>
    <mergeCell ref="B25:G25"/>
    <mergeCell ref="B26:G26"/>
    <mergeCell ref="B27:G27"/>
    <mergeCell ref="C28:E28"/>
    <mergeCell ref="I28:L28"/>
    <mergeCell ref="C39:E39"/>
    <mergeCell ref="I39:T39"/>
    <mergeCell ref="C40:E40"/>
    <mergeCell ref="I40:T40"/>
    <mergeCell ref="C41:E41"/>
    <mergeCell ref="I41:T41"/>
    <mergeCell ref="C36:E36"/>
    <mergeCell ref="I36:T36"/>
    <mergeCell ref="C37:E37"/>
    <mergeCell ref="I37:T37"/>
    <mergeCell ref="C38:E38"/>
    <mergeCell ref="I38:T38"/>
    <mergeCell ref="B47:B48"/>
    <mergeCell ref="C47:C48"/>
    <mergeCell ref="G47:G48"/>
    <mergeCell ref="I47:T48"/>
    <mergeCell ref="B49:B50"/>
    <mergeCell ref="C49:D50"/>
    <mergeCell ref="G49:G50"/>
    <mergeCell ref="I49:T50"/>
    <mergeCell ref="C42:E42"/>
    <mergeCell ref="I42:T42"/>
    <mergeCell ref="C43:E43"/>
    <mergeCell ref="I43:T43"/>
    <mergeCell ref="B45:G45"/>
    <mergeCell ref="C46:F46"/>
    <mergeCell ref="I46:L46"/>
    <mergeCell ref="E57:F57"/>
    <mergeCell ref="I57:T58"/>
    <mergeCell ref="B58:G58"/>
    <mergeCell ref="B59:G59"/>
    <mergeCell ref="C60:E60"/>
    <mergeCell ref="I60:T60"/>
    <mergeCell ref="C51:F51"/>
    <mergeCell ref="C52:F52"/>
    <mergeCell ref="C53:F53"/>
    <mergeCell ref="C54:F54"/>
    <mergeCell ref="C55:F55"/>
    <mergeCell ref="I56:T56"/>
    <mergeCell ref="I63:K63"/>
    <mergeCell ref="L63:T63"/>
    <mergeCell ref="C64:E64"/>
    <mergeCell ref="I64:T64"/>
    <mergeCell ref="C65:E65"/>
    <mergeCell ref="I65:T65"/>
    <mergeCell ref="C61:E61"/>
    <mergeCell ref="I61:K61"/>
    <mergeCell ref="L61:T61"/>
    <mergeCell ref="C62:E62"/>
    <mergeCell ref="I62:K62"/>
    <mergeCell ref="L62:T62"/>
    <mergeCell ref="C71:E71"/>
    <mergeCell ref="I71:T71"/>
    <mergeCell ref="C72:E72"/>
    <mergeCell ref="L72:T72"/>
    <mergeCell ref="C73:E73"/>
    <mergeCell ref="L73:T73"/>
    <mergeCell ref="C66:E66"/>
    <mergeCell ref="I66:K66"/>
    <mergeCell ref="L66:T66"/>
    <mergeCell ref="B68:G68"/>
    <mergeCell ref="B69:G69"/>
    <mergeCell ref="C70:E70"/>
    <mergeCell ref="I70:T70"/>
    <mergeCell ref="C77:E77"/>
    <mergeCell ref="C79:F79"/>
    <mergeCell ref="E80:F80"/>
    <mergeCell ref="B81:G81"/>
    <mergeCell ref="B82:G82"/>
    <mergeCell ref="C83:F83"/>
    <mergeCell ref="C74:E74"/>
    <mergeCell ref="L74:T74"/>
    <mergeCell ref="C75:E75"/>
    <mergeCell ref="L75:T75"/>
    <mergeCell ref="C76:E76"/>
    <mergeCell ref="L76:T76"/>
    <mergeCell ref="B90:G90"/>
    <mergeCell ref="I91:T91"/>
    <mergeCell ref="N92:V92"/>
    <mergeCell ref="O93:W93"/>
    <mergeCell ref="I94:T94"/>
    <mergeCell ref="I95:T95"/>
    <mergeCell ref="I83:T83"/>
    <mergeCell ref="C84:F84"/>
    <mergeCell ref="C85:F85"/>
    <mergeCell ref="C86:F86"/>
    <mergeCell ref="C87:F87"/>
    <mergeCell ref="E88:F88"/>
    <mergeCell ref="C104:F104"/>
    <mergeCell ref="C105:F105"/>
    <mergeCell ref="C106:F106"/>
    <mergeCell ref="C107:F107"/>
    <mergeCell ref="C108:F108"/>
    <mergeCell ref="I96:T96"/>
    <mergeCell ref="I97:T97"/>
    <mergeCell ref="B100:G100"/>
    <mergeCell ref="B101:G101"/>
    <mergeCell ref="B102:F102"/>
    <mergeCell ref="C103:F103"/>
  </mergeCells>
  <hyperlinks>
    <hyperlink ref="C112" r:id="rId1"/>
    <hyperlink ref="L61" r:id="rId2"/>
    <hyperlink ref="L62" r:id="rId3"/>
    <hyperlink ref="L63" r:id="rId4"/>
    <hyperlink ref="L66" r:id="rId5"/>
    <hyperlink ref="L72" r:id="rId6"/>
    <hyperlink ref="L74" r:id="rId7"/>
    <hyperlink ref="L73" r:id="rId8"/>
    <hyperlink ref="L75" r:id="rId9"/>
    <hyperlink ref="L76" r:id="rId10"/>
    <hyperlink ref="N92" r:id="rId11"/>
    <hyperlink ref="O93" r:id="rId12"/>
  </hyperlinks>
  <pageMargins left="0.511811024" right="0.511811024" top="0.78740157499999996" bottom="0.78740157499999996" header="0.31496062000000002" footer="0.31496062000000002"/>
  <pageSetup paperSize="9" scale="50" fitToHeight="0" orientation="portrait" r:id="rId13"/>
  <legacyDrawing r:id="rId1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W112"/>
  <sheetViews>
    <sheetView topLeftCell="A82" zoomScale="90" zoomScaleNormal="90" workbookViewId="0">
      <selection activeCell="G111" sqref="G111"/>
    </sheetView>
  </sheetViews>
  <sheetFormatPr defaultRowHeight="15" x14ac:dyDescent="0.25"/>
  <cols>
    <col min="1" max="1" width="3.28515625" style="15" customWidth="1"/>
    <col min="2" max="2" width="5.140625" style="15" customWidth="1"/>
    <col min="3" max="3" width="27.140625" style="15" customWidth="1"/>
    <col min="4" max="4" width="32.140625" style="15" customWidth="1"/>
    <col min="5" max="5" width="22.85546875" style="15" customWidth="1"/>
    <col min="6" max="6" width="20.42578125" style="15" customWidth="1"/>
    <col min="7" max="7" width="25.5703125" style="15" customWidth="1"/>
    <col min="8" max="8" width="2.28515625" style="15" customWidth="1"/>
    <col min="9" max="9" width="30.7109375" style="15" customWidth="1"/>
    <col min="10" max="10" width="22.28515625" style="15" customWidth="1"/>
    <col min="11" max="11" width="18" style="15" customWidth="1"/>
    <col min="12" max="12" width="15.5703125" style="15" customWidth="1"/>
    <col min="13" max="13" width="16" style="15" customWidth="1"/>
    <col min="14" max="14" width="12.85546875" style="15" customWidth="1"/>
    <col min="15" max="17" width="9.140625" style="15"/>
    <col min="18" max="18" width="11.5703125" style="15" customWidth="1"/>
    <col min="19" max="19" width="11.85546875" style="15" customWidth="1"/>
    <col min="20" max="21" width="11.42578125" style="15" customWidth="1"/>
    <col min="22" max="22" width="10.5703125" style="15" customWidth="1"/>
    <col min="23" max="23" width="14.140625" style="15" customWidth="1"/>
    <col min="24" max="16384" width="9.140625" style="15"/>
  </cols>
  <sheetData>
    <row r="1" spans="2:20" ht="26.25" customHeight="1" thickBot="1" x14ac:dyDescent="0.3">
      <c r="B1" s="467" t="s">
        <v>40</v>
      </c>
      <c r="C1" s="468"/>
      <c r="D1" s="468"/>
      <c r="E1" s="468"/>
      <c r="F1" s="468"/>
      <c r="G1" s="469"/>
      <c r="H1" s="628" t="s">
        <v>231</v>
      </c>
      <c r="I1" s="629"/>
      <c r="J1" s="629"/>
      <c r="K1" s="629"/>
      <c r="L1" s="629"/>
      <c r="M1" s="629"/>
      <c r="N1" s="629"/>
      <c r="O1" s="629"/>
      <c r="P1" s="629"/>
      <c r="Q1" s="629"/>
      <c r="R1" s="629"/>
      <c r="S1" s="629"/>
      <c r="T1" s="629"/>
    </row>
    <row r="2" spans="2:20" ht="18" customHeight="1" x14ac:dyDescent="0.25">
      <c r="B2" s="470" t="s">
        <v>0</v>
      </c>
      <c r="C2" s="471"/>
      <c r="D2" s="471"/>
      <c r="E2" s="472"/>
      <c r="F2" s="473"/>
      <c r="G2" s="474"/>
      <c r="H2" s="187"/>
      <c r="I2" s="608" t="s">
        <v>62</v>
      </c>
      <c r="J2" s="609"/>
      <c r="K2" s="609"/>
      <c r="L2" s="609"/>
      <c r="M2" s="188"/>
      <c r="N2" s="188"/>
      <c r="O2" s="188"/>
      <c r="P2" s="188"/>
      <c r="Q2" s="188"/>
      <c r="R2" s="188"/>
      <c r="S2" s="188"/>
      <c r="T2" s="189"/>
    </row>
    <row r="3" spans="2:20" ht="18" customHeight="1" x14ac:dyDescent="0.25">
      <c r="B3" s="454" t="s">
        <v>1</v>
      </c>
      <c r="C3" s="455"/>
      <c r="D3" s="455"/>
      <c r="E3" s="456"/>
      <c r="F3" s="457"/>
      <c r="G3" s="458"/>
      <c r="H3" s="190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8"/>
    </row>
    <row r="4" spans="2:20" ht="18" customHeight="1" x14ac:dyDescent="0.25">
      <c r="B4" s="454" t="s">
        <v>2</v>
      </c>
      <c r="C4" s="455"/>
      <c r="D4" s="455"/>
      <c r="E4" s="456"/>
      <c r="F4" s="457"/>
      <c r="G4" s="458"/>
      <c r="H4" s="190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8"/>
    </row>
    <row r="5" spans="2:20" ht="18" customHeight="1" x14ac:dyDescent="0.25">
      <c r="B5" s="464" t="s">
        <v>57</v>
      </c>
      <c r="C5" s="465"/>
      <c r="D5" s="466"/>
      <c r="E5" s="461"/>
      <c r="F5" s="462"/>
      <c r="G5" s="463"/>
      <c r="H5" s="190"/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8"/>
    </row>
    <row r="6" spans="2:20" ht="18" customHeight="1" x14ac:dyDescent="0.25">
      <c r="B6" s="454" t="s">
        <v>3</v>
      </c>
      <c r="C6" s="455"/>
      <c r="D6" s="455"/>
      <c r="E6" s="456" t="s">
        <v>58</v>
      </c>
      <c r="F6" s="457"/>
      <c r="G6" s="458"/>
      <c r="H6" s="190"/>
      <c r="I6" s="5"/>
      <c r="J6" s="6"/>
      <c r="K6" s="6"/>
      <c r="L6" s="6"/>
      <c r="M6" s="6"/>
      <c r="N6" s="6"/>
      <c r="O6" s="6"/>
      <c r="P6" s="6"/>
      <c r="Q6" s="6"/>
      <c r="R6" s="6"/>
      <c r="S6" s="6"/>
      <c r="T6" s="8"/>
    </row>
    <row r="7" spans="2:20" ht="18" customHeight="1" x14ac:dyDescent="0.25">
      <c r="B7" s="459" t="s">
        <v>41</v>
      </c>
      <c r="C7" s="460"/>
      <c r="D7" s="460"/>
      <c r="E7" s="461" t="s">
        <v>273</v>
      </c>
      <c r="F7" s="462"/>
      <c r="G7" s="463"/>
      <c r="H7" s="190"/>
      <c r="I7" s="5"/>
      <c r="J7" s="6"/>
      <c r="K7" s="6"/>
      <c r="L7" s="6"/>
      <c r="M7" s="6"/>
      <c r="N7" s="6"/>
      <c r="O7" s="6"/>
      <c r="P7" s="6"/>
      <c r="Q7" s="6"/>
      <c r="R7" s="6"/>
      <c r="S7" s="6"/>
      <c r="T7" s="8"/>
    </row>
    <row r="8" spans="2:20" ht="18" customHeight="1" x14ac:dyDescent="0.25">
      <c r="B8" s="480" t="s">
        <v>61</v>
      </c>
      <c r="C8" s="481"/>
      <c r="D8" s="482"/>
      <c r="E8" s="461" t="s">
        <v>250</v>
      </c>
      <c r="F8" s="462"/>
      <c r="G8" s="463"/>
      <c r="H8" s="190"/>
      <c r="I8" s="5"/>
      <c r="J8" s="6"/>
      <c r="K8" s="6"/>
      <c r="L8" s="6"/>
      <c r="M8" s="6"/>
      <c r="N8" s="6"/>
      <c r="O8" s="6"/>
      <c r="P8" s="6"/>
      <c r="Q8" s="6"/>
      <c r="R8" s="6"/>
      <c r="S8" s="6"/>
      <c r="T8" s="8"/>
    </row>
    <row r="9" spans="2:20" ht="18" customHeight="1" x14ac:dyDescent="0.25">
      <c r="B9" s="480" t="s">
        <v>46</v>
      </c>
      <c r="C9" s="481"/>
      <c r="D9" s="482"/>
      <c r="E9" s="456" t="s">
        <v>47</v>
      </c>
      <c r="F9" s="457"/>
      <c r="G9" s="458"/>
      <c r="H9" s="187"/>
      <c r="I9" s="616" t="s">
        <v>63</v>
      </c>
      <c r="J9" s="617"/>
      <c r="K9" s="6"/>
      <c r="L9" s="6"/>
      <c r="M9" s="6"/>
      <c r="N9" s="6"/>
      <c r="O9" s="6"/>
      <c r="P9" s="6"/>
      <c r="Q9" s="6"/>
      <c r="R9" s="6"/>
      <c r="S9" s="6"/>
      <c r="T9" s="8"/>
    </row>
    <row r="10" spans="2:20" ht="18" customHeight="1" x14ac:dyDescent="0.25">
      <c r="B10" s="454" t="s">
        <v>4</v>
      </c>
      <c r="C10" s="455"/>
      <c r="D10" s="455"/>
      <c r="E10" s="456">
        <v>12</v>
      </c>
      <c r="F10" s="457"/>
      <c r="G10" s="458"/>
      <c r="H10" s="190"/>
      <c r="I10" s="5"/>
      <c r="J10" s="6"/>
      <c r="K10" s="6"/>
      <c r="L10" s="6"/>
      <c r="M10" s="6"/>
      <c r="N10" s="6"/>
      <c r="O10" s="6"/>
      <c r="P10" s="6"/>
      <c r="Q10" s="6"/>
      <c r="R10" s="6"/>
      <c r="S10" s="6"/>
      <c r="T10" s="8"/>
    </row>
    <row r="11" spans="2:20" ht="18" customHeight="1" x14ac:dyDescent="0.25">
      <c r="B11" s="464" t="s">
        <v>134</v>
      </c>
      <c r="C11" s="465"/>
      <c r="D11" s="466"/>
      <c r="E11" s="461" t="s">
        <v>135</v>
      </c>
      <c r="F11" s="462"/>
      <c r="G11" s="463"/>
      <c r="H11" s="190"/>
      <c r="I11" s="5" t="s">
        <v>136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8"/>
    </row>
    <row r="12" spans="2:20" ht="18" customHeight="1" x14ac:dyDescent="0.25">
      <c r="B12" s="477"/>
      <c r="C12" s="478"/>
      <c r="D12" s="478"/>
      <c r="E12" s="478"/>
      <c r="F12" s="456"/>
      <c r="G12" s="479"/>
      <c r="H12" s="190"/>
      <c r="I12" s="5"/>
      <c r="J12" s="6"/>
      <c r="K12" s="6"/>
      <c r="L12" s="6"/>
      <c r="M12" s="6"/>
      <c r="N12" s="6"/>
      <c r="O12" s="6"/>
      <c r="P12" s="6"/>
      <c r="Q12" s="6"/>
      <c r="R12" s="6"/>
      <c r="S12" s="6"/>
      <c r="T12" s="8"/>
    </row>
    <row r="13" spans="2:20" ht="18" customHeight="1" x14ac:dyDescent="0.25">
      <c r="B13" s="498" t="s">
        <v>42</v>
      </c>
      <c r="C13" s="499"/>
      <c r="D13" s="500"/>
      <c r="E13" s="504" t="s">
        <v>258</v>
      </c>
      <c r="F13" s="505"/>
      <c r="G13" s="506"/>
      <c r="H13" s="190"/>
      <c r="I13" s="616" t="s">
        <v>64</v>
      </c>
      <c r="J13" s="617"/>
      <c r="K13" s="6"/>
      <c r="L13" s="6"/>
      <c r="M13" s="6"/>
      <c r="N13" s="6"/>
      <c r="O13" s="6"/>
      <c r="P13" s="6"/>
      <c r="Q13" s="6"/>
      <c r="R13" s="6"/>
      <c r="S13" s="6"/>
      <c r="T13" s="8"/>
    </row>
    <row r="14" spans="2:20" ht="18" customHeight="1" x14ac:dyDescent="0.25">
      <c r="B14" s="501"/>
      <c r="C14" s="502"/>
      <c r="D14" s="503"/>
      <c r="E14" s="507" t="s">
        <v>60</v>
      </c>
      <c r="F14" s="508"/>
      <c r="G14" s="509"/>
      <c r="H14" s="190"/>
      <c r="I14" s="616"/>
      <c r="J14" s="617"/>
      <c r="K14" s="6"/>
      <c r="L14" s="6"/>
      <c r="M14" s="6"/>
      <c r="N14" s="6"/>
      <c r="O14" s="6"/>
      <c r="P14" s="6"/>
      <c r="Q14" s="6"/>
      <c r="R14" s="6"/>
      <c r="S14" s="6"/>
      <c r="T14" s="8"/>
    </row>
    <row r="15" spans="2:20" ht="18" customHeight="1" thickBot="1" x14ac:dyDescent="0.3">
      <c r="B15" s="510" t="s">
        <v>43</v>
      </c>
      <c r="C15" s="511"/>
      <c r="D15" s="511"/>
      <c r="E15" s="456">
        <v>2</v>
      </c>
      <c r="F15" s="457"/>
      <c r="G15" s="458"/>
      <c r="H15" s="190"/>
      <c r="I15" s="619" t="s">
        <v>64</v>
      </c>
      <c r="J15" s="620"/>
      <c r="K15" s="10"/>
      <c r="L15" s="10"/>
      <c r="M15" s="10"/>
      <c r="N15" s="10"/>
      <c r="O15" s="10"/>
      <c r="P15" s="10"/>
      <c r="Q15" s="10"/>
      <c r="R15" s="10"/>
      <c r="S15" s="10"/>
      <c r="T15" s="11"/>
    </row>
    <row r="16" spans="2:20" ht="18" customHeight="1" x14ac:dyDescent="0.25">
      <c r="B16" s="483" t="s">
        <v>5</v>
      </c>
      <c r="C16" s="484"/>
      <c r="D16" s="484"/>
      <c r="E16" s="484"/>
      <c r="F16" s="484"/>
      <c r="G16" s="485"/>
      <c r="H16" s="190"/>
      <c r="I16" s="190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</row>
    <row r="17" spans="2:20" ht="18" customHeight="1" thickBot="1" x14ac:dyDescent="0.3">
      <c r="B17" s="486" t="s">
        <v>51</v>
      </c>
      <c r="C17" s="487"/>
      <c r="D17" s="487"/>
      <c r="E17" s="487"/>
      <c r="F17" s="487"/>
      <c r="G17" s="488"/>
      <c r="H17" s="190"/>
      <c r="I17" s="190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</row>
    <row r="18" spans="2:20" ht="18" customHeight="1" x14ac:dyDescent="0.25">
      <c r="B18" s="263" t="s">
        <v>66</v>
      </c>
      <c r="C18" s="269" t="s">
        <v>67</v>
      </c>
      <c r="D18" s="264" t="s">
        <v>68</v>
      </c>
      <c r="E18" s="264" t="s">
        <v>69</v>
      </c>
      <c r="F18" s="264" t="s">
        <v>70</v>
      </c>
      <c r="G18" s="74" t="s">
        <v>71</v>
      </c>
      <c r="H18" s="190"/>
      <c r="I18" s="608" t="s">
        <v>62</v>
      </c>
      <c r="J18" s="609"/>
      <c r="K18" s="609"/>
      <c r="L18" s="609"/>
      <c r="M18" s="188"/>
      <c r="N18" s="188"/>
      <c r="O18" s="188"/>
      <c r="P18" s="188"/>
      <c r="Q18" s="188"/>
      <c r="R18" s="188"/>
      <c r="S18" s="188"/>
      <c r="T18" s="189"/>
    </row>
    <row r="19" spans="2:20" ht="18" customHeight="1" x14ac:dyDescent="0.25">
      <c r="B19" s="75" t="s">
        <v>6</v>
      </c>
      <c r="C19" s="76" t="s">
        <v>44</v>
      </c>
      <c r="D19" s="77" t="s">
        <v>72</v>
      </c>
      <c r="E19" s="78">
        <v>1</v>
      </c>
      <c r="F19" s="79">
        <v>2286.48</v>
      </c>
      <c r="G19" s="80">
        <f>F19</f>
        <v>2286.48</v>
      </c>
      <c r="H19" s="187"/>
      <c r="I19" s="277" t="s">
        <v>65</v>
      </c>
      <c r="J19" s="7"/>
      <c r="K19" s="6"/>
      <c r="L19" s="6"/>
      <c r="M19" s="6"/>
      <c r="N19" s="6"/>
      <c r="O19" s="6"/>
      <c r="P19" s="6"/>
      <c r="Q19" s="6"/>
      <c r="R19" s="6"/>
      <c r="S19" s="6"/>
      <c r="T19" s="8"/>
    </row>
    <row r="20" spans="2:20" ht="18" customHeight="1" x14ac:dyDescent="0.25">
      <c r="B20" s="75" t="s">
        <v>7</v>
      </c>
      <c r="C20" s="76" t="s">
        <v>45</v>
      </c>
      <c r="D20" s="77" t="s">
        <v>72</v>
      </c>
      <c r="E20" s="78">
        <v>220</v>
      </c>
      <c r="F20" s="81">
        <f>(G19+G21)/E20</f>
        <v>13.511018181818182</v>
      </c>
      <c r="G20" s="80">
        <f>F20</f>
        <v>13.511018181818182</v>
      </c>
      <c r="H20" s="187"/>
      <c r="I20" s="616" t="s">
        <v>73</v>
      </c>
      <c r="J20" s="617"/>
      <c r="K20" s="617"/>
      <c r="L20" s="617"/>
      <c r="M20" s="617"/>
      <c r="N20" s="617"/>
      <c r="O20" s="617"/>
      <c r="P20" s="617"/>
      <c r="Q20" s="6"/>
      <c r="R20" s="6"/>
      <c r="S20" s="6"/>
      <c r="T20" s="8"/>
    </row>
    <row r="21" spans="2:20" ht="29.25" customHeight="1" x14ac:dyDescent="0.25">
      <c r="B21" s="75" t="s">
        <v>9</v>
      </c>
      <c r="C21" s="76" t="s">
        <v>8</v>
      </c>
      <c r="D21" s="82">
        <v>0.3</v>
      </c>
      <c r="E21" s="83">
        <v>1</v>
      </c>
      <c r="F21" s="79">
        <f>F19*D21</f>
        <v>685.94399999999996</v>
      </c>
      <c r="G21" s="80">
        <f>F21</f>
        <v>685.94399999999996</v>
      </c>
      <c r="H21" s="187"/>
      <c r="I21" s="622" t="s">
        <v>74</v>
      </c>
      <c r="J21" s="623"/>
      <c r="K21" s="623"/>
      <c r="L21" s="623"/>
      <c r="M21" s="623"/>
      <c r="N21" s="623"/>
      <c r="O21" s="623"/>
      <c r="P21" s="623"/>
      <c r="Q21" s="623"/>
      <c r="R21" s="623"/>
      <c r="S21" s="623"/>
      <c r="T21" s="624"/>
    </row>
    <row r="22" spans="2:20" ht="21" customHeight="1" thickBot="1" x14ac:dyDescent="0.3">
      <c r="B22" s="75" t="s">
        <v>10</v>
      </c>
      <c r="C22" s="76" t="s">
        <v>75</v>
      </c>
      <c r="D22" s="82">
        <v>0.4</v>
      </c>
      <c r="E22" s="83">
        <v>105</v>
      </c>
      <c r="F22" s="79">
        <f>F20*D22</f>
        <v>5.4044072727272727</v>
      </c>
      <c r="G22" s="80">
        <f>F22*E22</f>
        <v>567.46276363636366</v>
      </c>
      <c r="H22" s="187"/>
      <c r="I22" s="625" t="s">
        <v>269</v>
      </c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7"/>
    </row>
    <row r="23" spans="2:20" ht="19.5" customHeight="1" x14ac:dyDescent="0.25">
      <c r="B23" s="75" t="s">
        <v>11</v>
      </c>
      <c r="C23" s="76" t="s">
        <v>12</v>
      </c>
      <c r="D23" s="85"/>
      <c r="E23" s="81" t="s">
        <v>48</v>
      </c>
      <c r="F23" s="81"/>
      <c r="G23" s="80"/>
      <c r="H23" s="191"/>
      <c r="I23" s="191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</row>
    <row r="24" spans="2:20" ht="18" customHeight="1" x14ac:dyDescent="0.25">
      <c r="B24" s="86"/>
      <c r="C24" s="87"/>
      <c r="D24" s="87"/>
      <c r="E24" s="487" t="s">
        <v>52</v>
      </c>
      <c r="F24" s="521"/>
      <c r="G24" s="88">
        <f>G19+G21+G22</f>
        <v>3539.8867636363639</v>
      </c>
      <c r="H24" s="191"/>
      <c r="I24" s="191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</row>
    <row r="25" spans="2:20" x14ac:dyDescent="0.25">
      <c r="B25" s="524"/>
      <c r="C25" s="457"/>
      <c r="D25" s="457"/>
      <c r="E25" s="457"/>
      <c r="F25" s="457"/>
      <c r="G25" s="458"/>
      <c r="H25" s="190"/>
      <c r="I25" s="190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</row>
    <row r="26" spans="2:20" ht="18" customHeight="1" x14ac:dyDescent="0.25">
      <c r="B26" s="486" t="s">
        <v>14</v>
      </c>
      <c r="C26" s="487"/>
      <c r="D26" s="487"/>
      <c r="E26" s="487"/>
      <c r="F26" s="487"/>
      <c r="G26" s="488"/>
      <c r="H26" s="190"/>
      <c r="I26" s="190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</row>
    <row r="27" spans="2:20" ht="18" customHeight="1" thickBot="1" x14ac:dyDescent="0.3">
      <c r="B27" s="525" t="s">
        <v>79</v>
      </c>
      <c r="C27" s="526"/>
      <c r="D27" s="526"/>
      <c r="E27" s="526"/>
      <c r="F27" s="526"/>
      <c r="G27" s="527"/>
      <c r="H27" s="190"/>
      <c r="I27" s="190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</row>
    <row r="28" spans="2:20" ht="18" customHeight="1" x14ac:dyDescent="0.25">
      <c r="B28" s="263" t="s">
        <v>80</v>
      </c>
      <c r="C28" s="528" t="s">
        <v>81</v>
      </c>
      <c r="D28" s="529"/>
      <c r="E28" s="530"/>
      <c r="F28" s="264" t="s">
        <v>68</v>
      </c>
      <c r="G28" s="74" t="s">
        <v>71</v>
      </c>
      <c r="H28" s="190"/>
      <c r="I28" s="608" t="s">
        <v>62</v>
      </c>
      <c r="J28" s="609"/>
      <c r="K28" s="609"/>
      <c r="L28" s="609"/>
      <c r="M28" s="188"/>
      <c r="N28" s="188"/>
      <c r="O28" s="188"/>
      <c r="P28" s="188"/>
      <c r="Q28" s="188"/>
      <c r="R28" s="188"/>
      <c r="S28" s="188"/>
      <c r="T28" s="189"/>
    </row>
    <row r="29" spans="2:20" ht="21.75" customHeight="1" x14ac:dyDescent="0.25">
      <c r="B29" s="75" t="s">
        <v>6</v>
      </c>
      <c r="C29" s="512" t="s">
        <v>82</v>
      </c>
      <c r="D29" s="513"/>
      <c r="E29" s="90" t="s">
        <v>83</v>
      </c>
      <c r="F29" s="90">
        <v>8.3299999999999999E-2</v>
      </c>
      <c r="G29" s="91">
        <f>G24*F29</f>
        <v>294.87256741090908</v>
      </c>
      <c r="H29" s="190"/>
      <c r="I29" s="616" t="s">
        <v>86</v>
      </c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8"/>
    </row>
    <row r="30" spans="2:20" ht="18" customHeight="1" thickBot="1" x14ac:dyDescent="0.3">
      <c r="B30" s="75" t="s">
        <v>7</v>
      </c>
      <c r="C30" s="512" t="s">
        <v>50</v>
      </c>
      <c r="D30" s="513"/>
      <c r="E30" s="92" t="s">
        <v>84</v>
      </c>
      <c r="F30" s="92">
        <v>0.121</v>
      </c>
      <c r="G30" s="91">
        <f>G24*F30</f>
        <v>428.32629840000004</v>
      </c>
      <c r="H30" s="190"/>
      <c r="I30" s="9" t="s">
        <v>87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1"/>
    </row>
    <row r="31" spans="2:20" ht="18" customHeight="1" x14ac:dyDescent="0.25">
      <c r="B31" s="93"/>
      <c r="C31" s="94"/>
      <c r="D31" s="94"/>
      <c r="E31" s="95"/>
      <c r="F31" s="96" t="s">
        <v>78</v>
      </c>
      <c r="G31" s="97">
        <f>G29+G30</f>
        <v>723.19886581090918</v>
      </c>
      <c r="H31" s="190"/>
      <c r="I31" s="190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</row>
    <row r="32" spans="2:20" ht="21" customHeight="1" x14ac:dyDescent="0.25">
      <c r="B32" s="75" t="s">
        <v>9</v>
      </c>
      <c r="C32" s="515" t="s">
        <v>85</v>
      </c>
      <c r="D32" s="516"/>
      <c r="E32" s="516"/>
      <c r="F32" s="517"/>
      <c r="G32" s="98">
        <f>F44*G31</f>
        <v>287.83314859274191</v>
      </c>
      <c r="H32" s="190"/>
      <c r="I32" s="190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</row>
    <row r="33" spans="2:20" ht="18" customHeight="1" x14ac:dyDescent="0.25">
      <c r="B33" s="99"/>
      <c r="C33" s="100"/>
      <c r="D33" s="100"/>
      <c r="E33" s="100"/>
      <c r="F33" s="101" t="s">
        <v>91</v>
      </c>
      <c r="G33" s="102">
        <f>G31+G32</f>
        <v>1011.0320144036511</v>
      </c>
      <c r="H33" s="190"/>
      <c r="I33" s="190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</row>
    <row r="34" spans="2:20" ht="25.5" customHeight="1" thickBot="1" x14ac:dyDescent="0.3">
      <c r="B34" s="518" t="s">
        <v>89</v>
      </c>
      <c r="C34" s="519"/>
      <c r="D34" s="519"/>
      <c r="E34" s="519"/>
      <c r="F34" s="519"/>
      <c r="G34" s="520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</row>
    <row r="35" spans="2:20" ht="22.5" customHeight="1" x14ac:dyDescent="0.25">
      <c r="B35" s="103" t="s">
        <v>88</v>
      </c>
      <c r="C35" s="532" t="s">
        <v>90</v>
      </c>
      <c r="D35" s="532"/>
      <c r="E35" s="532"/>
      <c r="F35" s="270" t="s">
        <v>68</v>
      </c>
      <c r="G35" s="105" t="s">
        <v>71</v>
      </c>
      <c r="H35" s="187"/>
      <c r="I35" s="608" t="s">
        <v>62</v>
      </c>
      <c r="J35" s="609"/>
      <c r="K35" s="609"/>
      <c r="L35" s="609"/>
      <c r="M35" s="188"/>
      <c r="N35" s="188"/>
      <c r="O35" s="188"/>
      <c r="P35" s="188"/>
      <c r="Q35" s="188"/>
      <c r="R35" s="188"/>
      <c r="S35" s="188"/>
      <c r="T35" s="189"/>
    </row>
    <row r="36" spans="2:20" ht="18" customHeight="1" x14ac:dyDescent="0.25">
      <c r="B36" s="275" t="s">
        <v>6</v>
      </c>
      <c r="C36" s="531" t="s">
        <v>15</v>
      </c>
      <c r="D36" s="512"/>
      <c r="E36" s="513"/>
      <c r="F36" s="90">
        <v>0.2</v>
      </c>
      <c r="G36" s="107">
        <f>G24*F36</f>
        <v>707.97735272727277</v>
      </c>
      <c r="H36" s="187"/>
      <c r="I36" s="616" t="s">
        <v>92</v>
      </c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8"/>
    </row>
    <row r="37" spans="2:20" ht="18" customHeight="1" x14ac:dyDescent="0.25">
      <c r="B37" s="275" t="s">
        <v>7</v>
      </c>
      <c r="C37" s="531" t="s">
        <v>16</v>
      </c>
      <c r="D37" s="512"/>
      <c r="E37" s="513"/>
      <c r="F37" s="92">
        <v>2.5000000000000001E-2</v>
      </c>
      <c r="G37" s="107">
        <f>G24*F37</f>
        <v>88.497169090909097</v>
      </c>
      <c r="H37" s="187"/>
      <c r="I37" s="616" t="s">
        <v>92</v>
      </c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8"/>
    </row>
    <row r="38" spans="2:20" ht="18" customHeight="1" x14ac:dyDescent="0.25">
      <c r="B38" s="275" t="s">
        <v>9</v>
      </c>
      <c r="C38" s="531" t="s">
        <v>93</v>
      </c>
      <c r="D38" s="512"/>
      <c r="E38" s="513"/>
      <c r="F38" s="108">
        <v>0.06</v>
      </c>
      <c r="G38" s="109">
        <f>G24*F38</f>
        <v>212.39320581818183</v>
      </c>
      <c r="H38" s="192"/>
      <c r="I38" s="616" t="s">
        <v>101</v>
      </c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8"/>
    </row>
    <row r="39" spans="2:20" ht="18" customHeight="1" x14ac:dyDescent="0.25">
      <c r="B39" s="275" t="s">
        <v>10</v>
      </c>
      <c r="C39" s="531" t="s">
        <v>17</v>
      </c>
      <c r="D39" s="512"/>
      <c r="E39" s="513"/>
      <c r="F39" s="92">
        <v>1.4999999999999999E-2</v>
      </c>
      <c r="G39" s="107">
        <f>G24*F39</f>
        <v>53.098301454545457</v>
      </c>
      <c r="H39" s="187"/>
      <c r="I39" s="616" t="s">
        <v>92</v>
      </c>
      <c r="J39" s="617"/>
      <c r="K39" s="617"/>
      <c r="L39" s="617"/>
      <c r="M39" s="617"/>
      <c r="N39" s="617"/>
      <c r="O39" s="617"/>
      <c r="P39" s="617"/>
      <c r="Q39" s="617"/>
      <c r="R39" s="617"/>
      <c r="S39" s="617"/>
      <c r="T39" s="618"/>
    </row>
    <row r="40" spans="2:20" ht="18" customHeight="1" x14ac:dyDescent="0.25">
      <c r="B40" s="275" t="s">
        <v>11</v>
      </c>
      <c r="C40" s="531" t="s">
        <v>49</v>
      </c>
      <c r="D40" s="512"/>
      <c r="E40" s="513"/>
      <c r="F40" s="92">
        <v>0.01</v>
      </c>
      <c r="G40" s="107">
        <f>G24*F40</f>
        <v>35.39886763636364</v>
      </c>
      <c r="H40" s="187"/>
      <c r="I40" s="616" t="s">
        <v>92</v>
      </c>
      <c r="J40" s="617"/>
      <c r="K40" s="617"/>
      <c r="L40" s="617"/>
      <c r="M40" s="617"/>
      <c r="N40" s="617"/>
      <c r="O40" s="617"/>
      <c r="P40" s="617"/>
      <c r="Q40" s="617"/>
      <c r="R40" s="617"/>
      <c r="S40" s="617"/>
      <c r="T40" s="618"/>
    </row>
    <row r="41" spans="2:20" ht="18" customHeight="1" x14ac:dyDescent="0.25">
      <c r="B41" s="275" t="s">
        <v>13</v>
      </c>
      <c r="C41" s="531" t="s">
        <v>18</v>
      </c>
      <c r="D41" s="512"/>
      <c r="E41" s="513"/>
      <c r="F41" s="92">
        <v>6.0000000000000001E-3</v>
      </c>
      <c r="G41" s="107">
        <f>G24*F41</f>
        <v>21.239320581818184</v>
      </c>
      <c r="H41" s="187"/>
      <c r="I41" s="616" t="s">
        <v>92</v>
      </c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8"/>
    </row>
    <row r="42" spans="2:20" ht="18" customHeight="1" x14ac:dyDescent="0.25">
      <c r="B42" s="275" t="s">
        <v>19</v>
      </c>
      <c r="C42" s="531" t="s">
        <v>20</v>
      </c>
      <c r="D42" s="512"/>
      <c r="E42" s="513"/>
      <c r="F42" s="92">
        <v>2E-3</v>
      </c>
      <c r="G42" s="107">
        <f>G24*F42</f>
        <v>7.079773527272728</v>
      </c>
      <c r="H42" s="187"/>
      <c r="I42" s="616" t="s">
        <v>92</v>
      </c>
      <c r="J42" s="617"/>
      <c r="K42" s="617"/>
      <c r="L42" s="617"/>
      <c r="M42" s="617"/>
      <c r="N42" s="617"/>
      <c r="O42" s="617"/>
      <c r="P42" s="617"/>
      <c r="Q42" s="617"/>
      <c r="R42" s="617"/>
      <c r="S42" s="617"/>
      <c r="T42" s="618"/>
    </row>
    <row r="43" spans="2:20" ht="18" customHeight="1" thickBot="1" x14ac:dyDescent="0.3">
      <c r="B43" s="275" t="s">
        <v>21</v>
      </c>
      <c r="C43" s="531" t="s">
        <v>22</v>
      </c>
      <c r="D43" s="512"/>
      <c r="E43" s="513"/>
      <c r="F43" s="92">
        <v>0.08</v>
      </c>
      <c r="G43" s="107">
        <f>G24*F43</f>
        <v>283.19094109090912</v>
      </c>
      <c r="H43" s="187"/>
      <c r="I43" s="619" t="s">
        <v>92</v>
      </c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1"/>
    </row>
    <row r="44" spans="2:20" ht="18" customHeight="1" x14ac:dyDescent="0.25">
      <c r="B44" s="110"/>
      <c r="C44" s="111"/>
      <c r="D44" s="112"/>
      <c r="E44" s="113" t="s">
        <v>94</v>
      </c>
      <c r="F44" s="113">
        <f>SUM(F36:F43)</f>
        <v>0.39800000000000008</v>
      </c>
      <c r="G44" s="114">
        <f>SUM(G36:G43)</f>
        <v>1408.8749319272727</v>
      </c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</row>
    <row r="45" spans="2:20" ht="18" customHeight="1" thickBot="1" x14ac:dyDescent="0.3">
      <c r="B45" s="525" t="s">
        <v>23</v>
      </c>
      <c r="C45" s="526"/>
      <c r="D45" s="526"/>
      <c r="E45" s="526"/>
      <c r="F45" s="526"/>
      <c r="G45" s="52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</row>
    <row r="46" spans="2:20" ht="18" customHeight="1" x14ac:dyDescent="0.25">
      <c r="B46" s="263" t="s">
        <v>95</v>
      </c>
      <c r="C46" s="529" t="s">
        <v>96</v>
      </c>
      <c r="D46" s="529"/>
      <c r="E46" s="529"/>
      <c r="F46" s="529"/>
      <c r="G46" s="74" t="s">
        <v>71</v>
      </c>
      <c r="H46" s="187"/>
      <c r="I46" s="608" t="s">
        <v>62</v>
      </c>
      <c r="J46" s="609"/>
      <c r="K46" s="609"/>
      <c r="L46" s="609"/>
      <c r="M46" s="188"/>
      <c r="N46" s="188"/>
      <c r="O46" s="188"/>
      <c r="P46" s="188"/>
      <c r="Q46" s="188"/>
      <c r="R46" s="188"/>
      <c r="S46" s="188"/>
      <c r="T46" s="189"/>
    </row>
    <row r="47" spans="2:20" ht="18" customHeight="1" x14ac:dyDescent="0.25">
      <c r="B47" s="535" t="s">
        <v>6</v>
      </c>
      <c r="C47" s="537" t="s">
        <v>97</v>
      </c>
      <c r="D47" s="265" t="s">
        <v>98</v>
      </c>
      <c r="E47" s="116" t="s">
        <v>99</v>
      </c>
      <c r="F47" s="117" t="s">
        <v>102</v>
      </c>
      <c r="G47" s="539">
        <f>IF((D48*E48*F48)-(G19*0.06)&lt;0,0,((D48*E48*F48)-(G19*0.06)))</f>
        <v>0</v>
      </c>
      <c r="H47" s="193"/>
      <c r="I47" s="613" t="s">
        <v>155</v>
      </c>
      <c r="J47" s="614"/>
      <c r="K47" s="614"/>
      <c r="L47" s="614"/>
      <c r="M47" s="614"/>
      <c r="N47" s="614"/>
      <c r="O47" s="614"/>
      <c r="P47" s="614"/>
      <c r="Q47" s="614"/>
      <c r="R47" s="614"/>
      <c r="S47" s="614"/>
      <c r="T47" s="615"/>
    </row>
    <row r="48" spans="2:20" ht="18" customHeight="1" x14ac:dyDescent="0.25">
      <c r="B48" s="536"/>
      <c r="C48" s="538"/>
      <c r="D48" s="265">
        <v>2</v>
      </c>
      <c r="E48" s="116">
        <v>3.95</v>
      </c>
      <c r="F48" s="118">
        <v>15</v>
      </c>
      <c r="G48" s="540"/>
      <c r="H48" s="193"/>
      <c r="I48" s="613"/>
      <c r="J48" s="614"/>
      <c r="K48" s="614"/>
      <c r="L48" s="614"/>
      <c r="M48" s="614"/>
      <c r="N48" s="614"/>
      <c r="O48" s="614"/>
      <c r="P48" s="614"/>
      <c r="Q48" s="614"/>
      <c r="R48" s="614"/>
      <c r="S48" s="614"/>
      <c r="T48" s="615"/>
    </row>
    <row r="49" spans="2:20" ht="18" customHeight="1" x14ac:dyDescent="0.25">
      <c r="B49" s="535" t="s">
        <v>7</v>
      </c>
      <c r="C49" s="550" t="s">
        <v>100</v>
      </c>
      <c r="D49" s="551"/>
      <c r="E49" s="119" t="s">
        <v>99</v>
      </c>
      <c r="F49" s="120" t="s">
        <v>102</v>
      </c>
      <c r="G49" s="539">
        <f>(E50*F50)*(100%-10%)</f>
        <v>344.92500000000001</v>
      </c>
      <c r="H49" s="193"/>
      <c r="I49" s="613" t="s">
        <v>103</v>
      </c>
      <c r="J49" s="614"/>
      <c r="K49" s="614"/>
      <c r="L49" s="614"/>
      <c r="M49" s="614"/>
      <c r="N49" s="614"/>
      <c r="O49" s="614"/>
      <c r="P49" s="614"/>
      <c r="Q49" s="614"/>
      <c r="R49" s="614"/>
      <c r="S49" s="614"/>
      <c r="T49" s="615"/>
    </row>
    <row r="50" spans="2:20" ht="18" customHeight="1" x14ac:dyDescent="0.25">
      <c r="B50" s="536"/>
      <c r="C50" s="552"/>
      <c r="D50" s="553"/>
      <c r="E50" s="121">
        <v>25.55</v>
      </c>
      <c r="F50" s="122">
        <v>15</v>
      </c>
      <c r="G50" s="540"/>
      <c r="H50" s="194"/>
      <c r="I50" s="613"/>
      <c r="J50" s="614"/>
      <c r="K50" s="614"/>
      <c r="L50" s="614"/>
      <c r="M50" s="614"/>
      <c r="N50" s="614"/>
      <c r="O50" s="614"/>
      <c r="P50" s="614"/>
      <c r="Q50" s="614"/>
      <c r="R50" s="614"/>
      <c r="S50" s="614"/>
      <c r="T50" s="615"/>
    </row>
    <row r="51" spans="2:20" ht="18" customHeight="1" x14ac:dyDescent="0.25">
      <c r="B51" s="275" t="s">
        <v>9</v>
      </c>
      <c r="C51" s="547" t="s">
        <v>104</v>
      </c>
      <c r="D51" s="548"/>
      <c r="E51" s="548"/>
      <c r="F51" s="549"/>
      <c r="G51" s="109">
        <v>193.44</v>
      </c>
      <c r="H51" s="195"/>
      <c r="I51" s="5" t="s">
        <v>65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8"/>
    </row>
    <row r="52" spans="2:20" ht="18" customHeight="1" x14ac:dyDescent="0.25">
      <c r="B52" s="275" t="s">
        <v>10</v>
      </c>
      <c r="C52" s="547" t="s">
        <v>105</v>
      </c>
      <c r="D52" s="548"/>
      <c r="E52" s="548"/>
      <c r="F52" s="549"/>
      <c r="G52" s="123">
        <v>129.9</v>
      </c>
      <c r="H52" s="191"/>
      <c r="I52" s="52" t="s">
        <v>270</v>
      </c>
      <c r="J52" s="6"/>
      <c r="K52" s="6"/>
      <c r="L52" s="6"/>
      <c r="M52" s="6"/>
      <c r="N52" s="6"/>
      <c r="O52" s="6"/>
      <c r="P52" s="6"/>
      <c r="Q52" s="6"/>
      <c r="R52" s="6"/>
      <c r="S52" s="6"/>
      <c r="T52" s="8"/>
    </row>
    <row r="53" spans="2:20" ht="18" customHeight="1" x14ac:dyDescent="0.25">
      <c r="B53" s="275" t="s">
        <v>11</v>
      </c>
      <c r="C53" s="547" t="s">
        <v>106</v>
      </c>
      <c r="D53" s="548"/>
      <c r="E53" s="548"/>
      <c r="F53" s="549"/>
      <c r="G53" s="124">
        <v>19.45</v>
      </c>
      <c r="H53" s="191"/>
      <c r="I53" s="52" t="s">
        <v>270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8"/>
    </row>
    <row r="54" spans="2:20" ht="18" customHeight="1" x14ac:dyDescent="0.25">
      <c r="B54" s="275" t="s">
        <v>13</v>
      </c>
      <c r="C54" s="547" t="s">
        <v>107</v>
      </c>
      <c r="D54" s="548"/>
      <c r="E54" s="548"/>
      <c r="F54" s="549"/>
      <c r="G54" s="124">
        <v>0</v>
      </c>
      <c r="H54" s="191"/>
      <c r="I54" s="52" t="s">
        <v>270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8"/>
    </row>
    <row r="55" spans="2:20" ht="18" customHeight="1" thickBot="1" x14ac:dyDescent="0.3">
      <c r="B55" s="275" t="s">
        <v>19</v>
      </c>
      <c r="C55" s="558" t="s">
        <v>12</v>
      </c>
      <c r="D55" s="559"/>
      <c r="E55" s="559"/>
      <c r="F55" s="560"/>
      <c r="G55" s="80"/>
      <c r="H55" s="191"/>
      <c r="I55" s="62" t="s">
        <v>268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1"/>
    </row>
    <row r="56" spans="2:20" ht="18" customHeight="1" x14ac:dyDescent="0.25">
      <c r="B56" s="110"/>
      <c r="C56" s="111"/>
      <c r="D56" s="111"/>
      <c r="E56" s="111"/>
      <c r="F56" s="125" t="s">
        <v>78</v>
      </c>
      <c r="G56" s="114">
        <f>G49+G51+G52+G53+G54+G47</f>
        <v>687.71500000000003</v>
      </c>
      <c r="H56" s="187"/>
      <c r="I56" s="611"/>
      <c r="J56" s="611"/>
      <c r="K56" s="611"/>
      <c r="L56" s="611"/>
      <c r="M56" s="611"/>
      <c r="N56" s="611"/>
      <c r="O56" s="611"/>
      <c r="P56" s="611"/>
      <c r="Q56" s="611"/>
      <c r="R56" s="611"/>
      <c r="S56" s="611"/>
      <c r="T56" s="611"/>
    </row>
    <row r="57" spans="2:20" ht="18" customHeight="1" x14ac:dyDescent="0.25">
      <c r="B57" s="86"/>
      <c r="C57" s="87"/>
      <c r="D57" s="87"/>
      <c r="E57" s="487" t="s">
        <v>24</v>
      </c>
      <c r="F57" s="521"/>
      <c r="G57" s="126">
        <f>G33+G44+G56</f>
        <v>3107.6219463309239</v>
      </c>
      <c r="H57" s="187"/>
      <c r="I57" s="612"/>
      <c r="J57" s="612"/>
      <c r="K57" s="612"/>
      <c r="L57" s="612"/>
      <c r="M57" s="612"/>
      <c r="N57" s="612"/>
      <c r="O57" s="612"/>
      <c r="P57" s="612"/>
      <c r="Q57" s="612"/>
      <c r="R57" s="612"/>
      <c r="S57" s="612"/>
      <c r="T57" s="612"/>
    </row>
    <row r="58" spans="2:20" ht="23.25" customHeight="1" x14ac:dyDescent="0.25">
      <c r="B58" s="563"/>
      <c r="C58" s="564"/>
      <c r="D58" s="564"/>
      <c r="E58" s="564"/>
      <c r="F58" s="564"/>
      <c r="G58" s="565"/>
      <c r="H58" s="187"/>
      <c r="I58" s="612"/>
      <c r="J58" s="612"/>
      <c r="K58" s="612"/>
      <c r="L58" s="612"/>
      <c r="M58" s="612"/>
      <c r="N58" s="612"/>
      <c r="O58" s="612"/>
      <c r="P58" s="612"/>
      <c r="Q58" s="612"/>
      <c r="R58" s="612"/>
      <c r="S58" s="612"/>
      <c r="T58" s="612"/>
    </row>
    <row r="59" spans="2:20" ht="15.75" thickBot="1" x14ac:dyDescent="0.3">
      <c r="B59" s="486" t="s">
        <v>25</v>
      </c>
      <c r="C59" s="487"/>
      <c r="D59" s="487"/>
      <c r="E59" s="487"/>
      <c r="F59" s="487"/>
      <c r="G59" s="488"/>
      <c r="H59" s="187"/>
      <c r="I59" s="196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</row>
    <row r="60" spans="2:20" ht="18.75" customHeight="1" x14ac:dyDescent="0.25">
      <c r="B60" s="276" t="s">
        <v>109</v>
      </c>
      <c r="C60" s="554" t="s">
        <v>110</v>
      </c>
      <c r="D60" s="554"/>
      <c r="E60" s="554"/>
      <c r="F60" s="271" t="s">
        <v>68</v>
      </c>
      <c r="G60" s="268" t="s">
        <v>71</v>
      </c>
      <c r="H60" s="187"/>
      <c r="I60" s="452" t="s">
        <v>62</v>
      </c>
      <c r="J60" s="453"/>
      <c r="K60" s="453"/>
      <c r="L60" s="453"/>
      <c r="M60" s="453"/>
      <c r="N60" s="453"/>
      <c r="O60" s="453"/>
      <c r="P60" s="453"/>
      <c r="Q60" s="453"/>
      <c r="R60" s="453"/>
      <c r="S60" s="453"/>
      <c r="T60" s="570"/>
    </row>
    <row r="61" spans="2:20" ht="25.5" customHeight="1" x14ac:dyDescent="0.25">
      <c r="B61" s="130" t="s">
        <v>6</v>
      </c>
      <c r="C61" s="555" t="s">
        <v>26</v>
      </c>
      <c r="D61" s="556"/>
      <c r="E61" s="557"/>
      <c r="F61" s="131">
        <v>4.1999999999999997E-3</v>
      </c>
      <c r="G61" s="132">
        <f>G24*F61</f>
        <v>14.867524407272727</v>
      </c>
      <c r="H61" s="187"/>
      <c r="I61" s="541" t="s">
        <v>121</v>
      </c>
      <c r="J61" s="542"/>
      <c r="K61" s="542"/>
      <c r="L61" s="594" t="s">
        <v>119</v>
      </c>
      <c r="M61" s="594"/>
      <c r="N61" s="594"/>
      <c r="O61" s="594"/>
      <c r="P61" s="594"/>
      <c r="Q61" s="594"/>
      <c r="R61" s="594"/>
      <c r="S61" s="594"/>
      <c r="T61" s="595"/>
    </row>
    <row r="62" spans="2:20" ht="24.95" customHeight="1" x14ac:dyDescent="0.25">
      <c r="B62" s="130" t="s">
        <v>7</v>
      </c>
      <c r="C62" s="555" t="s">
        <v>27</v>
      </c>
      <c r="D62" s="556"/>
      <c r="E62" s="557"/>
      <c r="F62" s="131">
        <v>2.9999999999999997E-4</v>
      </c>
      <c r="G62" s="132">
        <f>G24*F62</f>
        <v>1.061966029090909</v>
      </c>
      <c r="H62" s="187"/>
      <c r="I62" s="541" t="s">
        <v>121</v>
      </c>
      <c r="J62" s="542"/>
      <c r="K62" s="542"/>
      <c r="L62" s="594" t="s">
        <v>119</v>
      </c>
      <c r="M62" s="594"/>
      <c r="N62" s="594"/>
      <c r="O62" s="594"/>
      <c r="P62" s="594"/>
      <c r="Q62" s="594"/>
      <c r="R62" s="594"/>
      <c r="S62" s="594"/>
      <c r="T62" s="595"/>
    </row>
    <row r="63" spans="2:20" ht="24.95" customHeight="1" x14ac:dyDescent="0.25">
      <c r="B63" s="130" t="s">
        <v>9</v>
      </c>
      <c r="C63" s="272" t="s">
        <v>122</v>
      </c>
      <c r="D63" s="273"/>
      <c r="E63" s="274"/>
      <c r="F63" s="131">
        <v>3.44E-2</v>
      </c>
      <c r="G63" s="132">
        <f>G24*F63</f>
        <v>121.77210466909092</v>
      </c>
      <c r="H63" s="187"/>
      <c r="I63" s="541" t="s">
        <v>121</v>
      </c>
      <c r="J63" s="542"/>
      <c r="K63" s="542"/>
      <c r="L63" s="594" t="s">
        <v>119</v>
      </c>
      <c r="M63" s="594"/>
      <c r="N63" s="594"/>
      <c r="O63" s="594"/>
      <c r="P63" s="594"/>
      <c r="Q63" s="594"/>
      <c r="R63" s="594"/>
      <c r="S63" s="594"/>
      <c r="T63" s="595"/>
    </row>
    <row r="64" spans="2:20" ht="36.75" customHeight="1" x14ac:dyDescent="0.25">
      <c r="B64" s="267" t="s">
        <v>10</v>
      </c>
      <c r="C64" s="574" t="s">
        <v>111</v>
      </c>
      <c r="D64" s="575"/>
      <c r="E64" s="576"/>
      <c r="F64" s="137">
        <v>1.9400000000000001E-2</v>
      </c>
      <c r="G64" s="138">
        <f>G24*F64</f>
        <v>68.673803214545458</v>
      </c>
      <c r="H64" s="187"/>
      <c r="I64" s="577" t="s">
        <v>108</v>
      </c>
      <c r="J64" s="578"/>
      <c r="K64" s="578"/>
      <c r="L64" s="578"/>
      <c r="M64" s="578"/>
      <c r="N64" s="578"/>
      <c r="O64" s="578"/>
      <c r="P64" s="578"/>
      <c r="Q64" s="578"/>
      <c r="R64" s="578"/>
      <c r="S64" s="578"/>
      <c r="T64" s="579"/>
    </row>
    <row r="65" spans="2:20" ht="24.95" customHeight="1" x14ac:dyDescent="0.25">
      <c r="B65" s="267" t="s">
        <v>11</v>
      </c>
      <c r="C65" s="544" t="s">
        <v>112</v>
      </c>
      <c r="D65" s="545"/>
      <c r="E65" s="546"/>
      <c r="F65" s="139">
        <f>F44</f>
        <v>0.39800000000000008</v>
      </c>
      <c r="G65" s="140">
        <f>G64*F65</f>
        <v>27.332173679389097</v>
      </c>
      <c r="H65" s="187"/>
      <c r="I65" s="541"/>
      <c r="J65" s="542"/>
      <c r="K65" s="542"/>
      <c r="L65" s="542"/>
      <c r="M65" s="542"/>
      <c r="N65" s="542"/>
      <c r="O65" s="542"/>
      <c r="P65" s="542"/>
      <c r="Q65" s="542"/>
      <c r="R65" s="542"/>
      <c r="S65" s="542"/>
      <c r="T65" s="543"/>
    </row>
    <row r="66" spans="2:20" ht="24.95" customHeight="1" thickBot="1" x14ac:dyDescent="0.3">
      <c r="B66" s="267" t="s">
        <v>13</v>
      </c>
      <c r="C66" s="547" t="s">
        <v>123</v>
      </c>
      <c r="D66" s="548"/>
      <c r="E66" s="549"/>
      <c r="F66" s="141" t="s">
        <v>124</v>
      </c>
      <c r="G66" s="140">
        <f>F66*G24</f>
        <v>2.1947297934545458</v>
      </c>
      <c r="H66" s="187"/>
      <c r="I66" s="566" t="s">
        <v>121</v>
      </c>
      <c r="J66" s="567"/>
      <c r="K66" s="567"/>
      <c r="L66" s="596" t="s">
        <v>119</v>
      </c>
      <c r="M66" s="596"/>
      <c r="N66" s="596"/>
      <c r="O66" s="596"/>
      <c r="P66" s="596"/>
      <c r="Q66" s="596"/>
      <c r="R66" s="596"/>
      <c r="S66" s="596"/>
      <c r="T66" s="597"/>
    </row>
    <row r="67" spans="2:20" ht="18" customHeight="1" x14ac:dyDescent="0.25">
      <c r="B67" s="86"/>
      <c r="C67" s="87"/>
      <c r="D67" s="87"/>
      <c r="E67" s="266" t="s">
        <v>54</v>
      </c>
      <c r="F67" s="143">
        <f>SUM(F61:F66)</f>
        <v>0.45630000000000009</v>
      </c>
      <c r="G67" s="126">
        <f>SUM(G61:G66)</f>
        <v>235.90230179284362</v>
      </c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</row>
    <row r="68" spans="2:20" ht="23.25" customHeight="1" x14ac:dyDescent="0.25">
      <c r="B68" s="524"/>
      <c r="C68" s="457"/>
      <c r="D68" s="457"/>
      <c r="E68" s="457"/>
      <c r="F68" s="457"/>
      <c r="G68" s="458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</row>
    <row r="69" spans="2:20" ht="18" customHeight="1" thickBot="1" x14ac:dyDescent="0.3">
      <c r="B69" s="486" t="s">
        <v>28</v>
      </c>
      <c r="C69" s="487"/>
      <c r="D69" s="487"/>
      <c r="E69" s="487"/>
      <c r="F69" s="487"/>
      <c r="G69" s="488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</row>
    <row r="70" spans="2:20" ht="18" customHeight="1" x14ac:dyDescent="0.25">
      <c r="B70" s="276" t="s">
        <v>126</v>
      </c>
      <c r="C70" s="554" t="s">
        <v>127</v>
      </c>
      <c r="D70" s="554"/>
      <c r="E70" s="554"/>
      <c r="F70" s="271" t="s">
        <v>68</v>
      </c>
      <c r="G70" s="144" t="s">
        <v>71</v>
      </c>
      <c r="H70" s="187"/>
      <c r="I70" s="452" t="s">
        <v>62</v>
      </c>
      <c r="J70" s="453"/>
      <c r="K70" s="453"/>
      <c r="L70" s="453"/>
      <c r="M70" s="453"/>
      <c r="N70" s="453"/>
      <c r="O70" s="453"/>
      <c r="P70" s="453"/>
      <c r="Q70" s="453"/>
      <c r="R70" s="453"/>
      <c r="S70" s="453"/>
      <c r="T70" s="570"/>
    </row>
    <row r="71" spans="2:20" ht="18" customHeight="1" x14ac:dyDescent="0.25">
      <c r="B71" s="130" t="s">
        <v>6</v>
      </c>
      <c r="C71" s="555" t="s">
        <v>113</v>
      </c>
      <c r="D71" s="556"/>
      <c r="E71" s="557"/>
      <c r="F71" s="131">
        <v>8.3299999999999999E-2</v>
      </c>
      <c r="G71" s="132">
        <f>(G19+G21)*F71</f>
        <v>247.6029192</v>
      </c>
      <c r="H71" s="187"/>
      <c r="I71" s="571" t="s">
        <v>129</v>
      </c>
      <c r="J71" s="572"/>
      <c r="K71" s="572"/>
      <c r="L71" s="572"/>
      <c r="M71" s="572"/>
      <c r="N71" s="572"/>
      <c r="O71" s="572"/>
      <c r="P71" s="572"/>
      <c r="Q71" s="572"/>
      <c r="R71" s="572"/>
      <c r="S71" s="572"/>
      <c r="T71" s="573"/>
    </row>
    <row r="72" spans="2:20" ht="18" customHeight="1" x14ac:dyDescent="0.25">
      <c r="B72" s="130" t="s">
        <v>7</v>
      </c>
      <c r="C72" s="555" t="s">
        <v>128</v>
      </c>
      <c r="D72" s="556"/>
      <c r="E72" s="557"/>
      <c r="F72" s="131">
        <v>1.3899999999999999E-2</v>
      </c>
      <c r="G72" s="132">
        <f>G24*F72</f>
        <v>49.204426014545454</v>
      </c>
      <c r="H72" s="187"/>
      <c r="I72" s="244" t="s">
        <v>121</v>
      </c>
      <c r="J72" s="245"/>
      <c r="K72" s="245"/>
      <c r="L72" s="594" t="s">
        <v>119</v>
      </c>
      <c r="M72" s="594"/>
      <c r="N72" s="594"/>
      <c r="O72" s="594"/>
      <c r="P72" s="594"/>
      <c r="Q72" s="594"/>
      <c r="R72" s="594"/>
      <c r="S72" s="594"/>
      <c r="T72" s="595"/>
    </row>
    <row r="73" spans="2:20" ht="18" customHeight="1" x14ac:dyDescent="0.25">
      <c r="B73" s="130" t="s">
        <v>9</v>
      </c>
      <c r="C73" s="555" t="s">
        <v>114</v>
      </c>
      <c r="D73" s="556"/>
      <c r="E73" s="557"/>
      <c r="F73" s="131">
        <v>2.8E-3</v>
      </c>
      <c r="G73" s="132">
        <f>G24*F73</f>
        <v>9.9116829381818192</v>
      </c>
      <c r="H73" s="187"/>
      <c r="I73" s="244" t="s">
        <v>121</v>
      </c>
      <c r="J73" s="245"/>
      <c r="K73" s="245"/>
      <c r="L73" s="594" t="s">
        <v>119</v>
      </c>
      <c r="M73" s="594"/>
      <c r="N73" s="594"/>
      <c r="O73" s="594"/>
      <c r="P73" s="594"/>
      <c r="Q73" s="594"/>
      <c r="R73" s="594"/>
      <c r="S73" s="594"/>
      <c r="T73" s="595"/>
    </row>
    <row r="74" spans="2:20" ht="18" customHeight="1" x14ac:dyDescent="0.25">
      <c r="B74" s="267" t="s">
        <v>10</v>
      </c>
      <c r="C74" s="544" t="s">
        <v>125</v>
      </c>
      <c r="D74" s="545"/>
      <c r="E74" s="546"/>
      <c r="F74" s="137">
        <v>2.0000000000000001E-4</v>
      </c>
      <c r="G74" s="138">
        <f>G24*F74</f>
        <v>0.7079773527272728</v>
      </c>
      <c r="H74" s="187"/>
      <c r="I74" s="244" t="s">
        <v>121</v>
      </c>
      <c r="J74" s="245"/>
      <c r="K74" s="245"/>
      <c r="L74" s="594" t="s">
        <v>119</v>
      </c>
      <c r="M74" s="594"/>
      <c r="N74" s="594"/>
      <c r="O74" s="594"/>
      <c r="P74" s="594"/>
      <c r="Q74" s="594"/>
      <c r="R74" s="594"/>
      <c r="S74" s="594"/>
      <c r="T74" s="595"/>
    </row>
    <row r="75" spans="2:20" ht="18" customHeight="1" x14ac:dyDescent="0.25">
      <c r="B75" s="267" t="s">
        <v>11</v>
      </c>
      <c r="C75" s="544" t="s">
        <v>115</v>
      </c>
      <c r="D75" s="545"/>
      <c r="E75" s="546"/>
      <c r="F75" s="145">
        <v>6.9999999999999999E-4</v>
      </c>
      <c r="G75" s="140">
        <f>G24*F75</f>
        <v>2.4779207345454548</v>
      </c>
      <c r="H75" s="187"/>
      <c r="I75" s="244" t="s">
        <v>121</v>
      </c>
      <c r="J75" s="245"/>
      <c r="K75" s="245"/>
      <c r="L75" s="594" t="s">
        <v>119</v>
      </c>
      <c r="M75" s="594"/>
      <c r="N75" s="594"/>
      <c r="O75" s="594"/>
      <c r="P75" s="594"/>
      <c r="Q75" s="594"/>
      <c r="R75" s="594"/>
      <c r="S75" s="594"/>
      <c r="T75" s="595"/>
    </row>
    <row r="76" spans="2:20" ht="18" customHeight="1" x14ac:dyDescent="0.25">
      <c r="B76" s="267" t="s">
        <v>13</v>
      </c>
      <c r="C76" s="547" t="s">
        <v>116</v>
      </c>
      <c r="D76" s="548"/>
      <c r="E76" s="549"/>
      <c r="F76" s="145">
        <v>2.8999999999999998E-3</v>
      </c>
      <c r="G76" s="140">
        <f>G24*F76</f>
        <v>10.265671614545454</v>
      </c>
      <c r="H76" s="187"/>
      <c r="I76" s="244" t="s">
        <v>121</v>
      </c>
      <c r="J76" s="245"/>
      <c r="K76" s="245"/>
      <c r="L76" s="594" t="s">
        <v>119</v>
      </c>
      <c r="M76" s="594"/>
      <c r="N76" s="594"/>
      <c r="O76" s="594"/>
      <c r="P76" s="594"/>
      <c r="Q76" s="594"/>
      <c r="R76" s="594"/>
      <c r="S76" s="594"/>
      <c r="T76" s="595"/>
    </row>
    <row r="77" spans="2:20" ht="18" customHeight="1" thickBot="1" x14ac:dyDescent="0.3">
      <c r="B77" s="267" t="s">
        <v>19</v>
      </c>
      <c r="C77" s="547" t="s">
        <v>29</v>
      </c>
      <c r="D77" s="548"/>
      <c r="E77" s="549"/>
      <c r="F77" s="146"/>
      <c r="G77" s="140"/>
      <c r="H77" s="187"/>
      <c r="I77" s="52" t="s">
        <v>224</v>
      </c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1"/>
    </row>
    <row r="78" spans="2:20" ht="18" customHeight="1" x14ac:dyDescent="0.25">
      <c r="B78" s="110"/>
      <c r="C78" s="111"/>
      <c r="D78" s="111"/>
      <c r="E78" s="269" t="s">
        <v>118</v>
      </c>
      <c r="F78" s="147">
        <f>SUM(F71:F77)</f>
        <v>0.1038</v>
      </c>
      <c r="G78" s="114">
        <f>SUM(G71:G77)</f>
        <v>320.17059785454546</v>
      </c>
      <c r="H78" s="187"/>
      <c r="I78" s="238"/>
      <c r="J78" s="238"/>
      <c r="K78" s="238"/>
      <c r="L78" s="238"/>
      <c r="M78" s="238"/>
      <c r="N78" s="238"/>
      <c r="O78" s="238"/>
      <c r="P78" s="238"/>
      <c r="Q78" s="238"/>
      <c r="R78" s="238"/>
      <c r="S78" s="238"/>
      <c r="T78" s="238"/>
    </row>
    <row r="79" spans="2:20" ht="18" customHeight="1" x14ac:dyDescent="0.25">
      <c r="B79" s="267" t="s">
        <v>21</v>
      </c>
      <c r="C79" s="531" t="s">
        <v>117</v>
      </c>
      <c r="D79" s="512"/>
      <c r="E79" s="512"/>
      <c r="F79" s="513"/>
      <c r="G79" s="140">
        <f>G78*F44</f>
        <v>127.42789794610911</v>
      </c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</row>
    <row r="80" spans="2:20" ht="18" customHeight="1" x14ac:dyDescent="0.25">
      <c r="B80" s="86"/>
      <c r="C80" s="87"/>
      <c r="D80" s="87"/>
      <c r="E80" s="487" t="s">
        <v>30</v>
      </c>
      <c r="F80" s="521"/>
      <c r="G80" s="126">
        <f>G78+G79</f>
        <v>447.59849580065458</v>
      </c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</row>
    <row r="81" spans="2:23" ht="14.25" customHeight="1" x14ac:dyDescent="0.25">
      <c r="B81" s="580"/>
      <c r="C81" s="512"/>
      <c r="D81" s="512"/>
      <c r="E81" s="512"/>
      <c r="F81" s="512"/>
      <c r="G81" s="581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</row>
    <row r="82" spans="2:23" ht="18" customHeight="1" thickBot="1" x14ac:dyDescent="0.3">
      <c r="B82" s="486" t="s">
        <v>31</v>
      </c>
      <c r="C82" s="487"/>
      <c r="D82" s="487"/>
      <c r="E82" s="487"/>
      <c r="F82" s="487"/>
      <c r="G82" s="488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</row>
    <row r="83" spans="2:23" ht="18" customHeight="1" x14ac:dyDescent="0.25">
      <c r="B83" s="276" t="s">
        <v>220</v>
      </c>
      <c r="C83" s="554" t="s">
        <v>221</v>
      </c>
      <c r="D83" s="554"/>
      <c r="E83" s="554"/>
      <c r="F83" s="554"/>
      <c r="G83" s="144" t="s">
        <v>71</v>
      </c>
      <c r="H83" s="187"/>
      <c r="I83" s="608" t="s">
        <v>62</v>
      </c>
      <c r="J83" s="609"/>
      <c r="K83" s="609"/>
      <c r="L83" s="609"/>
      <c r="M83" s="609"/>
      <c r="N83" s="609"/>
      <c r="O83" s="609"/>
      <c r="P83" s="609"/>
      <c r="Q83" s="609"/>
      <c r="R83" s="609"/>
      <c r="S83" s="609"/>
      <c r="T83" s="610"/>
    </row>
    <row r="84" spans="2:23" ht="18" customHeight="1" x14ac:dyDescent="0.25">
      <c r="B84" s="275" t="s">
        <v>6</v>
      </c>
      <c r="C84" s="547" t="s">
        <v>32</v>
      </c>
      <c r="D84" s="548"/>
      <c r="E84" s="548"/>
      <c r="F84" s="549"/>
      <c r="G84" s="80">
        <f>INSUMOS!W18</f>
        <v>93.75</v>
      </c>
      <c r="H84" s="187"/>
      <c r="I84" s="5" t="s">
        <v>223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8"/>
    </row>
    <row r="85" spans="2:23" ht="18" customHeight="1" x14ac:dyDescent="0.25">
      <c r="B85" s="275" t="s">
        <v>7</v>
      </c>
      <c r="C85" s="547" t="s">
        <v>222</v>
      </c>
      <c r="D85" s="548"/>
      <c r="E85" s="548"/>
      <c r="F85" s="549"/>
      <c r="G85" s="80">
        <v>0</v>
      </c>
      <c r="H85" s="187"/>
      <c r="I85" s="5" t="s">
        <v>223</v>
      </c>
      <c r="J85" s="6"/>
      <c r="K85" s="6"/>
      <c r="L85" s="6"/>
      <c r="M85" s="6"/>
      <c r="N85" s="6"/>
      <c r="O85" s="6"/>
      <c r="P85" s="6"/>
      <c r="Q85" s="6"/>
      <c r="R85" s="6"/>
      <c r="S85" s="6"/>
      <c r="T85" s="8"/>
    </row>
    <row r="86" spans="2:23" ht="18" customHeight="1" x14ac:dyDescent="0.25">
      <c r="B86" s="275" t="s">
        <v>9</v>
      </c>
      <c r="C86" s="558" t="s">
        <v>33</v>
      </c>
      <c r="D86" s="559"/>
      <c r="E86" s="559"/>
      <c r="F86" s="560"/>
      <c r="G86" s="107">
        <f>INSUMOS!W32</f>
        <v>2.9166666666666665</v>
      </c>
      <c r="H86" s="187"/>
      <c r="I86" s="5" t="s">
        <v>223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8"/>
    </row>
    <row r="87" spans="2:23" ht="18" customHeight="1" thickBot="1" x14ac:dyDescent="0.3">
      <c r="B87" s="275" t="s">
        <v>10</v>
      </c>
      <c r="C87" s="547" t="s">
        <v>12</v>
      </c>
      <c r="D87" s="548"/>
      <c r="E87" s="548"/>
      <c r="F87" s="549"/>
      <c r="G87" s="80"/>
      <c r="H87" s="187"/>
      <c r="I87" s="9" t="s">
        <v>224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1"/>
    </row>
    <row r="88" spans="2:23" ht="18" customHeight="1" x14ac:dyDescent="0.25">
      <c r="B88" s="86"/>
      <c r="C88" s="87"/>
      <c r="D88" s="87"/>
      <c r="E88" s="487" t="s">
        <v>53</v>
      </c>
      <c r="F88" s="521"/>
      <c r="G88" s="126">
        <f>SUM(G84:G87)</f>
        <v>96.666666666666671</v>
      </c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</row>
    <row r="89" spans="2:23" x14ac:dyDescent="0.25">
      <c r="B89" s="149"/>
      <c r="C89" s="150"/>
      <c r="D89" s="150"/>
      <c r="E89" s="151"/>
      <c r="F89" s="151"/>
      <c r="G89" s="152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</row>
    <row r="90" spans="2:23" ht="18" customHeight="1" thickBot="1" x14ac:dyDescent="0.3">
      <c r="B90" s="486" t="s">
        <v>34</v>
      </c>
      <c r="C90" s="487"/>
      <c r="D90" s="487"/>
      <c r="E90" s="487"/>
      <c r="F90" s="487"/>
      <c r="G90" s="488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</row>
    <row r="91" spans="2:23" ht="34.5" customHeight="1" x14ac:dyDescent="0.25">
      <c r="B91" s="276" t="s">
        <v>130</v>
      </c>
      <c r="C91" s="153" t="s">
        <v>131</v>
      </c>
      <c r="D91" s="271" t="s">
        <v>151</v>
      </c>
      <c r="E91" s="153" t="s">
        <v>137</v>
      </c>
      <c r="F91" s="153" t="s">
        <v>139</v>
      </c>
      <c r="G91" s="144" t="s">
        <v>71</v>
      </c>
      <c r="H91" s="187"/>
      <c r="I91" s="452" t="s">
        <v>62</v>
      </c>
      <c r="J91" s="453"/>
      <c r="K91" s="453"/>
      <c r="L91" s="453"/>
      <c r="M91" s="453"/>
      <c r="N91" s="453"/>
      <c r="O91" s="453"/>
      <c r="P91" s="453"/>
      <c r="Q91" s="453"/>
      <c r="R91" s="453"/>
      <c r="S91" s="453"/>
      <c r="T91" s="453"/>
      <c r="U91" s="247"/>
      <c r="V91" s="247"/>
      <c r="W91" s="248"/>
    </row>
    <row r="92" spans="2:23" ht="18" customHeight="1" x14ac:dyDescent="0.25">
      <c r="B92" s="275" t="s">
        <v>6</v>
      </c>
      <c r="C92" s="154" t="s">
        <v>35</v>
      </c>
      <c r="D92" s="155">
        <f>G24+G57+G67+G80+G88</f>
        <v>7427.676174227453</v>
      </c>
      <c r="E92" s="156"/>
      <c r="F92" s="235">
        <v>0.05</v>
      </c>
      <c r="G92" s="80">
        <f>D92*F92</f>
        <v>371.38380871137269</v>
      </c>
      <c r="H92" s="187"/>
      <c r="I92" s="244" t="s">
        <v>132</v>
      </c>
      <c r="J92" s="245"/>
      <c r="K92" s="245"/>
      <c r="L92" s="245"/>
      <c r="M92" s="245"/>
      <c r="N92" s="583" t="s">
        <v>119</v>
      </c>
      <c r="O92" s="583"/>
      <c r="P92" s="583"/>
      <c r="Q92" s="583"/>
      <c r="R92" s="583"/>
      <c r="S92" s="583"/>
      <c r="T92" s="583"/>
      <c r="U92" s="583"/>
      <c r="V92" s="583"/>
      <c r="W92" s="250"/>
    </row>
    <row r="93" spans="2:23" ht="18" customHeight="1" x14ac:dyDescent="0.25">
      <c r="B93" s="275" t="s">
        <v>7</v>
      </c>
      <c r="C93" s="154" t="s">
        <v>36</v>
      </c>
      <c r="D93" s="155">
        <f>G24+G57+G67+G80+G88+G92</f>
        <v>7799.0599829388257</v>
      </c>
      <c r="E93" s="156"/>
      <c r="F93" s="235">
        <v>0.1</v>
      </c>
      <c r="G93" s="80">
        <f>D93*F93</f>
        <v>779.90599829388259</v>
      </c>
      <c r="H93" s="187"/>
      <c r="I93" s="52" t="s">
        <v>133</v>
      </c>
      <c r="J93" s="246"/>
      <c r="K93" s="246"/>
      <c r="L93" s="246"/>
      <c r="M93" s="246"/>
      <c r="N93" s="246"/>
      <c r="O93" s="583" t="s">
        <v>119</v>
      </c>
      <c r="P93" s="583"/>
      <c r="Q93" s="583"/>
      <c r="R93" s="583"/>
      <c r="S93" s="583"/>
      <c r="T93" s="583"/>
      <c r="U93" s="583"/>
      <c r="V93" s="583"/>
      <c r="W93" s="595"/>
    </row>
    <row r="94" spans="2:23" ht="37.5" customHeight="1" x14ac:dyDescent="0.25">
      <c r="B94" s="275" t="s">
        <v>9</v>
      </c>
      <c r="C94" s="157" t="s">
        <v>140</v>
      </c>
      <c r="D94" s="158">
        <f>D92+G92+G93</f>
        <v>8578.9659812327081</v>
      </c>
      <c r="E94" s="117"/>
      <c r="F94" s="118"/>
      <c r="G94" s="91">
        <f>D94/(1-E98)</f>
        <v>9666.4405422340387</v>
      </c>
      <c r="H94" s="187"/>
      <c r="I94" s="475" t="s">
        <v>152</v>
      </c>
      <c r="J94" s="476"/>
      <c r="K94" s="476"/>
      <c r="L94" s="476"/>
      <c r="M94" s="476"/>
      <c r="N94" s="476"/>
      <c r="O94" s="476"/>
      <c r="P94" s="476"/>
      <c r="Q94" s="476"/>
      <c r="R94" s="476"/>
      <c r="S94" s="476"/>
      <c r="T94" s="476"/>
      <c r="U94" s="249"/>
      <c r="V94" s="249"/>
      <c r="W94" s="250"/>
    </row>
    <row r="95" spans="2:23" ht="18" customHeight="1" x14ac:dyDescent="0.25">
      <c r="B95" s="275" t="s">
        <v>10</v>
      </c>
      <c r="C95" s="76" t="s">
        <v>37</v>
      </c>
      <c r="D95" s="159"/>
      <c r="E95" s="173">
        <v>1.6500000000000001E-2</v>
      </c>
      <c r="F95" s="160"/>
      <c r="G95" s="91">
        <f>G94*E95</f>
        <v>159.49626894686165</v>
      </c>
      <c r="H95" s="187"/>
      <c r="I95" s="475" t="s">
        <v>241</v>
      </c>
      <c r="J95" s="476"/>
      <c r="K95" s="476"/>
      <c r="L95" s="476"/>
      <c r="M95" s="476"/>
      <c r="N95" s="476"/>
      <c r="O95" s="476"/>
      <c r="P95" s="476"/>
      <c r="Q95" s="476"/>
      <c r="R95" s="476"/>
      <c r="S95" s="476"/>
      <c r="T95" s="476"/>
      <c r="U95" s="249"/>
      <c r="V95" s="249"/>
      <c r="W95" s="250"/>
    </row>
    <row r="96" spans="2:23" ht="18" customHeight="1" x14ac:dyDescent="0.25">
      <c r="B96" s="275" t="s">
        <v>10</v>
      </c>
      <c r="C96" s="76" t="s">
        <v>38</v>
      </c>
      <c r="D96" s="159"/>
      <c r="E96" s="173">
        <v>7.5999999999999998E-2</v>
      </c>
      <c r="F96" s="160"/>
      <c r="G96" s="91">
        <f>G94*E96</f>
        <v>734.64948120978693</v>
      </c>
      <c r="H96" s="187"/>
      <c r="I96" s="475" t="s">
        <v>241</v>
      </c>
      <c r="J96" s="476"/>
      <c r="K96" s="476"/>
      <c r="L96" s="476"/>
      <c r="M96" s="476"/>
      <c r="N96" s="476"/>
      <c r="O96" s="476"/>
      <c r="P96" s="476"/>
      <c r="Q96" s="476"/>
      <c r="R96" s="476"/>
      <c r="S96" s="476"/>
      <c r="T96" s="476"/>
      <c r="U96" s="249"/>
      <c r="V96" s="249"/>
      <c r="W96" s="250"/>
    </row>
    <row r="97" spans="2:23" ht="18" customHeight="1" thickBot="1" x14ac:dyDescent="0.3">
      <c r="B97" s="275" t="s">
        <v>13</v>
      </c>
      <c r="C97" s="76" t="s">
        <v>39</v>
      </c>
      <c r="D97" s="159"/>
      <c r="E97" s="161">
        <v>0.02</v>
      </c>
      <c r="F97" s="161"/>
      <c r="G97" s="91">
        <f>G94*E97</f>
        <v>193.32881084468079</v>
      </c>
      <c r="H97" s="187"/>
      <c r="I97" s="495" t="s">
        <v>149</v>
      </c>
      <c r="J97" s="496"/>
      <c r="K97" s="496"/>
      <c r="L97" s="496"/>
      <c r="M97" s="496"/>
      <c r="N97" s="496"/>
      <c r="O97" s="496"/>
      <c r="P97" s="496"/>
      <c r="Q97" s="496"/>
      <c r="R97" s="496"/>
      <c r="S97" s="496"/>
      <c r="T97" s="496"/>
      <c r="U97" s="251"/>
      <c r="V97" s="251"/>
      <c r="W97" s="252"/>
    </row>
    <row r="98" spans="2:23" ht="18" customHeight="1" x14ac:dyDescent="0.25">
      <c r="B98" s="275"/>
      <c r="C98" s="76"/>
      <c r="D98" s="101" t="s">
        <v>138</v>
      </c>
      <c r="E98" s="162">
        <f>E95+E96+E97</f>
        <v>0.1125</v>
      </c>
      <c r="F98" s="161"/>
      <c r="G98" s="91"/>
      <c r="H98" s="187"/>
      <c r="I98" s="197"/>
      <c r="J98" s="197"/>
      <c r="K98" s="197"/>
      <c r="L98" s="197"/>
      <c r="M98" s="197"/>
      <c r="N98" s="197"/>
      <c r="O98" s="197"/>
      <c r="P98" s="197"/>
      <c r="Q98" s="197"/>
      <c r="R98" s="197"/>
      <c r="S98" s="197"/>
      <c r="T98" s="197"/>
    </row>
    <row r="99" spans="2:23" ht="18" customHeight="1" x14ac:dyDescent="0.25">
      <c r="B99" s="86"/>
      <c r="C99" s="87"/>
      <c r="D99" s="87"/>
      <c r="E99" s="163"/>
      <c r="F99" s="163" t="s">
        <v>55</v>
      </c>
      <c r="G99" s="88">
        <f>G92+G93+G95+G96+G97</f>
        <v>2238.7643680065844</v>
      </c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</row>
    <row r="100" spans="2:23" ht="18" customHeight="1" thickBot="1" x14ac:dyDescent="0.3">
      <c r="B100" s="587"/>
      <c r="C100" s="588"/>
      <c r="D100" s="588"/>
      <c r="E100" s="588"/>
      <c r="F100" s="588"/>
      <c r="G100" s="589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</row>
    <row r="101" spans="2:23" ht="18" customHeight="1" x14ac:dyDescent="0.25">
      <c r="B101" s="590" t="s">
        <v>141</v>
      </c>
      <c r="C101" s="591"/>
      <c r="D101" s="591"/>
      <c r="E101" s="591"/>
      <c r="F101" s="591"/>
      <c r="G101" s="592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</row>
    <row r="102" spans="2:23" ht="18" customHeight="1" x14ac:dyDescent="0.25">
      <c r="B102" s="593" t="s">
        <v>142</v>
      </c>
      <c r="C102" s="554"/>
      <c r="D102" s="554"/>
      <c r="E102" s="554"/>
      <c r="F102" s="554"/>
      <c r="G102" s="165" t="s">
        <v>71</v>
      </c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</row>
    <row r="103" spans="2:23" ht="18" customHeight="1" x14ac:dyDescent="0.25">
      <c r="B103" s="75" t="s">
        <v>6</v>
      </c>
      <c r="C103" s="547" t="s">
        <v>143</v>
      </c>
      <c r="D103" s="548"/>
      <c r="E103" s="548"/>
      <c r="F103" s="549"/>
      <c r="G103" s="91">
        <f>G24</f>
        <v>3539.8867636363639</v>
      </c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</row>
    <row r="104" spans="2:23" ht="18" customHeight="1" x14ac:dyDescent="0.25">
      <c r="B104" s="75" t="s">
        <v>7</v>
      </c>
      <c r="C104" s="547" t="s">
        <v>144</v>
      </c>
      <c r="D104" s="548"/>
      <c r="E104" s="548"/>
      <c r="F104" s="549"/>
      <c r="G104" s="91">
        <f>G57</f>
        <v>3107.6219463309239</v>
      </c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</row>
    <row r="105" spans="2:23" ht="18" customHeight="1" x14ac:dyDescent="0.25">
      <c r="B105" s="75" t="s">
        <v>9</v>
      </c>
      <c r="C105" s="547" t="s">
        <v>145</v>
      </c>
      <c r="D105" s="548"/>
      <c r="E105" s="548"/>
      <c r="F105" s="549"/>
      <c r="G105" s="80">
        <f>G67</f>
        <v>235.90230179284362</v>
      </c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</row>
    <row r="106" spans="2:23" ht="18" customHeight="1" x14ac:dyDescent="0.25">
      <c r="B106" s="75" t="s">
        <v>10</v>
      </c>
      <c r="C106" s="547" t="s">
        <v>146</v>
      </c>
      <c r="D106" s="548"/>
      <c r="E106" s="548"/>
      <c r="F106" s="549"/>
      <c r="G106" s="80">
        <f>G80</f>
        <v>447.59849580065458</v>
      </c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</row>
    <row r="107" spans="2:23" ht="18" customHeight="1" x14ac:dyDescent="0.25">
      <c r="B107" s="75" t="s">
        <v>11</v>
      </c>
      <c r="C107" s="547" t="s">
        <v>147</v>
      </c>
      <c r="D107" s="548"/>
      <c r="E107" s="548"/>
      <c r="F107" s="549"/>
      <c r="G107" s="80">
        <f>G88</f>
        <v>96.666666666666671</v>
      </c>
    </row>
    <row r="108" spans="2:23" ht="18" customHeight="1" thickBot="1" x14ac:dyDescent="0.3">
      <c r="B108" s="166" t="s">
        <v>13</v>
      </c>
      <c r="C108" s="584" t="s">
        <v>148</v>
      </c>
      <c r="D108" s="585"/>
      <c r="E108" s="585"/>
      <c r="F108" s="586"/>
      <c r="G108" s="167">
        <f>G99</f>
        <v>2238.7643680065844</v>
      </c>
    </row>
    <row r="109" spans="2:23" ht="21" customHeight="1" thickBot="1" x14ac:dyDescent="0.3">
      <c r="B109" s="168"/>
      <c r="C109" s="169"/>
      <c r="D109" s="169"/>
      <c r="E109" s="170" t="s">
        <v>150</v>
      </c>
      <c r="F109" s="171"/>
      <c r="G109" s="172">
        <f>SUM(G103:G108)</f>
        <v>9666.4405422340369</v>
      </c>
    </row>
    <row r="110" spans="2:23" ht="18" customHeight="1" x14ac:dyDescent="0.25">
      <c r="B110" s="199"/>
      <c r="C110" s="199"/>
      <c r="D110" s="199"/>
      <c r="E110" s="582" t="s">
        <v>308</v>
      </c>
      <c r="F110" s="582"/>
      <c r="G110" s="375">
        <f>(((G24/220)+((G24/220)*60%)))</f>
        <v>25.744631008264463</v>
      </c>
      <c r="J110" s="1"/>
      <c r="K110" s="1"/>
      <c r="L110" s="1"/>
      <c r="M110" s="1"/>
      <c r="N110" s="1"/>
      <c r="O110" s="1"/>
      <c r="P110" s="1"/>
    </row>
    <row r="111" spans="2:23" ht="21" x14ac:dyDescent="0.35">
      <c r="C111" s="232" t="s">
        <v>120</v>
      </c>
    </row>
    <row r="112" spans="2:23" x14ac:dyDescent="0.25">
      <c r="C112" s="13" t="s">
        <v>119</v>
      </c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</sheetData>
  <sheetProtection deleteColumns="0"/>
  <mergeCells count="151">
    <mergeCell ref="E110:F110"/>
    <mergeCell ref="B4:D4"/>
    <mergeCell ref="E4:G4"/>
    <mergeCell ref="B5:D5"/>
    <mergeCell ref="E5:G5"/>
    <mergeCell ref="B6:D6"/>
    <mergeCell ref="E6:G6"/>
    <mergeCell ref="B1:G1"/>
    <mergeCell ref="H1:T1"/>
    <mergeCell ref="B2:D2"/>
    <mergeCell ref="E2:G2"/>
    <mergeCell ref="I2:L2"/>
    <mergeCell ref="B3:D3"/>
    <mergeCell ref="E3:G3"/>
    <mergeCell ref="I9:J9"/>
    <mergeCell ref="B10:D10"/>
    <mergeCell ref="E10:G10"/>
    <mergeCell ref="B11:D11"/>
    <mergeCell ref="E11:G11"/>
    <mergeCell ref="B12:G12"/>
    <mergeCell ref="B7:D7"/>
    <mergeCell ref="E7:G7"/>
    <mergeCell ref="B8:D8"/>
    <mergeCell ref="E8:G8"/>
    <mergeCell ref="B9:D9"/>
    <mergeCell ref="E9:G9"/>
    <mergeCell ref="B16:G16"/>
    <mergeCell ref="B17:G17"/>
    <mergeCell ref="I18:L18"/>
    <mergeCell ref="I20:P20"/>
    <mergeCell ref="I21:T21"/>
    <mergeCell ref="I22:T22"/>
    <mergeCell ref="B13:D14"/>
    <mergeCell ref="E13:G13"/>
    <mergeCell ref="I13:J14"/>
    <mergeCell ref="E14:G14"/>
    <mergeCell ref="B15:D15"/>
    <mergeCell ref="E15:G15"/>
    <mergeCell ref="I15:J15"/>
    <mergeCell ref="C29:D29"/>
    <mergeCell ref="I29:T29"/>
    <mergeCell ref="C30:D30"/>
    <mergeCell ref="C32:F32"/>
    <mergeCell ref="B34:G34"/>
    <mergeCell ref="C35:E35"/>
    <mergeCell ref="I35:L35"/>
    <mergeCell ref="E24:F24"/>
    <mergeCell ref="B25:G25"/>
    <mergeCell ref="B26:G26"/>
    <mergeCell ref="B27:G27"/>
    <mergeCell ref="C28:E28"/>
    <mergeCell ref="I28:L28"/>
    <mergeCell ref="C39:E39"/>
    <mergeCell ref="I39:T39"/>
    <mergeCell ref="C40:E40"/>
    <mergeCell ref="I40:T40"/>
    <mergeCell ref="C41:E41"/>
    <mergeCell ref="I41:T41"/>
    <mergeCell ref="C36:E36"/>
    <mergeCell ref="I36:T36"/>
    <mergeCell ref="C37:E37"/>
    <mergeCell ref="I37:T37"/>
    <mergeCell ref="C38:E38"/>
    <mergeCell ref="I38:T38"/>
    <mergeCell ref="B47:B48"/>
    <mergeCell ref="C47:C48"/>
    <mergeCell ref="G47:G48"/>
    <mergeCell ref="I47:T48"/>
    <mergeCell ref="B49:B50"/>
    <mergeCell ref="C49:D50"/>
    <mergeCell ref="G49:G50"/>
    <mergeCell ref="I49:T50"/>
    <mergeCell ref="C42:E42"/>
    <mergeCell ref="I42:T42"/>
    <mergeCell ref="C43:E43"/>
    <mergeCell ref="I43:T43"/>
    <mergeCell ref="B45:G45"/>
    <mergeCell ref="C46:F46"/>
    <mergeCell ref="I46:L46"/>
    <mergeCell ref="E57:F57"/>
    <mergeCell ref="I57:T58"/>
    <mergeCell ref="B58:G58"/>
    <mergeCell ref="B59:G59"/>
    <mergeCell ref="C60:E60"/>
    <mergeCell ref="I60:T60"/>
    <mergeCell ref="C51:F51"/>
    <mergeCell ref="C52:F52"/>
    <mergeCell ref="C53:F53"/>
    <mergeCell ref="C54:F54"/>
    <mergeCell ref="C55:F55"/>
    <mergeCell ref="I56:T56"/>
    <mergeCell ref="I63:K63"/>
    <mergeCell ref="L63:T63"/>
    <mergeCell ref="C64:E64"/>
    <mergeCell ref="I64:T64"/>
    <mergeCell ref="C65:E65"/>
    <mergeCell ref="I65:T65"/>
    <mergeCell ref="C61:E61"/>
    <mergeCell ref="I61:K61"/>
    <mergeCell ref="L61:T61"/>
    <mergeCell ref="C62:E62"/>
    <mergeCell ref="I62:K62"/>
    <mergeCell ref="L62:T62"/>
    <mergeCell ref="C71:E71"/>
    <mergeCell ref="I71:T71"/>
    <mergeCell ref="C72:E72"/>
    <mergeCell ref="L72:T72"/>
    <mergeCell ref="C73:E73"/>
    <mergeCell ref="L73:T73"/>
    <mergeCell ref="C66:E66"/>
    <mergeCell ref="I66:K66"/>
    <mergeCell ref="L66:T66"/>
    <mergeCell ref="B68:G68"/>
    <mergeCell ref="B69:G69"/>
    <mergeCell ref="C70:E70"/>
    <mergeCell ref="I70:T70"/>
    <mergeCell ref="C77:E77"/>
    <mergeCell ref="C79:F79"/>
    <mergeCell ref="E80:F80"/>
    <mergeCell ref="B81:G81"/>
    <mergeCell ref="B82:G82"/>
    <mergeCell ref="C83:F83"/>
    <mergeCell ref="C74:E74"/>
    <mergeCell ref="L74:T74"/>
    <mergeCell ref="C75:E75"/>
    <mergeCell ref="L75:T75"/>
    <mergeCell ref="C76:E76"/>
    <mergeCell ref="L76:T76"/>
    <mergeCell ref="B90:G90"/>
    <mergeCell ref="I91:T91"/>
    <mergeCell ref="N92:V92"/>
    <mergeCell ref="O93:W93"/>
    <mergeCell ref="I94:T94"/>
    <mergeCell ref="I95:T95"/>
    <mergeCell ref="I83:T83"/>
    <mergeCell ref="C84:F84"/>
    <mergeCell ref="C85:F85"/>
    <mergeCell ref="C86:F86"/>
    <mergeCell ref="C87:F87"/>
    <mergeCell ref="E88:F88"/>
    <mergeCell ref="C104:F104"/>
    <mergeCell ref="C105:F105"/>
    <mergeCell ref="C106:F106"/>
    <mergeCell ref="C107:F107"/>
    <mergeCell ref="C108:F108"/>
    <mergeCell ref="I96:T96"/>
    <mergeCell ref="I97:T97"/>
    <mergeCell ref="B100:G100"/>
    <mergeCell ref="B101:G101"/>
    <mergeCell ref="B102:F102"/>
    <mergeCell ref="C103:F103"/>
  </mergeCells>
  <hyperlinks>
    <hyperlink ref="C112" r:id="rId1"/>
    <hyperlink ref="L61" r:id="rId2"/>
    <hyperlink ref="L62" r:id="rId3"/>
    <hyperlink ref="L63" r:id="rId4"/>
    <hyperlink ref="L66" r:id="rId5"/>
    <hyperlink ref="L72" r:id="rId6"/>
    <hyperlink ref="L74" r:id="rId7"/>
    <hyperlink ref="L73" r:id="rId8"/>
    <hyperlink ref="L75" r:id="rId9"/>
    <hyperlink ref="L76" r:id="rId10"/>
    <hyperlink ref="N92" r:id="rId11"/>
    <hyperlink ref="O93" r:id="rId12"/>
  </hyperlinks>
  <pageMargins left="0.511811024" right="0.511811024" top="0.78740157499999996" bottom="0.78740157499999996" header="0.31496062000000002" footer="0.31496062000000002"/>
  <pageSetup paperSize="9" scale="50" fitToHeight="0" orientation="portrait" r:id="rId13"/>
  <legacyDrawing r:id="rId1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W112"/>
  <sheetViews>
    <sheetView topLeftCell="A85" zoomScale="90" zoomScaleNormal="90" workbookViewId="0">
      <selection activeCell="G111" sqref="G111"/>
    </sheetView>
  </sheetViews>
  <sheetFormatPr defaultRowHeight="15" x14ac:dyDescent="0.25"/>
  <cols>
    <col min="1" max="1" width="3.28515625" style="15" customWidth="1"/>
    <col min="2" max="2" width="5.140625" style="15" customWidth="1"/>
    <col min="3" max="3" width="27.140625" style="15" customWidth="1"/>
    <col min="4" max="4" width="32.140625" style="15" customWidth="1"/>
    <col min="5" max="5" width="22.85546875" style="15" customWidth="1"/>
    <col min="6" max="6" width="20.42578125" style="15" customWidth="1"/>
    <col min="7" max="7" width="25.5703125" style="15" customWidth="1"/>
    <col min="8" max="8" width="2.28515625" style="15" customWidth="1"/>
    <col min="9" max="9" width="30.7109375" style="15" customWidth="1"/>
    <col min="10" max="10" width="22.28515625" style="15" customWidth="1"/>
    <col min="11" max="11" width="18" style="15" customWidth="1"/>
    <col min="12" max="12" width="15.5703125" style="15" customWidth="1"/>
    <col min="13" max="13" width="16" style="15" customWidth="1"/>
    <col min="14" max="14" width="12.85546875" style="15" customWidth="1"/>
    <col min="15" max="17" width="9.140625" style="15"/>
    <col min="18" max="18" width="11.5703125" style="15" customWidth="1"/>
    <col min="19" max="19" width="11.85546875" style="15" customWidth="1"/>
    <col min="20" max="21" width="11.42578125" style="15" customWidth="1"/>
    <col min="22" max="22" width="10.5703125" style="15" customWidth="1"/>
    <col min="23" max="23" width="14.140625" style="15" customWidth="1"/>
    <col min="24" max="16384" width="9.140625" style="15"/>
  </cols>
  <sheetData>
    <row r="1" spans="2:20" ht="26.25" customHeight="1" thickBot="1" x14ac:dyDescent="0.3">
      <c r="B1" s="467" t="s">
        <v>40</v>
      </c>
      <c r="C1" s="468"/>
      <c r="D1" s="468"/>
      <c r="E1" s="468"/>
      <c r="F1" s="468"/>
      <c r="G1" s="469"/>
      <c r="H1" s="628" t="s">
        <v>231</v>
      </c>
      <c r="I1" s="629"/>
      <c r="J1" s="629"/>
      <c r="K1" s="629"/>
      <c r="L1" s="629"/>
      <c r="M1" s="629"/>
      <c r="N1" s="629"/>
      <c r="O1" s="629"/>
      <c r="P1" s="629"/>
      <c r="Q1" s="629"/>
      <c r="R1" s="629"/>
      <c r="S1" s="629"/>
      <c r="T1" s="629"/>
    </row>
    <row r="2" spans="2:20" ht="18" customHeight="1" x14ac:dyDescent="0.25">
      <c r="B2" s="470" t="s">
        <v>0</v>
      </c>
      <c r="C2" s="471"/>
      <c r="D2" s="471"/>
      <c r="E2" s="472"/>
      <c r="F2" s="473"/>
      <c r="G2" s="474"/>
      <c r="H2" s="187"/>
      <c r="I2" s="608" t="s">
        <v>62</v>
      </c>
      <c r="J2" s="609"/>
      <c r="K2" s="609"/>
      <c r="L2" s="609"/>
      <c r="M2" s="188"/>
      <c r="N2" s="188"/>
      <c r="O2" s="188"/>
      <c r="P2" s="188"/>
      <c r="Q2" s="188"/>
      <c r="R2" s="188"/>
      <c r="S2" s="188"/>
      <c r="T2" s="189"/>
    </row>
    <row r="3" spans="2:20" ht="18" customHeight="1" x14ac:dyDescent="0.25">
      <c r="B3" s="454" t="s">
        <v>1</v>
      </c>
      <c r="C3" s="455"/>
      <c r="D3" s="455"/>
      <c r="E3" s="456"/>
      <c r="F3" s="457"/>
      <c r="G3" s="458"/>
      <c r="H3" s="190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8"/>
    </row>
    <row r="4" spans="2:20" ht="18" customHeight="1" x14ac:dyDescent="0.25">
      <c r="B4" s="454" t="s">
        <v>2</v>
      </c>
      <c r="C4" s="455"/>
      <c r="D4" s="455"/>
      <c r="E4" s="456"/>
      <c r="F4" s="457"/>
      <c r="G4" s="458"/>
      <c r="H4" s="190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8"/>
    </row>
    <row r="5" spans="2:20" ht="18" customHeight="1" x14ac:dyDescent="0.25">
      <c r="B5" s="464" t="s">
        <v>57</v>
      </c>
      <c r="C5" s="465"/>
      <c r="D5" s="466"/>
      <c r="E5" s="461"/>
      <c r="F5" s="462"/>
      <c r="G5" s="463"/>
      <c r="H5" s="190"/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8"/>
    </row>
    <row r="6" spans="2:20" ht="18" customHeight="1" x14ac:dyDescent="0.25">
      <c r="B6" s="454" t="s">
        <v>3</v>
      </c>
      <c r="C6" s="455"/>
      <c r="D6" s="455"/>
      <c r="E6" s="456" t="s">
        <v>58</v>
      </c>
      <c r="F6" s="457"/>
      <c r="G6" s="458"/>
      <c r="H6" s="190"/>
      <c r="I6" s="5"/>
      <c r="J6" s="6"/>
      <c r="K6" s="6"/>
      <c r="L6" s="6"/>
      <c r="M6" s="6"/>
      <c r="N6" s="6"/>
      <c r="O6" s="6"/>
      <c r="P6" s="6"/>
      <c r="Q6" s="6"/>
      <c r="R6" s="6"/>
      <c r="S6" s="6"/>
      <c r="T6" s="8"/>
    </row>
    <row r="7" spans="2:20" ht="18" customHeight="1" x14ac:dyDescent="0.25">
      <c r="B7" s="459" t="s">
        <v>41</v>
      </c>
      <c r="C7" s="460"/>
      <c r="D7" s="460"/>
      <c r="E7" s="461" t="s">
        <v>274</v>
      </c>
      <c r="F7" s="462"/>
      <c r="G7" s="463"/>
      <c r="H7" s="190"/>
      <c r="I7" s="5"/>
      <c r="J7" s="6"/>
      <c r="K7" s="6"/>
      <c r="L7" s="6"/>
      <c r="M7" s="6"/>
      <c r="N7" s="6"/>
      <c r="O7" s="6"/>
      <c r="P7" s="6"/>
      <c r="Q7" s="6"/>
      <c r="R7" s="6"/>
      <c r="S7" s="6"/>
      <c r="T7" s="8"/>
    </row>
    <row r="8" spans="2:20" ht="18" customHeight="1" x14ac:dyDescent="0.25">
      <c r="B8" s="480" t="s">
        <v>61</v>
      </c>
      <c r="C8" s="481"/>
      <c r="D8" s="482"/>
      <c r="E8" s="461" t="s">
        <v>275</v>
      </c>
      <c r="F8" s="462"/>
      <c r="G8" s="463"/>
      <c r="H8" s="190"/>
      <c r="I8" s="5"/>
      <c r="J8" s="6"/>
      <c r="K8" s="6"/>
      <c r="L8" s="6"/>
      <c r="M8" s="6"/>
      <c r="N8" s="6"/>
      <c r="O8" s="6"/>
      <c r="P8" s="6"/>
      <c r="Q8" s="6"/>
      <c r="R8" s="6"/>
      <c r="S8" s="6"/>
      <c r="T8" s="8"/>
    </row>
    <row r="9" spans="2:20" ht="18" customHeight="1" x14ac:dyDescent="0.25">
      <c r="B9" s="480" t="s">
        <v>46</v>
      </c>
      <c r="C9" s="481"/>
      <c r="D9" s="482"/>
      <c r="E9" s="456" t="s">
        <v>272</v>
      </c>
      <c r="F9" s="457"/>
      <c r="G9" s="458"/>
      <c r="H9" s="187"/>
      <c r="I9" s="616" t="s">
        <v>63</v>
      </c>
      <c r="J9" s="617"/>
      <c r="K9" s="6"/>
      <c r="L9" s="6"/>
      <c r="M9" s="6"/>
      <c r="N9" s="6"/>
      <c r="O9" s="6"/>
      <c r="P9" s="6"/>
      <c r="Q9" s="6"/>
      <c r="R9" s="6"/>
      <c r="S9" s="6"/>
      <c r="T9" s="8"/>
    </row>
    <row r="10" spans="2:20" ht="18" customHeight="1" x14ac:dyDescent="0.25">
      <c r="B10" s="454" t="s">
        <v>4</v>
      </c>
      <c r="C10" s="455"/>
      <c r="D10" s="455"/>
      <c r="E10" s="456">
        <v>12</v>
      </c>
      <c r="F10" s="457"/>
      <c r="G10" s="458"/>
      <c r="H10" s="190"/>
      <c r="I10" s="5"/>
      <c r="J10" s="6"/>
      <c r="K10" s="6"/>
      <c r="L10" s="6"/>
      <c r="M10" s="6"/>
      <c r="N10" s="6"/>
      <c r="O10" s="6"/>
      <c r="P10" s="6"/>
      <c r="Q10" s="6"/>
      <c r="R10" s="6"/>
      <c r="S10" s="6"/>
      <c r="T10" s="8"/>
    </row>
    <row r="11" spans="2:20" ht="18" customHeight="1" x14ac:dyDescent="0.25">
      <c r="B11" s="464" t="s">
        <v>134</v>
      </c>
      <c r="C11" s="465"/>
      <c r="D11" s="466"/>
      <c r="E11" s="461" t="s">
        <v>135</v>
      </c>
      <c r="F11" s="462"/>
      <c r="G11" s="463"/>
      <c r="H11" s="190"/>
      <c r="I11" s="5" t="s">
        <v>136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8"/>
    </row>
    <row r="12" spans="2:20" ht="18" customHeight="1" x14ac:dyDescent="0.25">
      <c r="B12" s="477"/>
      <c r="C12" s="478"/>
      <c r="D12" s="478"/>
      <c r="E12" s="478"/>
      <c r="F12" s="456"/>
      <c r="G12" s="479"/>
      <c r="H12" s="190"/>
      <c r="I12" s="5"/>
      <c r="J12" s="6"/>
      <c r="K12" s="6"/>
      <c r="L12" s="6"/>
      <c r="M12" s="6"/>
      <c r="N12" s="6"/>
      <c r="O12" s="6"/>
      <c r="P12" s="6"/>
      <c r="Q12" s="6"/>
      <c r="R12" s="6"/>
      <c r="S12" s="6"/>
      <c r="T12" s="8"/>
    </row>
    <row r="13" spans="2:20" ht="18" customHeight="1" x14ac:dyDescent="0.25">
      <c r="B13" s="498" t="s">
        <v>42</v>
      </c>
      <c r="C13" s="499"/>
      <c r="D13" s="500"/>
      <c r="E13" s="504" t="s">
        <v>259</v>
      </c>
      <c r="F13" s="505"/>
      <c r="G13" s="506"/>
      <c r="H13" s="190"/>
      <c r="I13" s="616" t="s">
        <v>64</v>
      </c>
      <c r="J13" s="617"/>
      <c r="K13" s="6"/>
      <c r="L13" s="6"/>
      <c r="M13" s="6"/>
      <c r="N13" s="6"/>
      <c r="O13" s="6"/>
      <c r="P13" s="6"/>
      <c r="Q13" s="6"/>
      <c r="R13" s="6"/>
      <c r="S13" s="6"/>
      <c r="T13" s="8"/>
    </row>
    <row r="14" spans="2:20" ht="18" customHeight="1" x14ac:dyDescent="0.25">
      <c r="B14" s="501"/>
      <c r="C14" s="502"/>
      <c r="D14" s="503"/>
      <c r="E14" s="507" t="s">
        <v>154</v>
      </c>
      <c r="F14" s="508"/>
      <c r="G14" s="509"/>
      <c r="H14" s="190"/>
      <c r="I14" s="616"/>
      <c r="J14" s="617"/>
      <c r="K14" s="6"/>
      <c r="L14" s="6"/>
      <c r="M14" s="6"/>
      <c r="N14" s="6"/>
      <c r="O14" s="6"/>
      <c r="P14" s="6"/>
      <c r="Q14" s="6"/>
      <c r="R14" s="6"/>
      <c r="S14" s="6"/>
      <c r="T14" s="8"/>
    </row>
    <row r="15" spans="2:20" ht="18" customHeight="1" thickBot="1" x14ac:dyDescent="0.3">
      <c r="B15" s="510" t="s">
        <v>43</v>
      </c>
      <c r="C15" s="511"/>
      <c r="D15" s="511"/>
      <c r="E15" s="456">
        <v>2</v>
      </c>
      <c r="F15" s="457"/>
      <c r="G15" s="458"/>
      <c r="H15" s="190"/>
      <c r="I15" s="619" t="s">
        <v>64</v>
      </c>
      <c r="J15" s="620"/>
      <c r="K15" s="10"/>
      <c r="L15" s="10"/>
      <c r="M15" s="10"/>
      <c r="N15" s="10"/>
      <c r="O15" s="10"/>
      <c r="P15" s="10"/>
      <c r="Q15" s="10"/>
      <c r="R15" s="10"/>
      <c r="S15" s="10"/>
      <c r="T15" s="11"/>
    </row>
    <row r="16" spans="2:20" ht="18" customHeight="1" x14ac:dyDescent="0.25">
      <c r="B16" s="483" t="s">
        <v>5</v>
      </c>
      <c r="C16" s="484"/>
      <c r="D16" s="484"/>
      <c r="E16" s="484"/>
      <c r="F16" s="484"/>
      <c r="G16" s="485"/>
      <c r="H16" s="190"/>
      <c r="I16" s="190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</row>
    <row r="17" spans="2:20" ht="18" customHeight="1" thickBot="1" x14ac:dyDescent="0.3">
      <c r="B17" s="486" t="s">
        <v>51</v>
      </c>
      <c r="C17" s="487"/>
      <c r="D17" s="487"/>
      <c r="E17" s="487"/>
      <c r="F17" s="487"/>
      <c r="G17" s="488"/>
      <c r="H17" s="190"/>
      <c r="I17" s="190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</row>
    <row r="18" spans="2:20" ht="18" customHeight="1" x14ac:dyDescent="0.25">
      <c r="B18" s="294" t="s">
        <v>66</v>
      </c>
      <c r="C18" s="293" t="s">
        <v>67</v>
      </c>
      <c r="D18" s="295" t="s">
        <v>68</v>
      </c>
      <c r="E18" s="295" t="s">
        <v>69</v>
      </c>
      <c r="F18" s="295" t="s">
        <v>70</v>
      </c>
      <c r="G18" s="74" t="s">
        <v>71</v>
      </c>
      <c r="H18" s="190"/>
      <c r="I18" s="608" t="s">
        <v>62</v>
      </c>
      <c r="J18" s="609"/>
      <c r="K18" s="609"/>
      <c r="L18" s="609"/>
      <c r="M18" s="188"/>
      <c r="N18" s="188"/>
      <c r="O18" s="188"/>
      <c r="P18" s="188"/>
      <c r="Q18" s="188"/>
      <c r="R18" s="188"/>
      <c r="S18" s="188"/>
      <c r="T18" s="189"/>
    </row>
    <row r="19" spans="2:20" ht="18" customHeight="1" x14ac:dyDescent="0.25">
      <c r="B19" s="75" t="s">
        <v>6</v>
      </c>
      <c r="C19" s="76" t="s">
        <v>44</v>
      </c>
      <c r="D19" s="77" t="s">
        <v>72</v>
      </c>
      <c r="E19" s="78">
        <v>1</v>
      </c>
      <c r="F19" s="79">
        <v>1864</v>
      </c>
      <c r="G19" s="80">
        <f>F19</f>
        <v>1864</v>
      </c>
      <c r="H19" s="187"/>
      <c r="I19" s="296" t="s">
        <v>65</v>
      </c>
      <c r="J19" s="7"/>
      <c r="K19" s="6"/>
      <c r="L19" s="6"/>
      <c r="M19" s="6"/>
      <c r="N19" s="6"/>
      <c r="O19" s="6"/>
      <c r="P19" s="6"/>
      <c r="Q19" s="6"/>
      <c r="R19" s="6"/>
      <c r="S19" s="6"/>
      <c r="T19" s="8"/>
    </row>
    <row r="20" spans="2:20" ht="18" customHeight="1" x14ac:dyDescent="0.25">
      <c r="B20" s="75" t="s">
        <v>7</v>
      </c>
      <c r="C20" s="76" t="s">
        <v>45</v>
      </c>
      <c r="D20" s="77" t="s">
        <v>72</v>
      </c>
      <c r="E20" s="78">
        <v>220</v>
      </c>
      <c r="F20" s="81">
        <f>(G19+G21)/E20</f>
        <v>8.4727272727272727</v>
      </c>
      <c r="G20" s="80">
        <f>F20</f>
        <v>8.4727272727272727</v>
      </c>
      <c r="H20" s="187"/>
      <c r="I20" s="616" t="s">
        <v>73</v>
      </c>
      <c r="J20" s="617"/>
      <c r="K20" s="617"/>
      <c r="L20" s="617"/>
      <c r="M20" s="617"/>
      <c r="N20" s="617"/>
      <c r="O20" s="617"/>
      <c r="P20" s="617"/>
      <c r="Q20" s="6"/>
      <c r="R20" s="6"/>
      <c r="S20" s="6"/>
      <c r="T20" s="8"/>
    </row>
    <row r="21" spans="2:20" ht="29.25" customHeight="1" x14ac:dyDescent="0.25">
      <c r="B21" s="75" t="s">
        <v>9</v>
      </c>
      <c r="C21" s="76" t="s">
        <v>8</v>
      </c>
      <c r="D21" s="84">
        <v>0</v>
      </c>
      <c r="E21" s="83">
        <v>0</v>
      </c>
      <c r="F21" s="81">
        <f>F19*D21</f>
        <v>0</v>
      </c>
      <c r="G21" s="80">
        <f>F21</f>
        <v>0</v>
      </c>
      <c r="H21" s="187"/>
      <c r="I21" s="622"/>
      <c r="J21" s="623"/>
      <c r="K21" s="623"/>
      <c r="L21" s="623"/>
      <c r="M21" s="623"/>
      <c r="N21" s="623"/>
      <c r="O21" s="623"/>
      <c r="P21" s="623"/>
      <c r="Q21" s="623"/>
      <c r="R21" s="623"/>
      <c r="S21" s="623"/>
      <c r="T21" s="624"/>
    </row>
    <row r="22" spans="2:20" ht="21" customHeight="1" thickBot="1" x14ac:dyDescent="0.3">
      <c r="B22" s="75" t="s">
        <v>10</v>
      </c>
      <c r="C22" s="76" t="s">
        <v>75</v>
      </c>
      <c r="D22" s="84">
        <v>0</v>
      </c>
      <c r="E22" s="83">
        <v>0</v>
      </c>
      <c r="F22" s="81">
        <f>F20*D22</f>
        <v>0</v>
      </c>
      <c r="G22" s="80">
        <f>F22*E22</f>
        <v>0</v>
      </c>
      <c r="H22" s="187"/>
      <c r="I22" s="625" t="s">
        <v>76</v>
      </c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7"/>
    </row>
    <row r="23" spans="2:20" ht="19.5" customHeight="1" x14ac:dyDescent="0.25">
      <c r="B23" s="75" t="s">
        <v>11</v>
      </c>
      <c r="C23" s="76" t="s">
        <v>12</v>
      </c>
      <c r="D23" s="85"/>
      <c r="E23" s="81" t="s">
        <v>48</v>
      </c>
      <c r="F23" s="81"/>
      <c r="G23" s="80"/>
      <c r="H23" s="191"/>
      <c r="I23" s="191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</row>
    <row r="24" spans="2:20" ht="18" customHeight="1" x14ac:dyDescent="0.25">
      <c r="B24" s="86"/>
      <c r="C24" s="87"/>
      <c r="D24" s="87"/>
      <c r="E24" s="487" t="s">
        <v>52</v>
      </c>
      <c r="F24" s="521"/>
      <c r="G24" s="88">
        <f>G19+G21+G22</f>
        <v>1864</v>
      </c>
      <c r="H24" s="191"/>
      <c r="I24" s="191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</row>
    <row r="25" spans="2:20" x14ac:dyDescent="0.25">
      <c r="B25" s="524"/>
      <c r="C25" s="457"/>
      <c r="D25" s="457"/>
      <c r="E25" s="457"/>
      <c r="F25" s="457"/>
      <c r="G25" s="458"/>
      <c r="H25" s="190"/>
      <c r="I25" s="190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</row>
    <row r="26" spans="2:20" ht="18" customHeight="1" x14ac:dyDescent="0.25">
      <c r="B26" s="486" t="s">
        <v>14</v>
      </c>
      <c r="C26" s="487"/>
      <c r="D26" s="487"/>
      <c r="E26" s="487"/>
      <c r="F26" s="487"/>
      <c r="G26" s="488"/>
      <c r="H26" s="190"/>
      <c r="I26" s="190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</row>
    <row r="27" spans="2:20" ht="18" customHeight="1" thickBot="1" x14ac:dyDescent="0.3">
      <c r="B27" s="525" t="s">
        <v>79</v>
      </c>
      <c r="C27" s="526"/>
      <c r="D27" s="526"/>
      <c r="E27" s="526"/>
      <c r="F27" s="526"/>
      <c r="G27" s="527"/>
      <c r="H27" s="190"/>
      <c r="I27" s="190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</row>
    <row r="28" spans="2:20" ht="18" customHeight="1" x14ac:dyDescent="0.25">
      <c r="B28" s="294" t="s">
        <v>80</v>
      </c>
      <c r="C28" s="528" t="s">
        <v>81</v>
      </c>
      <c r="D28" s="529"/>
      <c r="E28" s="530"/>
      <c r="F28" s="295" t="s">
        <v>68</v>
      </c>
      <c r="G28" s="74" t="s">
        <v>71</v>
      </c>
      <c r="H28" s="190"/>
      <c r="I28" s="608" t="s">
        <v>62</v>
      </c>
      <c r="J28" s="609"/>
      <c r="K28" s="609"/>
      <c r="L28" s="609"/>
      <c r="M28" s="188"/>
      <c r="N28" s="188"/>
      <c r="O28" s="188"/>
      <c r="P28" s="188"/>
      <c r="Q28" s="188"/>
      <c r="R28" s="188"/>
      <c r="S28" s="188"/>
      <c r="T28" s="189"/>
    </row>
    <row r="29" spans="2:20" ht="21.75" customHeight="1" x14ac:dyDescent="0.25">
      <c r="B29" s="75" t="s">
        <v>6</v>
      </c>
      <c r="C29" s="512" t="s">
        <v>82</v>
      </c>
      <c r="D29" s="513"/>
      <c r="E29" s="90" t="s">
        <v>83</v>
      </c>
      <c r="F29" s="90">
        <v>8.3299999999999999E-2</v>
      </c>
      <c r="G29" s="91">
        <f>G24*F29</f>
        <v>155.27119999999999</v>
      </c>
      <c r="H29" s="190"/>
      <c r="I29" s="616" t="s">
        <v>86</v>
      </c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8"/>
    </row>
    <row r="30" spans="2:20" ht="18" customHeight="1" thickBot="1" x14ac:dyDescent="0.3">
      <c r="B30" s="75" t="s">
        <v>7</v>
      </c>
      <c r="C30" s="512" t="s">
        <v>50</v>
      </c>
      <c r="D30" s="513"/>
      <c r="E30" s="92" t="s">
        <v>84</v>
      </c>
      <c r="F30" s="92">
        <v>0.121</v>
      </c>
      <c r="G30" s="91">
        <f>G24*F30</f>
        <v>225.54399999999998</v>
      </c>
      <c r="H30" s="190"/>
      <c r="I30" s="9" t="s">
        <v>87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1"/>
    </row>
    <row r="31" spans="2:20" ht="18" customHeight="1" x14ac:dyDescent="0.25">
      <c r="B31" s="93"/>
      <c r="C31" s="94"/>
      <c r="D31" s="94"/>
      <c r="E31" s="95"/>
      <c r="F31" s="96" t="s">
        <v>78</v>
      </c>
      <c r="G31" s="97">
        <f>G29+G30</f>
        <v>380.8152</v>
      </c>
      <c r="H31" s="190"/>
      <c r="I31" s="190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</row>
    <row r="32" spans="2:20" ht="21" customHeight="1" x14ac:dyDescent="0.25">
      <c r="B32" s="75" t="s">
        <v>9</v>
      </c>
      <c r="C32" s="515" t="s">
        <v>85</v>
      </c>
      <c r="D32" s="516"/>
      <c r="E32" s="516"/>
      <c r="F32" s="517"/>
      <c r="G32" s="98">
        <f>F44*G31</f>
        <v>151.56444960000002</v>
      </c>
      <c r="H32" s="190"/>
      <c r="I32" s="190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</row>
    <row r="33" spans="2:20" ht="18" customHeight="1" x14ac:dyDescent="0.25">
      <c r="B33" s="99"/>
      <c r="C33" s="100"/>
      <c r="D33" s="100"/>
      <c r="E33" s="100"/>
      <c r="F33" s="101" t="s">
        <v>91</v>
      </c>
      <c r="G33" s="102">
        <f>G31+G32</f>
        <v>532.37964959999999</v>
      </c>
      <c r="H33" s="190"/>
      <c r="I33" s="190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</row>
    <row r="34" spans="2:20" ht="25.5" customHeight="1" thickBot="1" x14ac:dyDescent="0.3">
      <c r="B34" s="518" t="s">
        <v>89</v>
      </c>
      <c r="C34" s="519"/>
      <c r="D34" s="519"/>
      <c r="E34" s="519"/>
      <c r="F34" s="519"/>
      <c r="G34" s="520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</row>
    <row r="35" spans="2:20" ht="22.5" customHeight="1" x14ac:dyDescent="0.25">
      <c r="B35" s="103" t="s">
        <v>88</v>
      </c>
      <c r="C35" s="532" t="s">
        <v>90</v>
      </c>
      <c r="D35" s="532"/>
      <c r="E35" s="532"/>
      <c r="F35" s="292" t="s">
        <v>68</v>
      </c>
      <c r="G35" s="105" t="s">
        <v>71</v>
      </c>
      <c r="H35" s="187"/>
      <c r="I35" s="608" t="s">
        <v>62</v>
      </c>
      <c r="J35" s="609"/>
      <c r="K35" s="609"/>
      <c r="L35" s="609"/>
      <c r="M35" s="188"/>
      <c r="N35" s="188"/>
      <c r="O35" s="188"/>
      <c r="P35" s="188"/>
      <c r="Q35" s="188"/>
      <c r="R35" s="188"/>
      <c r="S35" s="188"/>
      <c r="T35" s="189"/>
    </row>
    <row r="36" spans="2:20" ht="18" customHeight="1" x14ac:dyDescent="0.25">
      <c r="B36" s="285" t="s">
        <v>6</v>
      </c>
      <c r="C36" s="531" t="s">
        <v>15</v>
      </c>
      <c r="D36" s="512"/>
      <c r="E36" s="513"/>
      <c r="F36" s="90">
        <v>0.2</v>
      </c>
      <c r="G36" s="107">
        <f>G24*F36</f>
        <v>372.8</v>
      </c>
      <c r="H36" s="187"/>
      <c r="I36" s="616" t="s">
        <v>92</v>
      </c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8"/>
    </row>
    <row r="37" spans="2:20" ht="18" customHeight="1" x14ac:dyDescent="0.25">
      <c r="B37" s="285" t="s">
        <v>7</v>
      </c>
      <c r="C37" s="531" t="s">
        <v>16</v>
      </c>
      <c r="D37" s="512"/>
      <c r="E37" s="513"/>
      <c r="F37" s="92">
        <v>2.5000000000000001E-2</v>
      </c>
      <c r="G37" s="107">
        <f>G24*F37</f>
        <v>46.6</v>
      </c>
      <c r="H37" s="187"/>
      <c r="I37" s="616" t="s">
        <v>92</v>
      </c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8"/>
    </row>
    <row r="38" spans="2:20" ht="18" customHeight="1" x14ac:dyDescent="0.25">
      <c r="B38" s="285" t="s">
        <v>9</v>
      </c>
      <c r="C38" s="531" t="s">
        <v>93</v>
      </c>
      <c r="D38" s="512"/>
      <c r="E38" s="513"/>
      <c r="F38" s="108">
        <v>0.06</v>
      </c>
      <c r="G38" s="109">
        <f>G24*F38</f>
        <v>111.83999999999999</v>
      </c>
      <c r="H38" s="192"/>
      <c r="I38" s="616" t="s">
        <v>101</v>
      </c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8"/>
    </row>
    <row r="39" spans="2:20" ht="18" customHeight="1" x14ac:dyDescent="0.25">
      <c r="B39" s="285" t="s">
        <v>10</v>
      </c>
      <c r="C39" s="531" t="s">
        <v>17</v>
      </c>
      <c r="D39" s="512"/>
      <c r="E39" s="513"/>
      <c r="F39" s="92">
        <v>1.4999999999999999E-2</v>
      </c>
      <c r="G39" s="107">
        <f>G24*F39</f>
        <v>27.959999999999997</v>
      </c>
      <c r="H39" s="187"/>
      <c r="I39" s="616" t="s">
        <v>92</v>
      </c>
      <c r="J39" s="617"/>
      <c r="K39" s="617"/>
      <c r="L39" s="617"/>
      <c r="M39" s="617"/>
      <c r="N39" s="617"/>
      <c r="O39" s="617"/>
      <c r="P39" s="617"/>
      <c r="Q39" s="617"/>
      <c r="R39" s="617"/>
      <c r="S39" s="617"/>
      <c r="T39" s="618"/>
    </row>
    <row r="40" spans="2:20" ht="18" customHeight="1" x14ac:dyDescent="0.25">
      <c r="B40" s="285" t="s">
        <v>11</v>
      </c>
      <c r="C40" s="531" t="s">
        <v>49</v>
      </c>
      <c r="D40" s="512"/>
      <c r="E40" s="513"/>
      <c r="F40" s="92">
        <v>0.01</v>
      </c>
      <c r="G40" s="107">
        <f>G24*F40</f>
        <v>18.64</v>
      </c>
      <c r="H40" s="187"/>
      <c r="I40" s="616" t="s">
        <v>92</v>
      </c>
      <c r="J40" s="617"/>
      <c r="K40" s="617"/>
      <c r="L40" s="617"/>
      <c r="M40" s="617"/>
      <c r="N40" s="617"/>
      <c r="O40" s="617"/>
      <c r="P40" s="617"/>
      <c r="Q40" s="617"/>
      <c r="R40" s="617"/>
      <c r="S40" s="617"/>
      <c r="T40" s="618"/>
    </row>
    <row r="41" spans="2:20" ht="18" customHeight="1" x14ac:dyDescent="0.25">
      <c r="B41" s="285" t="s">
        <v>13</v>
      </c>
      <c r="C41" s="531" t="s">
        <v>18</v>
      </c>
      <c r="D41" s="512"/>
      <c r="E41" s="513"/>
      <c r="F41" s="92">
        <v>6.0000000000000001E-3</v>
      </c>
      <c r="G41" s="107">
        <f>G24*F41</f>
        <v>11.184000000000001</v>
      </c>
      <c r="H41" s="187"/>
      <c r="I41" s="616" t="s">
        <v>92</v>
      </c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8"/>
    </row>
    <row r="42" spans="2:20" ht="18" customHeight="1" x14ac:dyDescent="0.25">
      <c r="B42" s="285" t="s">
        <v>19</v>
      </c>
      <c r="C42" s="531" t="s">
        <v>20</v>
      </c>
      <c r="D42" s="512"/>
      <c r="E42" s="513"/>
      <c r="F42" s="92">
        <v>2E-3</v>
      </c>
      <c r="G42" s="107">
        <f>G24*F42</f>
        <v>3.7280000000000002</v>
      </c>
      <c r="H42" s="187"/>
      <c r="I42" s="616" t="s">
        <v>92</v>
      </c>
      <c r="J42" s="617"/>
      <c r="K42" s="617"/>
      <c r="L42" s="617"/>
      <c r="M42" s="617"/>
      <c r="N42" s="617"/>
      <c r="O42" s="617"/>
      <c r="P42" s="617"/>
      <c r="Q42" s="617"/>
      <c r="R42" s="617"/>
      <c r="S42" s="617"/>
      <c r="T42" s="618"/>
    </row>
    <row r="43" spans="2:20" ht="18" customHeight="1" thickBot="1" x14ac:dyDescent="0.3">
      <c r="B43" s="285" t="s">
        <v>21</v>
      </c>
      <c r="C43" s="531" t="s">
        <v>22</v>
      </c>
      <c r="D43" s="512"/>
      <c r="E43" s="513"/>
      <c r="F43" s="92">
        <v>0.08</v>
      </c>
      <c r="G43" s="107">
        <f>G24*F43</f>
        <v>149.12</v>
      </c>
      <c r="H43" s="187"/>
      <c r="I43" s="619" t="s">
        <v>92</v>
      </c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1"/>
    </row>
    <row r="44" spans="2:20" ht="18" customHeight="1" x14ac:dyDescent="0.25">
      <c r="B44" s="110"/>
      <c r="C44" s="111"/>
      <c r="D44" s="112"/>
      <c r="E44" s="113" t="s">
        <v>94</v>
      </c>
      <c r="F44" s="113">
        <f>SUM(F36:F43)</f>
        <v>0.39800000000000008</v>
      </c>
      <c r="G44" s="114">
        <f>SUM(G36:G43)</f>
        <v>741.87199999999996</v>
      </c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</row>
    <row r="45" spans="2:20" ht="18" customHeight="1" thickBot="1" x14ac:dyDescent="0.3">
      <c r="B45" s="525" t="s">
        <v>23</v>
      </c>
      <c r="C45" s="526"/>
      <c r="D45" s="526"/>
      <c r="E45" s="526"/>
      <c r="F45" s="526"/>
      <c r="G45" s="52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</row>
    <row r="46" spans="2:20" ht="18" customHeight="1" x14ac:dyDescent="0.25">
      <c r="B46" s="294" t="s">
        <v>95</v>
      </c>
      <c r="C46" s="529" t="s">
        <v>96</v>
      </c>
      <c r="D46" s="529"/>
      <c r="E46" s="529"/>
      <c r="F46" s="529"/>
      <c r="G46" s="74" t="s">
        <v>71</v>
      </c>
      <c r="H46" s="187"/>
      <c r="I46" s="608" t="s">
        <v>62</v>
      </c>
      <c r="J46" s="609"/>
      <c r="K46" s="609"/>
      <c r="L46" s="609"/>
      <c r="M46" s="188"/>
      <c r="N46" s="188"/>
      <c r="O46" s="188"/>
      <c r="P46" s="188"/>
      <c r="Q46" s="188"/>
      <c r="R46" s="188"/>
      <c r="S46" s="188"/>
      <c r="T46" s="189"/>
    </row>
    <row r="47" spans="2:20" ht="18" customHeight="1" x14ac:dyDescent="0.25">
      <c r="B47" s="535" t="s">
        <v>6</v>
      </c>
      <c r="C47" s="537" t="s">
        <v>97</v>
      </c>
      <c r="D47" s="286" t="s">
        <v>98</v>
      </c>
      <c r="E47" s="116" t="s">
        <v>99</v>
      </c>
      <c r="F47" s="117" t="s">
        <v>102</v>
      </c>
      <c r="G47" s="539">
        <f>IF((D48*E48*F48)-(G19*0.06)&lt;0,0,((D48*E48*F48)-(G19*0.06)))</f>
        <v>6.6600000000000108</v>
      </c>
      <c r="H47" s="193"/>
      <c r="I47" s="613" t="s">
        <v>155</v>
      </c>
      <c r="J47" s="614"/>
      <c r="K47" s="614"/>
      <c r="L47" s="614"/>
      <c r="M47" s="614"/>
      <c r="N47" s="614"/>
      <c r="O47" s="614"/>
      <c r="P47" s="614"/>
      <c r="Q47" s="614"/>
      <c r="R47" s="614"/>
      <c r="S47" s="614"/>
      <c r="T47" s="615"/>
    </row>
    <row r="48" spans="2:20" ht="18" customHeight="1" x14ac:dyDescent="0.25">
      <c r="B48" s="536"/>
      <c r="C48" s="538"/>
      <c r="D48" s="286">
        <v>2</v>
      </c>
      <c r="E48" s="116">
        <v>3.95</v>
      </c>
      <c r="F48" s="118">
        <v>15</v>
      </c>
      <c r="G48" s="540"/>
      <c r="H48" s="193"/>
      <c r="I48" s="613"/>
      <c r="J48" s="614"/>
      <c r="K48" s="614"/>
      <c r="L48" s="614"/>
      <c r="M48" s="614"/>
      <c r="N48" s="614"/>
      <c r="O48" s="614"/>
      <c r="P48" s="614"/>
      <c r="Q48" s="614"/>
      <c r="R48" s="614"/>
      <c r="S48" s="614"/>
      <c r="T48" s="615"/>
    </row>
    <row r="49" spans="2:20" ht="18" customHeight="1" x14ac:dyDescent="0.25">
      <c r="B49" s="535" t="s">
        <v>7</v>
      </c>
      <c r="C49" s="550" t="s">
        <v>100</v>
      </c>
      <c r="D49" s="551"/>
      <c r="E49" s="119" t="s">
        <v>99</v>
      </c>
      <c r="F49" s="120" t="s">
        <v>102</v>
      </c>
      <c r="G49" s="539">
        <f>(E50*F50)*(100%-20%)</f>
        <v>288</v>
      </c>
      <c r="H49" s="193"/>
      <c r="I49" s="613" t="s">
        <v>103</v>
      </c>
      <c r="J49" s="614"/>
      <c r="K49" s="614"/>
      <c r="L49" s="614"/>
      <c r="M49" s="614"/>
      <c r="N49" s="614"/>
      <c r="O49" s="614"/>
      <c r="P49" s="614"/>
      <c r="Q49" s="614"/>
      <c r="R49" s="614"/>
      <c r="S49" s="614"/>
      <c r="T49" s="615"/>
    </row>
    <row r="50" spans="2:20" ht="18" customHeight="1" x14ac:dyDescent="0.25">
      <c r="B50" s="536"/>
      <c r="C50" s="552"/>
      <c r="D50" s="553"/>
      <c r="E50" s="121">
        <v>24</v>
      </c>
      <c r="F50" s="122">
        <v>15</v>
      </c>
      <c r="G50" s="540"/>
      <c r="H50" s="194"/>
      <c r="I50" s="613"/>
      <c r="J50" s="614"/>
      <c r="K50" s="614"/>
      <c r="L50" s="614"/>
      <c r="M50" s="614"/>
      <c r="N50" s="614"/>
      <c r="O50" s="614"/>
      <c r="P50" s="614"/>
      <c r="Q50" s="614"/>
      <c r="R50" s="614"/>
      <c r="S50" s="614"/>
      <c r="T50" s="615"/>
    </row>
    <row r="51" spans="2:20" ht="18" customHeight="1" x14ac:dyDescent="0.25">
      <c r="B51" s="285" t="s">
        <v>9</v>
      </c>
      <c r="C51" s="547" t="s">
        <v>104</v>
      </c>
      <c r="D51" s="548"/>
      <c r="E51" s="548"/>
      <c r="F51" s="549"/>
      <c r="G51" s="109">
        <v>0</v>
      </c>
      <c r="H51" s="195"/>
      <c r="I51" s="5" t="s">
        <v>278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8"/>
    </row>
    <row r="52" spans="2:20" ht="18" customHeight="1" x14ac:dyDescent="0.25">
      <c r="B52" s="285" t="s">
        <v>10</v>
      </c>
      <c r="C52" s="547" t="s">
        <v>105</v>
      </c>
      <c r="D52" s="548"/>
      <c r="E52" s="548"/>
      <c r="F52" s="549"/>
      <c r="G52" s="123">
        <v>0</v>
      </c>
      <c r="H52" s="191"/>
      <c r="I52" s="5" t="s">
        <v>278</v>
      </c>
      <c r="J52" s="6"/>
      <c r="K52" s="6"/>
      <c r="L52" s="6"/>
      <c r="M52" s="6"/>
      <c r="N52" s="6"/>
      <c r="O52" s="6"/>
      <c r="P52" s="6"/>
      <c r="Q52" s="6"/>
      <c r="R52" s="6"/>
      <c r="S52" s="6"/>
      <c r="T52" s="8"/>
    </row>
    <row r="53" spans="2:20" ht="18" customHeight="1" x14ac:dyDescent="0.25">
      <c r="B53" s="285" t="s">
        <v>11</v>
      </c>
      <c r="C53" s="547" t="s">
        <v>106</v>
      </c>
      <c r="D53" s="548"/>
      <c r="E53" s="548"/>
      <c r="F53" s="549"/>
      <c r="G53" s="124">
        <v>0</v>
      </c>
      <c r="H53" s="191"/>
      <c r="I53" s="5" t="s">
        <v>278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8"/>
    </row>
    <row r="54" spans="2:20" ht="18" customHeight="1" x14ac:dyDescent="0.25">
      <c r="B54" s="285" t="s">
        <v>13</v>
      </c>
      <c r="C54" s="547" t="s">
        <v>107</v>
      </c>
      <c r="D54" s="548"/>
      <c r="E54" s="548"/>
      <c r="F54" s="549"/>
      <c r="G54" s="124">
        <v>0</v>
      </c>
      <c r="H54" s="191"/>
      <c r="I54" s="5" t="s">
        <v>278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8"/>
    </row>
    <row r="55" spans="2:20" ht="18" customHeight="1" thickBot="1" x14ac:dyDescent="0.3">
      <c r="B55" s="285" t="s">
        <v>19</v>
      </c>
      <c r="C55" s="558" t="s">
        <v>12</v>
      </c>
      <c r="D55" s="559"/>
      <c r="E55" s="559"/>
      <c r="F55" s="560"/>
      <c r="G55" s="80"/>
      <c r="H55" s="191"/>
      <c r="I55" s="9" t="s">
        <v>224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1"/>
    </row>
    <row r="56" spans="2:20" ht="18" customHeight="1" x14ac:dyDescent="0.25">
      <c r="B56" s="110"/>
      <c r="C56" s="111"/>
      <c r="D56" s="111"/>
      <c r="E56" s="111"/>
      <c r="F56" s="125" t="s">
        <v>78</v>
      </c>
      <c r="G56" s="114">
        <f>G49+G51+G52+G53+G54+G47</f>
        <v>294.66000000000003</v>
      </c>
      <c r="H56" s="187"/>
      <c r="I56" s="611"/>
      <c r="J56" s="611"/>
      <c r="K56" s="611"/>
      <c r="L56" s="611"/>
      <c r="M56" s="611"/>
      <c r="N56" s="611"/>
      <c r="O56" s="611"/>
      <c r="P56" s="611"/>
      <c r="Q56" s="611"/>
      <c r="R56" s="611"/>
      <c r="S56" s="611"/>
      <c r="T56" s="611"/>
    </row>
    <row r="57" spans="2:20" ht="18" customHeight="1" x14ac:dyDescent="0.25">
      <c r="B57" s="86"/>
      <c r="C57" s="87"/>
      <c r="D57" s="87"/>
      <c r="E57" s="487" t="s">
        <v>24</v>
      </c>
      <c r="F57" s="521"/>
      <c r="G57" s="126">
        <f>G33+G44+G56</f>
        <v>1568.9116495999999</v>
      </c>
      <c r="H57" s="187"/>
      <c r="I57" s="612"/>
      <c r="J57" s="612"/>
      <c r="K57" s="612"/>
      <c r="L57" s="612"/>
      <c r="M57" s="612"/>
      <c r="N57" s="612"/>
      <c r="O57" s="612"/>
      <c r="P57" s="612"/>
      <c r="Q57" s="612"/>
      <c r="R57" s="612"/>
      <c r="S57" s="612"/>
      <c r="T57" s="612"/>
    </row>
    <row r="58" spans="2:20" ht="23.25" customHeight="1" x14ac:dyDescent="0.25">
      <c r="B58" s="563"/>
      <c r="C58" s="564"/>
      <c r="D58" s="564"/>
      <c r="E58" s="564"/>
      <c r="F58" s="564"/>
      <c r="G58" s="565"/>
      <c r="H58" s="187"/>
      <c r="I58" s="612"/>
      <c r="J58" s="612"/>
      <c r="K58" s="612"/>
      <c r="L58" s="612"/>
      <c r="M58" s="612"/>
      <c r="N58" s="612"/>
      <c r="O58" s="612"/>
      <c r="P58" s="612"/>
      <c r="Q58" s="612"/>
      <c r="R58" s="612"/>
      <c r="S58" s="612"/>
      <c r="T58" s="612"/>
    </row>
    <row r="59" spans="2:20" ht="15.75" thickBot="1" x14ac:dyDescent="0.3">
      <c r="B59" s="486" t="s">
        <v>25</v>
      </c>
      <c r="C59" s="487"/>
      <c r="D59" s="487"/>
      <c r="E59" s="487"/>
      <c r="F59" s="487"/>
      <c r="G59" s="488"/>
      <c r="H59" s="187"/>
      <c r="I59" s="196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</row>
    <row r="60" spans="2:20" ht="18.75" customHeight="1" x14ac:dyDescent="0.25">
      <c r="B60" s="282" t="s">
        <v>109</v>
      </c>
      <c r="C60" s="554" t="s">
        <v>110</v>
      </c>
      <c r="D60" s="554"/>
      <c r="E60" s="554"/>
      <c r="F60" s="283" t="s">
        <v>68</v>
      </c>
      <c r="G60" s="291" t="s">
        <v>71</v>
      </c>
      <c r="H60" s="187"/>
      <c r="I60" s="452" t="s">
        <v>62</v>
      </c>
      <c r="J60" s="453"/>
      <c r="K60" s="453"/>
      <c r="L60" s="453"/>
      <c r="M60" s="453"/>
      <c r="N60" s="453"/>
      <c r="O60" s="453"/>
      <c r="P60" s="453"/>
      <c r="Q60" s="453"/>
      <c r="R60" s="453"/>
      <c r="S60" s="453"/>
      <c r="T60" s="570"/>
    </row>
    <row r="61" spans="2:20" ht="25.5" customHeight="1" x14ac:dyDescent="0.25">
      <c r="B61" s="130" t="s">
        <v>6</v>
      </c>
      <c r="C61" s="555" t="s">
        <v>26</v>
      </c>
      <c r="D61" s="556"/>
      <c r="E61" s="557"/>
      <c r="F61" s="131">
        <v>4.1999999999999997E-3</v>
      </c>
      <c r="G61" s="132">
        <f>G24*F61</f>
        <v>7.8287999999999993</v>
      </c>
      <c r="H61" s="187"/>
      <c r="I61" s="541" t="s">
        <v>121</v>
      </c>
      <c r="J61" s="542"/>
      <c r="K61" s="542"/>
      <c r="L61" s="594" t="s">
        <v>119</v>
      </c>
      <c r="M61" s="594"/>
      <c r="N61" s="594"/>
      <c r="O61" s="594"/>
      <c r="P61" s="594"/>
      <c r="Q61" s="594"/>
      <c r="R61" s="594"/>
      <c r="S61" s="594"/>
      <c r="T61" s="595"/>
    </row>
    <row r="62" spans="2:20" ht="24.95" customHeight="1" x14ac:dyDescent="0.25">
      <c r="B62" s="130" t="s">
        <v>7</v>
      </c>
      <c r="C62" s="555" t="s">
        <v>27</v>
      </c>
      <c r="D62" s="556"/>
      <c r="E62" s="557"/>
      <c r="F62" s="131">
        <v>2.9999999999999997E-4</v>
      </c>
      <c r="G62" s="132">
        <f>G24*F62</f>
        <v>0.55919999999999992</v>
      </c>
      <c r="H62" s="187"/>
      <c r="I62" s="541" t="s">
        <v>121</v>
      </c>
      <c r="J62" s="542"/>
      <c r="K62" s="542"/>
      <c r="L62" s="594" t="s">
        <v>119</v>
      </c>
      <c r="M62" s="594"/>
      <c r="N62" s="594"/>
      <c r="O62" s="594"/>
      <c r="P62" s="594"/>
      <c r="Q62" s="594"/>
      <c r="R62" s="594"/>
      <c r="S62" s="594"/>
      <c r="T62" s="595"/>
    </row>
    <row r="63" spans="2:20" ht="24.95" customHeight="1" x14ac:dyDescent="0.25">
      <c r="B63" s="130" t="s">
        <v>9</v>
      </c>
      <c r="C63" s="287" t="s">
        <v>122</v>
      </c>
      <c r="D63" s="288"/>
      <c r="E63" s="289"/>
      <c r="F63" s="131">
        <v>3.44E-2</v>
      </c>
      <c r="G63" s="132">
        <f>G24*F63</f>
        <v>64.121600000000001</v>
      </c>
      <c r="H63" s="187"/>
      <c r="I63" s="541" t="s">
        <v>121</v>
      </c>
      <c r="J63" s="542"/>
      <c r="K63" s="542"/>
      <c r="L63" s="594" t="s">
        <v>119</v>
      </c>
      <c r="M63" s="594"/>
      <c r="N63" s="594"/>
      <c r="O63" s="594"/>
      <c r="P63" s="594"/>
      <c r="Q63" s="594"/>
      <c r="R63" s="594"/>
      <c r="S63" s="594"/>
      <c r="T63" s="595"/>
    </row>
    <row r="64" spans="2:20" ht="36.75" customHeight="1" x14ac:dyDescent="0.25">
      <c r="B64" s="290" t="s">
        <v>10</v>
      </c>
      <c r="C64" s="574" t="s">
        <v>111</v>
      </c>
      <c r="D64" s="575"/>
      <c r="E64" s="576"/>
      <c r="F64" s="137">
        <v>1.9400000000000001E-2</v>
      </c>
      <c r="G64" s="138">
        <f>G24*F64</f>
        <v>36.1616</v>
      </c>
      <c r="H64" s="187"/>
      <c r="I64" s="577" t="s">
        <v>108</v>
      </c>
      <c r="J64" s="578"/>
      <c r="K64" s="578"/>
      <c r="L64" s="578"/>
      <c r="M64" s="578"/>
      <c r="N64" s="578"/>
      <c r="O64" s="578"/>
      <c r="P64" s="578"/>
      <c r="Q64" s="578"/>
      <c r="R64" s="578"/>
      <c r="S64" s="578"/>
      <c r="T64" s="579"/>
    </row>
    <row r="65" spans="2:20" ht="24.95" customHeight="1" x14ac:dyDescent="0.25">
      <c r="B65" s="290" t="s">
        <v>11</v>
      </c>
      <c r="C65" s="544" t="s">
        <v>112</v>
      </c>
      <c r="D65" s="545"/>
      <c r="E65" s="546"/>
      <c r="F65" s="139">
        <f>F44</f>
        <v>0.39800000000000008</v>
      </c>
      <c r="G65" s="140">
        <f>G64*F65</f>
        <v>14.392316800000003</v>
      </c>
      <c r="H65" s="187"/>
      <c r="I65" s="541"/>
      <c r="J65" s="542"/>
      <c r="K65" s="542"/>
      <c r="L65" s="542"/>
      <c r="M65" s="542"/>
      <c r="N65" s="542"/>
      <c r="O65" s="542"/>
      <c r="P65" s="542"/>
      <c r="Q65" s="542"/>
      <c r="R65" s="542"/>
      <c r="S65" s="542"/>
      <c r="T65" s="543"/>
    </row>
    <row r="66" spans="2:20" ht="24.95" customHeight="1" thickBot="1" x14ac:dyDescent="0.3">
      <c r="B66" s="290" t="s">
        <v>13</v>
      </c>
      <c r="C66" s="547" t="s">
        <v>123</v>
      </c>
      <c r="D66" s="548"/>
      <c r="E66" s="549"/>
      <c r="F66" s="141" t="s">
        <v>124</v>
      </c>
      <c r="G66" s="140">
        <f>F66*G24</f>
        <v>1.15568</v>
      </c>
      <c r="H66" s="187"/>
      <c r="I66" s="566" t="s">
        <v>121</v>
      </c>
      <c r="J66" s="567"/>
      <c r="K66" s="567"/>
      <c r="L66" s="596" t="s">
        <v>119</v>
      </c>
      <c r="M66" s="596"/>
      <c r="N66" s="596"/>
      <c r="O66" s="596"/>
      <c r="P66" s="596"/>
      <c r="Q66" s="596"/>
      <c r="R66" s="596"/>
      <c r="S66" s="596"/>
      <c r="T66" s="597"/>
    </row>
    <row r="67" spans="2:20" ht="18" customHeight="1" x14ac:dyDescent="0.25">
      <c r="B67" s="86"/>
      <c r="C67" s="87"/>
      <c r="D67" s="87"/>
      <c r="E67" s="284" t="s">
        <v>54</v>
      </c>
      <c r="F67" s="143">
        <f>SUM(F61:F66)</f>
        <v>0.45630000000000009</v>
      </c>
      <c r="G67" s="126">
        <f>SUM(G61:G66)</f>
        <v>124.21919680000001</v>
      </c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</row>
    <row r="68" spans="2:20" ht="23.25" customHeight="1" x14ac:dyDescent="0.25">
      <c r="B68" s="524"/>
      <c r="C68" s="457"/>
      <c r="D68" s="457"/>
      <c r="E68" s="457"/>
      <c r="F68" s="457"/>
      <c r="G68" s="458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</row>
    <row r="69" spans="2:20" ht="18" customHeight="1" thickBot="1" x14ac:dyDescent="0.3">
      <c r="B69" s="486" t="s">
        <v>28</v>
      </c>
      <c r="C69" s="487"/>
      <c r="D69" s="487"/>
      <c r="E69" s="487"/>
      <c r="F69" s="487"/>
      <c r="G69" s="488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</row>
    <row r="70" spans="2:20" ht="18" customHeight="1" x14ac:dyDescent="0.25">
      <c r="B70" s="282" t="s">
        <v>126</v>
      </c>
      <c r="C70" s="554" t="s">
        <v>127</v>
      </c>
      <c r="D70" s="554"/>
      <c r="E70" s="554"/>
      <c r="F70" s="283" t="s">
        <v>68</v>
      </c>
      <c r="G70" s="144" t="s">
        <v>71</v>
      </c>
      <c r="H70" s="187"/>
      <c r="I70" s="452" t="s">
        <v>62</v>
      </c>
      <c r="J70" s="453"/>
      <c r="K70" s="453"/>
      <c r="L70" s="453"/>
      <c r="M70" s="453"/>
      <c r="N70" s="453"/>
      <c r="O70" s="453"/>
      <c r="P70" s="453"/>
      <c r="Q70" s="453"/>
      <c r="R70" s="453"/>
      <c r="S70" s="453"/>
      <c r="T70" s="570"/>
    </row>
    <row r="71" spans="2:20" ht="18" customHeight="1" x14ac:dyDescent="0.25">
      <c r="B71" s="130" t="s">
        <v>6</v>
      </c>
      <c r="C71" s="555" t="s">
        <v>113</v>
      </c>
      <c r="D71" s="556"/>
      <c r="E71" s="557"/>
      <c r="F71" s="131">
        <v>8.3299999999999999E-2</v>
      </c>
      <c r="G71" s="132">
        <f>(G19+G21)*F71</f>
        <v>155.27119999999999</v>
      </c>
      <c r="H71" s="187"/>
      <c r="I71" s="571" t="s">
        <v>129</v>
      </c>
      <c r="J71" s="572"/>
      <c r="K71" s="572"/>
      <c r="L71" s="572"/>
      <c r="M71" s="572"/>
      <c r="N71" s="572"/>
      <c r="O71" s="572"/>
      <c r="P71" s="572"/>
      <c r="Q71" s="572"/>
      <c r="R71" s="572"/>
      <c r="S71" s="572"/>
      <c r="T71" s="573"/>
    </row>
    <row r="72" spans="2:20" ht="18" customHeight="1" x14ac:dyDescent="0.25">
      <c r="B72" s="130" t="s">
        <v>7</v>
      </c>
      <c r="C72" s="555" t="s">
        <v>128</v>
      </c>
      <c r="D72" s="556"/>
      <c r="E72" s="557"/>
      <c r="F72" s="131">
        <v>1.3899999999999999E-2</v>
      </c>
      <c r="G72" s="132">
        <f>G24*F72</f>
        <v>25.909599999999998</v>
      </c>
      <c r="H72" s="187"/>
      <c r="I72" s="244" t="s">
        <v>121</v>
      </c>
      <c r="J72" s="245"/>
      <c r="K72" s="245"/>
      <c r="L72" s="594" t="s">
        <v>119</v>
      </c>
      <c r="M72" s="594"/>
      <c r="N72" s="594"/>
      <c r="O72" s="594"/>
      <c r="P72" s="594"/>
      <c r="Q72" s="594"/>
      <c r="R72" s="594"/>
      <c r="S72" s="594"/>
      <c r="T72" s="595"/>
    </row>
    <row r="73" spans="2:20" ht="18" customHeight="1" x14ac:dyDescent="0.25">
      <c r="B73" s="130" t="s">
        <v>9</v>
      </c>
      <c r="C73" s="555" t="s">
        <v>114</v>
      </c>
      <c r="D73" s="556"/>
      <c r="E73" s="557"/>
      <c r="F73" s="131">
        <v>2.8E-3</v>
      </c>
      <c r="G73" s="132">
        <f>G24*F73</f>
        <v>5.2191999999999998</v>
      </c>
      <c r="H73" s="187"/>
      <c r="I73" s="244" t="s">
        <v>121</v>
      </c>
      <c r="J73" s="245"/>
      <c r="K73" s="245"/>
      <c r="L73" s="594" t="s">
        <v>119</v>
      </c>
      <c r="M73" s="594"/>
      <c r="N73" s="594"/>
      <c r="O73" s="594"/>
      <c r="P73" s="594"/>
      <c r="Q73" s="594"/>
      <c r="R73" s="594"/>
      <c r="S73" s="594"/>
      <c r="T73" s="595"/>
    </row>
    <row r="74" spans="2:20" ht="18" customHeight="1" x14ac:dyDescent="0.25">
      <c r="B74" s="290" t="s">
        <v>10</v>
      </c>
      <c r="C74" s="544" t="s">
        <v>125</v>
      </c>
      <c r="D74" s="545"/>
      <c r="E74" s="546"/>
      <c r="F74" s="137">
        <v>2.0000000000000001E-4</v>
      </c>
      <c r="G74" s="138">
        <f>G24*F74</f>
        <v>0.37280000000000002</v>
      </c>
      <c r="H74" s="187"/>
      <c r="I74" s="244" t="s">
        <v>121</v>
      </c>
      <c r="J74" s="245"/>
      <c r="K74" s="245"/>
      <c r="L74" s="594" t="s">
        <v>119</v>
      </c>
      <c r="M74" s="594"/>
      <c r="N74" s="594"/>
      <c r="O74" s="594"/>
      <c r="P74" s="594"/>
      <c r="Q74" s="594"/>
      <c r="R74" s="594"/>
      <c r="S74" s="594"/>
      <c r="T74" s="595"/>
    </row>
    <row r="75" spans="2:20" ht="18" customHeight="1" x14ac:dyDescent="0.25">
      <c r="B75" s="290" t="s">
        <v>11</v>
      </c>
      <c r="C75" s="544" t="s">
        <v>115</v>
      </c>
      <c r="D75" s="545"/>
      <c r="E75" s="546"/>
      <c r="F75" s="145">
        <v>6.9999999999999999E-4</v>
      </c>
      <c r="G75" s="140">
        <f>G24*F75</f>
        <v>1.3048</v>
      </c>
      <c r="H75" s="187"/>
      <c r="I75" s="244" t="s">
        <v>121</v>
      </c>
      <c r="J75" s="245"/>
      <c r="K75" s="245"/>
      <c r="L75" s="594" t="s">
        <v>119</v>
      </c>
      <c r="M75" s="594"/>
      <c r="N75" s="594"/>
      <c r="O75" s="594"/>
      <c r="P75" s="594"/>
      <c r="Q75" s="594"/>
      <c r="R75" s="594"/>
      <c r="S75" s="594"/>
      <c r="T75" s="595"/>
    </row>
    <row r="76" spans="2:20" ht="18" customHeight="1" x14ac:dyDescent="0.25">
      <c r="B76" s="290" t="s">
        <v>13</v>
      </c>
      <c r="C76" s="547" t="s">
        <v>116</v>
      </c>
      <c r="D76" s="548"/>
      <c r="E76" s="549"/>
      <c r="F76" s="145">
        <v>2.8999999999999998E-3</v>
      </c>
      <c r="G76" s="140">
        <f>G24*F76</f>
        <v>5.4055999999999997</v>
      </c>
      <c r="H76" s="187"/>
      <c r="I76" s="244" t="s">
        <v>121</v>
      </c>
      <c r="J76" s="245"/>
      <c r="K76" s="245"/>
      <c r="L76" s="594" t="s">
        <v>119</v>
      </c>
      <c r="M76" s="594"/>
      <c r="N76" s="594"/>
      <c r="O76" s="594"/>
      <c r="P76" s="594"/>
      <c r="Q76" s="594"/>
      <c r="R76" s="594"/>
      <c r="S76" s="594"/>
      <c r="T76" s="595"/>
    </row>
    <row r="77" spans="2:20" ht="18" customHeight="1" thickBot="1" x14ac:dyDescent="0.3">
      <c r="B77" s="290" t="s">
        <v>19</v>
      </c>
      <c r="C77" s="547" t="s">
        <v>29</v>
      </c>
      <c r="D77" s="548"/>
      <c r="E77" s="549"/>
      <c r="F77" s="146"/>
      <c r="G77" s="140"/>
      <c r="H77" s="187"/>
      <c r="I77" s="52" t="s">
        <v>224</v>
      </c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1"/>
    </row>
    <row r="78" spans="2:20" ht="18" customHeight="1" x14ac:dyDescent="0.25">
      <c r="B78" s="110"/>
      <c r="C78" s="111"/>
      <c r="D78" s="111"/>
      <c r="E78" s="293" t="s">
        <v>118</v>
      </c>
      <c r="F78" s="147">
        <f>SUM(F71:F77)</f>
        <v>0.1038</v>
      </c>
      <c r="G78" s="114">
        <f>SUM(G71:G77)</f>
        <v>193.48319999999998</v>
      </c>
      <c r="H78" s="187"/>
      <c r="I78" s="238"/>
      <c r="J78" s="238"/>
      <c r="K78" s="238"/>
      <c r="L78" s="238"/>
      <c r="M78" s="238"/>
      <c r="N78" s="238"/>
      <c r="O78" s="238"/>
      <c r="P78" s="238"/>
      <c r="Q78" s="238"/>
      <c r="R78" s="238"/>
      <c r="S78" s="238"/>
      <c r="T78" s="238"/>
    </row>
    <row r="79" spans="2:20" ht="18" customHeight="1" x14ac:dyDescent="0.25">
      <c r="B79" s="290" t="s">
        <v>21</v>
      </c>
      <c r="C79" s="531" t="s">
        <v>117</v>
      </c>
      <c r="D79" s="512"/>
      <c r="E79" s="512"/>
      <c r="F79" s="513"/>
      <c r="G79" s="140">
        <f>G78*F44</f>
        <v>77.006313600000013</v>
      </c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</row>
    <row r="80" spans="2:20" ht="18" customHeight="1" x14ac:dyDescent="0.25">
      <c r="B80" s="86"/>
      <c r="C80" s="87"/>
      <c r="D80" s="87"/>
      <c r="E80" s="487" t="s">
        <v>30</v>
      </c>
      <c r="F80" s="521"/>
      <c r="G80" s="126">
        <f>G78+G79</f>
        <v>270.48951360000001</v>
      </c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</row>
    <row r="81" spans="2:23" ht="14.25" customHeight="1" x14ac:dyDescent="0.25">
      <c r="B81" s="580"/>
      <c r="C81" s="512"/>
      <c r="D81" s="512"/>
      <c r="E81" s="512"/>
      <c r="F81" s="512"/>
      <c r="G81" s="581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</row>
    <row r="82" spans="2:23" ht="18" customHeight="1" thickBot="1" x14ac:dyDescent="0.3">
      <c r="B82" s="486" t="s">
        <v>31</v>
      </c>
      <c r="C82" s="487"/>
      <c r="D82" s="487"/>
      <c r="E82" s="487"/>
      <c r="F82" s="487"/>
      <c r="G82" s="488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</row>
    <row r="83" spans="2:23" ht="18" customHeight="1" x14ac:dyDescent="0.25">
      <c r="B83" s="282" t="s">
        <v>220</v>
      </c>
      <c r="C83" s="554" t="s">
        <v>221</v>
      </c>
      <c r="D83" s="554"/>
      <c r="E83" s="554"/>
      <c r="F83" s="554"/>
      <c r="G83" s="144" t="s">
        <v>71</v>
      </c>
      <c r="H83" s="187"/>
      <c r="I83" s="608" t="s">
        <v>62</v>
      </c>
      <c r="J83" s="609"/>
      <c r="K83" s="609"/>
      <c r="L83" s="609"/>
      <c r="M83" s="609"/>
      <c r="N83" s="609"/>
      <c r="O83" s="609"/>
      <c r="P83" s="609"/>
      <c r="Q83" s="609"/>
      <c r="R83" s="609"/>
      <c r="S83" s="609"/>
      <c r="T83" s="610"/>
    </row>
    <row r="84" spans="2:23" ht="18" customHeight="1" x14ac:dyDescent="0.25">
      <c r="B84" s="285" t="s">
        <v>6</v>
      </c>
      <c r="C84" s="547" t="s">
        <v>32</v>
      </c>
      <c r="D84" s="548"/>
      <c r="E84" s="548"/>
      <c r="F84" s="549"/>
      <c r="G84" s="80">
        <f>INSUMOS!AC17</f>
        <v>66.25</v>
      </c>
      <c r="H84" s="187"/>
      <c r="I84" s="5" t="s">
        <v>223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8"/>
    </row>
    <row r="85" spans="2:23" ht="18" customHeight="1" x14ac:dyDescent="0.25">
      <c r="B85" s="285" t="s">
        <v>7</v>
      </c>
      <c r="C85" s="547" t="s">
        <v>222</v>
      </c>
      <c r="D85" s="548"/>
      <c r="E85" s="548"/>
      <c r="F85" s="549"/>
      <c r="G85" s="80">
        <v>0</v>
      </c>
      <c r="H85" s="187"/>
      <c r="I85" s="5" t="s">
        <v>223</v>
      </c>
      <c r="J85" s="6"/>
      <c r="K85" s="6"/>
      <c r="L85" s="6"/>
      <c r="M85" s="6"/>
      <c r="N85" s="6"/>
      <c r="O85" s="6"/>
      <c r="P85" s="6"/>
      <c r="Q85" s="6"/>
      <c r="R85" s="6"/>
      <c r="S85" s="6"/>
      <c r="T85" s="8"/>
    </row>
    <row r="86" spans="2:23" ht="18" customHeight="1" x14ac:dyDescent="0.25">
      <c r="B86" s="285" t="s">
        <v>9</v>
      </c>
      <c r="C86" s="558" t="s">
        <v>33</v>
      </c>
      <c r="D86" s="559"/>
      <c r="E86" s="559"/>
      <c r="F86" s="560"/>
      <c r="G86" s="107">
        <f>INSUMOS!AC33</f>
        <v>4.5375000000000005</v>
      </c>
      <c r="H86" s="187"/>
      <c r="I86" s="5" t="s">
        <v>223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8"/>
    </row>
    <row r="87" spans="2:23" ht="18" customHeight="1" thickBot="1" x14ac:dyDescent="0.3">
      <c r="B87" s="285" t="s">
        <v>10</v>
      </c>
      <c r="C87" s="547" t="s">
        <v>12</v>
      </c>
      <c r="D87" s="548"/>
      <c r="E87" s="548"/>
      <c r="F87" s="549"/>
      <c r="G87" s="80"/>
      <c r="H87" s="187"/>
      <c r="I87" s="9" t="s">
        <v>224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1"/>
    </row>
    <row r="88" spans="2:23" ht="18" customHeight="1" x14ac:dyDescent="0.25">
      <c r="B88" s="86"/>
      <c r="C88" s="87"/>
      <c r="D88" s="87"/>
      <c r="E88" s="487" t="s">
        <v>53</v>
      </c>
      <c r="F88" s="521"/>
      <c r="G88" s="126">
        <f>SUM(G84:G87)</f>
        <v>70.787499999999994</v>
      </c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</row>
    <row r="89" spans="2:23" x14ac:dyDescent="0.25">
      <c r="B89" s="149"/>
      <c r="C89" s="150"/>
      <c r="D89" s="150"/>
      <c r="E89" s="151"/>
      <c r="F89" s="151"/>
      <c r="G89" s="152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</row>
    <row r="90" spans="2:23" ht="18" customHeight="1" thickBot="1" x14ac:dyDescent="0.3">
      <c r="B90" s="486" t="s">
        <v>34</v>
      </c>
      <c r="C90" s="487"/>
      <c r="D90" s="487"/>
      <c r="E90" s="487"/>
      <c r="F90" s="487"/>
      <c r="G90" s="488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</row>
    <row r="91" spans="2:23" ht="34.5" customHeight="1" x14ac:dyDescent="0.25">
      <c r="B91" s="282" t="s">
        <v>130</v>
      </c>
      <c r="C91" s="153" t="s">
        <v>131</v>
      </c>
      <c r="D91" s="283" t="s">
        <v>151</v>
      </c>
      <c r="E91" s="153" t="s">
        <v>137</v>
      </c>
      <c r="F91" s="153" t="s">
        <v>139</v>
      </c>
      <c r="G91" s="144" t="s">
        <v>71</v>
      </c>
      <c r="H91" s="187"/>
      <c r="I91" s="452" t="s">
        <v>62</v>
      </c>
      <c r="J91" s="453"/>
      <c r="K91" s="453"/>
      <c r="L91" s="453"/>
      <c r="M91" s="453"/>
      <c r="N91" s="453"/>
      <c r="O91" s="453"/>
      <c r="P91" s="453"/>
      <c r="Q91" s="453"/>
      <c r="R91" s="453"/>
      <c r="S91" s="453"/>
      <c r="T91" s="453"/>
      <c r="U91" s="247"/>
      <c r="V91" s="247"/>
      <c r="W91" s="248"/>
    </row>
    <row r="92" spans="2:23" ht="18" customHeight="1" x14ac:dyDescent="0.25">
      <c r="B92" s="285" t="s">
        <v>6</v>
      </c>
      <c r="C92" s="154" t="s">
        <v>35</v>
      </c>
      <c r="D92" s="155">
        <f>G24+G57+G67+G80+G88</f>
        <v>3898.4078599999998</v>
      </c>
      <c r="E92" s="156"/>
      <c r="F92" s="235">
        <v>0.05</v>
      </c>
      <c r="G92" s="80">
        <f>D92*F92</f>
        <v>194.92039299999999</v>
      </c>
      <c r="H92" s="187"/>
      <c r="I92" s="244" t="s">
        <v>132</v>
      </c>
      <c r="J92" s="245"/>
      <c r="K92" s="245"/>
      <c r="L92" s="245"/>
      <c r="M92" s="245"/>
      <c r="N92" s="583" t="s">
        <v>119</v>
      </c>
      <c r="O92" s="583"/>
      <c r="P92" s="583"/>
      <c r="Q92" s="583"/>
      <c r="R92" s="583"/>
      <c r="S92" s="583"/>
      <c r="T92" s="583"/>
      <c r="U92" s="583"/>
      <c r="V92" s="583"/>
      <c r="W92" s="250"/>
    </row>
    <row r="93" spans="2:23" ht="18" customHeight="1" x14ac:dyDescent="0.25">
      <c r="B93" s="285" t="s">
        <v>7</v>
      </c>
      <c r="C93" s="154" t="s">
        <v>36</v>
      </c>
      <c r="D93" s="155">
        <f>G24+G57+G67+G80+G88+G92</f>
        <v>4093.3282529999997</v>
      </c>
      <c r="E93" s="156"/>
      <c r="F93" s="235">
        <v>0.1</v>
      </c>
      <c r="G93" s="80">
        <f>D93*F93</f>
        <v>409.33282529999997</v>
      </c>
      <c r="H93" s="187"/>
      <c r="I93" s="52" t="s">
        <v>133</v>
      </c>
      <c r="J93" s="246"/>
      <c r="K93" s="246"/>
      <c r="L93" s="246"/>
      <c r="M93" s="246"/>
      <c r="N93" s="246"/>
      <c r="O93" s="583" t="s">
        <v>119</v>
      </c>
      <c r="P93" s="583"/>
      <c r="Q93" s="583"/>
      <c r="R93" s="583"/>
      <c r="S93" s="583"/>
      <c r="T93" s="583"/>
      <c r="U93" s="583"/>
      <c r="V93" s="583"/>
      <c r="W93" s="595"/>
    </row>
    <row r="94" spans="2:23" ht="37.5" customHeight="1" x14ac:dyDescent="0.25">
      <c r="B94" s="285" t="s">
        <v>9</v>
      </c>
      <c r="C94" s="157" t="s">
        <v>140</v>
      </c>
      <c r="D94" s="158">
        <f>D92+G92+G93</f>
        <v>4502.6610782999996</v>
      </c>
      <c r="E94" s="117"/>
      <c r="F94" s="118"/>
      <c r="G94" s="91">
        <f>D94/(1-E98)</f>
        <v>5073.4209332957744</v>
      </c>
      <c r="H94" s="187"/>
      <c r="I94" s="475" t="s">
        <v>152</v>
      </c>
      <c r="J94" s="476"/>
      <c r="K94" s="476"/>
      <c r="L94" s="476"/>
      <c r="M94" s="476"/>
      <c r="N94" s="476"/>
      <c r="O94" s="476"/>
      <c r="P94" s="476"/>
      <c r="Q94" s="476"/>
      <c r="R94" s="476"/>
      <c r="S94" s="476"/>
      <c r="T94" s="476"/>
      <c r="U94" s="249"/>
      <c r="V94" s="249"/>
      <c r="W94" s="250"/>
    </row>
    <row r="95" spans="2:23" ht="18" customHeight="1" x14ac:dyDescent="0.25">
      <c r="B95" s="285" t="s">
        <v>10</v>
      </c>
      <c r="C95" s="76" t="s">
        <v>37</v>
      </c>
      <c r="D95" s="159"/>
      <c r="E95" s="173">
        <v>1.6500000000000001E-2</v>
      </c>
      <c r="F95" s="160"/>
      <c r="G95" s="91">
        <f>G94*E95</f>
        <v>83.711445399380281</v>
      </c>
      <c r="H95" s="187"/>
      <c r="I95" s="475" t="s">
        <v>241</v>
      </c>
      <c r="J95" s="476"/>
      <c r="K95" s="476"/>
      <c r="L95" s="476"/>
      <c r="M95" s="476"/>
      <c r="N95" s="476"/>
      <c r="O95" s="476"/>
      <c r="P95" s="476"/>
      <c r="Q95" s="476"/>
      <c r="R95" s="476"/>
      <c r="S95" s="476"/>
      <c r="T95" s="476"/>
      <c r="U95" s="249"/>
      <c r="V95" s="249"/>
      <c r="W95" s="250"/>
    </row>
    <row r="96" spans="2:23" ht="18" customHeight="1" x14ac:dyDescent="0.25">
      <c r="B96" s="285" t="s">
        <v>10</v>
      </c>
      <c r="C96" s="76" t="s">
        <v>38</v>
      </c>
      <c r="D96" s="159"/>
      <c r="E96" s="173">
        <v>7.5999999999999998E-2</v>
      </c>
      <c r="F96" s="160"/>
      <c r="G96" s="91">
        <f>G94*E96</f>
        <v>385.57999093047886</v>
      </c>
      <c r="H96" s="187"/>
      <c r="I96" s="475" t="s">
        <v>241</v>
      </c>
      <c r="J96" s="476"/>
      <c r="K96" s="476"/>
      <c r="L96" s="476"/>
      <c r="M96" s="476"/>
      <c r="N96" s="476"/>
      <c r="O96" s="476"/>
      <c r="P96" s="476"/>
      <c r="Q96" s="476"/>
      <c r="R96" s="476"/>
      <c r="S96" s="476"/>
      <c r="T96" s="476"/>
      <c r="U96" s="249"/>
      <c r="V96" s="249"/>
      <c r="W96" s="250"/>
    </row>
    <row r="97" spans="2:23" ht="18" customHeight="1" thickBot="1" x14ac:dyDescent="0.3">
      <c r="B97" s="285" t="s">
        <v>13</v>
      </c>
      <c r="C97" s="76" t="s">
        <v>39</v>
      </c>
      <c r="D97" s="159"/>
      <c r="E97" s="161">
        <v>0.02</v>
      </c>
      <c r="F97" s="161"/>
      <c r="G97" s="91">
        <f>G94*E97</f>
        <v>101.46841866591549</v>
      </c>
      <c r="H97" s="187"/>
      <c r="I97" s="495" t="s">
        <v>149</v>
      </c>
      <c r="J97" s="496"/>
      <c r="K97" s="496"/>
      <c r="L97" s="496"/>
      <c r="M97" s="496"/>
      <c r="N97" s="496"/>
      <c r="O97" s="496"/>
      <c r="P97" s="496"/>
      <c r="Q97" s="496"/>
      <c r="R97" s="496"/>
      <c r="S97" s="496"/>
      <c r="T97" s="496"/>
      <c r="U97" s="251"/>
      <c r="V97" s="251"/>
      <c r="W97" s="252"/>
    </row>
    <row r="98" spans="2:23" ht="18" customHeight="1" x14ac:dyDescent="0.25">
      <c r="B98" s="285"/>
      <c r="C98" s="76"/>
      <c r="D98" s="101" t="s">
        <v>138</v>
      </c>
      <c r="E98" s="162">
        <f>E95+E96+E97</f>
        <v>0.1125</v>
      </c>
      <c r="F98" s="161"/>
      <c r="G98" s="91"/>
      <c r="H98" s="187"/>
      <c r="I98" s="197"/>
      <c r="J98" s="197"/>
      <c r="K98" s="197"/>
      <c r="L98" s="197"/>
      <c r="M98" s="197"/>
      <c r="N98" s="197"/>
      <c r="O98" s="197"/>
      <c r="P98" s="197"/>
      <c r="Q98" s="197"/>
      <c r="R98" s="197"/>
      <c r="S98" s="197"/>
      <c r="T98" s="197"/>
    </row>
    <row r="99" spans="2:23" ht="18" customHeight="1" x14ac:dyDescent="0.25">
      <c r="B99" s="86"/>
      <c r="C99" s="87"/>
      <c r="D99" s="87"/>
      <c r="E99" s="163"/>
      <c r="F99" s="163" t="s">
        <v>55</v>
      </c>
      <c r="G99" s="88">
        <f>G92+G93+G95+G96+G97</f>
        <v>1175.0130732957746</v>
      </c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</row>
    <row r="100" spans="2:23" ht="18" customHeight="1" thickBot="1" x14ac:dyDescent="0.3">
      <c r="B100" s="587"/>
      <c r="C100" s="588"/>
      <c r="D100" s="588"/>
      <c r="E100" s="588"/>
      <c r="F100" s="588"/>
      <c r="G100" s="589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</row>
    <row r="101" spans="2:23" ht="18" customHeight="1" x14ac:dyDescent="0.25">
      <c r="B101" s="590" t="s">
        <v>141</v>
      </c>
      <c r="C101" s="591"/>
      <c r="D101" s="591"/>
      <c r="E101" s="591"/>
      <c r="F101" s="591"/>
      <c r="G101" s="592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</row>
    <row r="102" spans="2:23" ht="18" customHeight="1" x14ac:dyDescent="0.25">
      <c r="B102" s="593" t="s">
        <v>142</v>
      </c>
      <c r="C102" s="554"/>
      <c r="D102" s="554"/>
      <c r="E102" s="554"/>
      <c r="F102" s="554"/>
      <c r="G102" s="165" t="s">
        <v>71</v>
      </c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</row>
    <row r="103" spans="2:23" ht="18" customHeight="1" x14ac:dyDescent="0.25">
      <c r="B103" s="75" t="s">
        <v>6</v>
      </c>
      <c r="C103" s="547" t="s">
        <v>143</v>
      </c>
      <c r="D103" s="548"/>
      <c r="E103" s="548"/>
      <c r="F103" s="549"/>
      <c r="G103" s="91">
        <f>G24</f>
        <v>1864</v>
      </c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</row>
    <row r="104" spans="2:23" ht="18" customHeight="1" x14ac:dyDescent="0.25">
      <c r="B104" s="75" t="s">
        <v>7</v>
      </c>
      <c r="C104" s="547" t="s">
        <v>144</v>
      </c>
      <c r="D104" s="548"/>
      <c r="E104" s="548"/>
      <c r="F104" s="549"/>
      <c r="G104" s="91">
        <f>G57</f>
        <v>1568.9116495999999</v>
      </c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</row>
    <row r="105" spans="2:23" ht="18" customHeight="1" x14ac:dyDescent="0.25">
      <c r="B105" s="75" t="s">
        <v>9</v>
      </c>
      <c r="C105" s="547" t="s">
        <v>145</v>
      </c>
      <c r="D105" s="548"/>
      <c r="E105" s="548"/>
      <c r="F105" s="549"/>
      <c r="G105" s="80">
        <f>G67</f>
        <v>124.21919680000001</v>
      </c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</row>
    <row r="106" spans="2:23" ht="18" customHeight="1" x14ac:dyDescent="0.25">
      <c r="B106" s="75" t="s">
        <v>10</v>
      </c>
      <c r="C106" s="547" t="s">
        <v>146</v>
      </c>
      <c r="D106" s="548"/>
      <c r="E106" s="548"/>
      <c r="F106" s="549"/>
      <c r="G106" s="80">
        <f>G80</f>
        <v>270.48951360000001</v>
      </c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</row>
    <row r="107" spans="2:23" ht="18" customHeight="1" x14ac:dyDescent="0.25">
      <c r="B107" s="75" t="s">
        <v>11</v>
      </c>
      <c r="C107" s="547" t="s">
        <v>147</v>
      </c>
      <c r="D107" s="548"/>
      <c r="E107" s="548"/>
      <c r="F107" s="549"/>
      <c r="G107" s="80">
        <f>G88</f>
        <v>70.787499999999994</v>
      </c>
    </row>
    <row r="108" spans="2:23" ht="18" customHeight="1" thickBot="1" x14ac:dyDescent="0.3">
      <c r="B108" s="166" t="s">
        <v>13</v>
      </c>
      <c r="C108" s="584" t="s">
        <v>148</v>
      </c>
      <c r="D108" s="585"/>
      <c r="E108" s="585"/>
      <c r="F108" s="586"/>
      <c r="G108" s="167">
        <f>G99</f>
        <v>1175.0130732957746</v>
      </c>
    </row>
    <row r="109" spans="2:23" ht="21" customHeight="1" thickBot="1" x14ac:dyDescent="0.3">
      <c r="B109" s="168"/>
      <c r="C109" s="169"/>
      <c r="D109" s="169"/>
      <c r="E109" s="170" t="s">
        <v>150</v>
      </c>
      <c r="F109" s="171"/>
      <c r="G109" s="172">
        <f>SUM(G103:G108)</f>
        <v>5073.4209332957744</v>
      </c>
    </row>
    <row r="110" spans="2:23" ht="18" customHeight="1" x14ac:dyDescent="0.25">
      <c r="B110" s="199"/>
      <c r="C110" s="199"/>
      <c r="D110" s="199"/>
      <c r="E110" s="582" t="s">
        <v>308</v>
      </c>
      <c r="F110" s="582"/>
      <c r="G110" s="375">
        <f>G20+((G24/220)*60%)</f>
        <v>13.556363636363635</v>
      </c>
      <c r="J110" s="1"/>
      <c r="K110" s="1"/>
      <c r="L110" s="1"/>
      <c r="M110" s="1"/>
      <c r="N110" s="1"/>
      <c r="O110" s="1"/>
      <c r="P110" s="1"/>
    </row>
    <row r="111" spans="2:23" ht="21" x14ac:dyDescent="0.35">
      <c r="C111" s="232" t="s">
        <v>120</v>
      </c>
    </row>
    <row r="112" spans="2:23" x14ac:dyDescent="0.25">
      <c r="C112" s="13" t="s">
        <v>119</v>
      </c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</sheetData>
  <sheetProtection deleteColumns="0"/>
  <mergeCells count="151">
    <mergeCell ref="E110:F110"/>
    <mergeCell ref="C104:F104"/>
    <mergeCell ref="C105:F105"/>
    <mergeCell ref="C106:F106"/>
    <mergeCell ref="C107:F107"/>
    <mergeCell ref="C108:F108"/>
    <mergeCell ref="I96:T96"/>
    <mergeCell ref="I97:T97"/>
    <mergeCell ref="B100:G100"/>
    <mergeCell ref="B101:G101"/>
    <mergeCell ref="B102:F102"/>
    <mergeCell ref="C103:F103"/>
    <mergeCell ref="B90:G90"/>
    <mergeCell ref="I91:T91"/>
    <mergeCell ref="N92:V92"/>
    <mergeCell ref="O93:W93"/>
    <mergeCell ref="I94:T94"/>
    <mergeCell ref="I95:T95"/>
    <mergeCell ref="I83:T83"/>
    <mergeCell ref="C84:F84"/>
    <mergeCell ref="C85:F85"/>
    <mergeCell ref="C86:F86"/>
    <mergeCell ref="C87:F87"/>
    <mergeCell ref="E88:F88"/>
    <mergeCell ref="C77:E77"/>
    <mergeCell ref="C79:F79"/>
    <mergeCell ref="E80:F80"/>
    <mergeCell ref="B81:G81"/>
    <mergeCell ref="B82:G82"/>
    <mergeCell ref="C83:F83"/>
    <mergeCell ref="C74:E74"/>
    <mergeCell ref="L74:T74"/>
    <mergeCell ref="C75:E75"/>
    <mergeCell ref="L75:T75"/>
    <mergeCell ref="C76:E76"/>
    <mergeCell ref="L76:T76"/>
    <mergeCell ref="C71:E71"/>
    <mergeCell ref="I71:T71"/>
    <mergeCell ref="C72:E72"/>
    <mergeCell ref="L72:T72"/>
    <mergeCell ref="C73:E73"/>
    <mergeCell ref="L73:T73"/>
    <mergeCell ref="C66:E66"/>
    <mergeCell ref="I66:K66"/>
    <mergeCell ref="L66:T66"/>
    <mergeCell ref="B68:G68"/>
    <mergeCell ref="B69:G69"/>
    <mergeCell ref="C70:E70"/>
    <mergeCell ref="I70:T70"/>
    <mergeCell ref="I63:K63"/>
    <mergeCell ref="L63:T63"/>
    <mergeCell ref="C64:E64"/>
    <mergeCell ref="I64:T64"/>
    <mergeCell ref="C65:E65"/>
    <mergeCell ref="I65:T65"/>
    <mergeCell ref="C61:E61"/>
    <mergeCell ref="I61:K61"/>
    <mergeCell ref="L61:T61"/>
    <mergeCell ref="C62:E62"/>
    <mergeCell ref="I62:K62"/>
    <mergeCell ref="L62:T62"/>
    <mergeCell ref="E57:F57"/>
    <mergeCell ref="I57:T58"/>
    <mergeCell ref="B58:G58"/>
    <mergeCell ref="B59:G59"/>
    <mergeCell ref="C60:E60"/>
    <mergeCell ref="I60:T60"/>
    <mergeCell ref="C51:F51"/>
    <mergeCell ref="C52:F52"/>
    <mergeCell ref="C53:F53"/>
    <mergeCell ref="C54:F54"/>
    <mergeCell ref="C55:F55"/>
    <mergeCell ref="I56:T56"/>
    <mergeCell ref="B47:B48"/>
    <mergeCell ref="C47:C48"/>
    <mergeCell ref="G47:G48"/>
    <mergeCell ref="I47:T48"/>
    <mergeCell ref="B49:B50"/>
    <mergeCell ref="C49:D50"/>
    <mergeCell ref="G49:G50"/>
    <mergeCell ref="I49:T50"/>
    <mergeCell ref="C42:E42"/>
    <mergeCell ref="I42:T42"/>
    <mergeCell ref="C43:E43"/>
    <mergeCell ref="I43:T43"/>
    <mergeCell ref="B45:G45"/>
    <mergeCell ref="C46:F46"/>
    <mergeCell ref="I46:L46"/>
    <mergeCell ref="C39:E39"/>
    <mergeCell ref="I39:T39"/>
    <mergeCell ref="C40:E40"/>
    <mergeCell ref="I40:T40"/>
    <mergeCell ref="C41:E41"/>
    <mergeCell ref="I41:T41"/>
    <mergeCell ref="C36:E36"/>
    <mergeCell ref="I36:T36"/>
    <mergeCell ref="C37:E37"/>
    <mergeCell ref="I37:T37"/>
    <mergeCell ref="C38:E38"/>
    <mergeCell ref="I38:T38"/>
    <mergeCell ref="C29:D29"/>
    <mergeCell ref="I29:T29"/>
    <mergeCell ref="C30:D30"/>
    <mergeCell ref="C32:F32"/>
    <mergeCell ref="B34:G34"/>
    <mergeCell ref="C35:E35"/>
    <mergeCell ref="I35:L35"/>
    <mergeCell ref="E24:F24"/>
    <mergeCell ref="B25:G25"/>
    <mergeCell ref="B26:G26"/>
    <mergeCell ref="B27:G27"/>
    <mergeCell ref="C28:E28"/>
    <mergeCell ref="I28:L28"/>
    <mergeCell ref="B16:G16"/>
    <mergeCell ref="B17:G17"/>
    <mergeCell ref="I18:L18"/>
    <mergeCell ref="I20:P20"/>
    <mergeCell ref="I21:T21"/>
    <mergeCell ref="I22:T22"/>
    <mergeCell ref="B13:D14"/>
    <mergeCell ref="E13:G13"/>
    <mergeCell ref="I13:J14"/>
    <mergeCell ref="E14:G14"/>
    <mergeCell ref="B15:D15"/>
    <mergeCell ref="E15:G15"/>
    <mergeCell ref="I15:J15"/>
    <mergeCell ref="I9:J9"/>
    <mergeCell ref="B10:D10"/>
    <mergeCell ref="E10:G10"/>
    <mergeCell ref="B11:D11"/>
    <mergeCell ref="E11:G11"/>
    <mergeCell ref="B12:G12"/>
    <mergeCell ref="B7:D7"/>
    <mergeCell ref="E7:G7"/>
    <mergeCell ref="B8:D8"/>
    <mergeCell ref="E8:G8"/>
    <mergeCell ref="B9:D9"/>
    <mergeCell ref="E9:G9"/>
    <mergeCell ref="B4:D4"/>
    <mergeCell ref="E4:G4"/>
    <mergeCell ref="B5:D5"/>
    <mergeCell ref="E5:G5"/>
    <mergeCell ref="B6:D6"/>
    <mergeCell ref="E6:G6"/>
    <mergeCell ref="B1:G1"/>
    <mergeCell ref="H1:T1"/>
    <mergeCell ref="B2:D2"/>
    <mergeCell ref="E2:G2"/>
    <mergeCell ref="I2:L2"/>
    <mergeCell ref="B3:D3"/>
    <mergeCell ref="E3:G3"/>
  </mergeCells>
  <hyperlinks>
    <hyperlink ref="C112" r:id="rId1"/>
    <hyperlink ref="L61" r:id="rId2"/>
    <hyperlink ref="L62" r:id="rId3"/>
    <hyperlink ref="L63" r:id="rId4"/>
    <hyperlink ref="L66" r:id="rId5"/>
    <hyperlink ref="L72" r:id="rId6"/>
    <hyperlink ref="L74" r:id="rId7"/>
    <hyperlink ref="L73" r:id="rId8"/>
    <hyperlink ref="L75" r:id="rId9"/>
    <hyperlink ref="L76" r:id="rId10"/>
    <hyperlink ref="N92" r:id="rId11"/>
    <hyperlink ref="O93" r:id="rId12"/>
  </hyperlinks>
  <pageMargins left="0.511811024" right="0.511811024" top="0.78740157499999996" bottom="0.78740157499999996" header="0.31496062000000002" footer="0.31496062000000002"/>
  <pageSetup paperSize="9" scale="50" fitToHeight="0" orientation="portrait" r:id="rId13"/>
  <legacyDrawing r:id="rId14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W112"/>
  <sheetViews>
    <sheetView topLeftCell="A82" zoomScale="90" zoomScaleNormal="90" workbookViewId="0">
      <selection activeCell="K110" sqref="K110"/>
    </sheetView>
  </sheetViews>
  <sheetFormatPr defaultRowHeight="15" x14ac:dyDescent="0.25"/>
  <cols>
    <col min="1" max="1" width="3.28515625" style="15" customWidth="1"/>
    <col min="2" max="2" width="5.140625" style="15" customWidth="1"/>
    <col min="3" max="3" width="27.140625" style="15" customWidth="1"/>
    <col min="4" max="4" width="32.140625" style="15" customWidth="1"/>
    <col min="5" max="5" width="22.85546875" style="15" customWidth="1"/>
    <col min="6" max="6" width="20.42578125" style="15" customWidth="1"/>
    <col min="7" max="7" width="25.5703125" style="15" customWidth="1"/>
    <col min="8" max="8" width="2.28515625" style="15" customWidth="1"/>
    <col min="9" max="9" width="30.7109375" style="15" customWidth="1"/>
    <col min="10" max="10" width="22.28515625" style="15" customWidth="1"/>
    <col min="11" max="11" width="18" style="15" customWidth="1"/>
    <col min="12" max="12" width="15.5703125" style="15" customWidth="1"/>
    <col min="13" max="13" width="16" style="15" customWidth="1"/>
    <col min="14" max="14" width="12.85546875" style="15" customWidth="1"/>
    <col min="15" max="17" width="9.140625" style="15"/>
    <col min="18" max="18" width="11.5703125" style="15" customWidth="1"/>
    <col min="19" max="19" width="11.85546875" style="15" customWidth="1"/>
    <col min="20" max="21" width="11.42578125" style="15" customWidth="1"/>
    <col min="22" max="22" width="10.5703125" style="15" customWidth="1"/>
    <col min="23" max="23" width="14.140625" style="15" customWidth="1"/>
    <col min="24" max="16384" width="9.140625" style="15"/>
  </cols>
  <sheetData>
    <row r="1" spans="2:20" ht="26.25" customHeight="1" thickBot="1" x14ac:dyDescent="0.3">
      <c r="B1" s="467" t="s">
        <v>40</v>
      </c>
      <c r="C1" s="468"/>
      <c r="D1" s="468"/>
      <c r="E1" s="468"/>
      <c r="F1" s="468"/>
      <c r="G1" s="469"/>
      <c r="H1" s="628" t="s">
        <v>231</v>
      </c>
      <c r="I1" s="629"/>
      <c r="J1" s="629"/>
      <c r="K1" s="629"/>
      <c r="L1" s="629"/>
      <c r="M1" s="629"/>
      <c r="N1" s="629"/>
      <c r="O1" s="629"/>
      <c r="P1" s="629"/>
      <c r="Q1" s="629"/>
      <c r="R1" s="629"/>
      <c r="S1" s="629"/>
      <c r="T1" s="629"/>
    </row>
    <row r="2" spans="2:20" ht="18" customHeight="1" x14ac:dyDescent="0.25">
      <c r="B2" s="470" t="s">
        <v>0</v>
      </c>
      <c r="C2" s="471"/>
      <c r="D2" s="471"/>
      <c r="E2" s="472"/>
      <c r="F2" s="473"/>
      <c r="G2" s="474"/>
      <c r="H2" s="187"/>
      <c r="I2" s="608" t="s">
        <v>62</v>
      </c>
      <c r="J2" s="609"/>
      <c r="K2" s="609"/>
      <c r="L2" s="609"/>
      <c r="M2" s="188"/>
      <c r="N2" s="188"/>
      <c r="O2" s="188"/>
      <c r="P2" s="188"/>
      <c r="Q2" s="188"/>
      <c r="R2" s="188"/>
      <c r="S2" s="188"/>
      <c r="T2" s="189"/>
    </row>
    <row r="3" spans="2:20" ht="18" customHeight="1" x14ac:dyDescent="0.25">
      <c r="B3" s="454" t="s">
        <v>1</v>
      </c>
      <c r="C3" s="455"/>
      <c r="D3" s="455"/>
      <c r="E3" s="456"/>
      <c r="F3" s="457"/>
      <c r="G3" s="458"/>
      <c r="H3" s="190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8"/>
    </row>
    <row r="4" spans="2:20" ht="18" customHeight="1" x14ac:dyDescent="0.25">
      <c r="B4" s="454" t="s">
        <v>2</v>
      </c>
      <c r="C4" s="455"/>
      <c r="D4" s="455"/>
      <c r="E4" s="456"/>
      <c r="F4" s="457"/>
      <c r="G4" s="458"/>
      <c r="H4" s="190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8"/>
    </row>
    <row r="5" spans="2:20" ht="18" customHeight="1" x14ac:dyDescent="0.25">
      <c r="B5" s="464" t="s">
        <v>57</v>
      </c>
      <c r="C5" s="465"/>
      <c r="D5" s="466"/>
      <c r="E5" s="461"/>
      <c r="F5" s="462"/>
      <c r="G5" s="463"/>
      <c r="H5" s="190"/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8"/>
    </row>
    <row r="6" spans="2:20" ht="18" customHeight="1" x14ac:dyDescent="0.25">
      <c r="B6" s="454" t="s">
        <v>3</v>
      </c>
      <c r="C6" s="455"/>
      <c r="D6" s="455"/>
      <c r="E6" s="456" t="s">
        <v>58</v>
      </c>
      <c r="F6" s="457"/>
      <c r="G6" s="458"/>
      <c r="H6" s="190"/>
      <c r="I6" s="5"/>
      <c r="J6" s="6"/>
      <c r="K6" s="6"/>
      <c r="L6" s="6"/>
      <c r="M6" s="6"/>
      <c r="N6" s="6"/>
      <c r="O6" s="6"/>
      <c r="P6" s="6"/>
      <c r="Q6" s="6"/>
      <c r="R6" s="6"/>
      <c r="S6" s="6"/>
      <c r="T6" s="8"/>
    </row>
    <row r="7" spans="2:20" ht="18" customHeight="1" x14ac:dyDescent="0.25">
      <c r="B7" s="459" t="s">
        <v>41</v>
      </c>
      <c r="C7" s="460"/>
      <c r="D7" s="460"/>
      <c r="E7" s="461" t="s">
        <v>274</v>
      </c>
      <c r="F7" s="462"/>
      <c r="G7" s="463"/>
      <c r="H7" s="190"/>
      <c r="I7" s="5"/>
      <c r="J7" s="6"/>
      <c r="K7" s="6"/>
      <c r="L7" s="6"/>
      <c r="M7" s="6"/>
      <c r="N7" s="6"/>
      <c r="O7" s="6"/>
      <c r="P7" s="6"/>
      <c r="Q7" s="6"/>
      <c r="R7" s="6"/>
      <c r="S7" s="6"/>
      <c r="T7" s="8"/>
    </row>
    <row r="8" spans="2:20" ht="18" customHeight="1" x14ac:dyDescent="0.25">
      <c r="B8" s="480" t="s">
        <v>61</v>
      </c>
      <c r="C8" s="481"/>
      <c r="D8" s="482"/>
      <c r="E8" s="461" t="s">
        <v>275</v>
      </c>
      <c r="F8" s="462"/>
      <c r="G8" s="463"/>
      <c r="H8" s="190"/>
      <c r="I8" s="5"/>
      <c r="J8" s="6"/>
      <c r="K8" s="6"/>
      <c r="L8" s="6"/>
      <c r="M8" s="6"/>
      <c r="N8" s="6"/>
      <c r="O8" s="6"/>
      <c r="P8" s="6"/>
      <c r="Q8" s="6"/>
      <c r="R8" s="6"/>
      <c r="S8" s="6"/>
      <c r="T8" s="8"/>
    </row>
    <row r="9" spans="2:20" ht="18" customHeight="1" x14ac:dyDescent="0.25">
      <c r="B9" s="480" t="s">
        <v>46</v>
      </c>
      <c r="C9" s="481"/>
      <c r="D9" s="482"/>
      <c r="E9" s="456" t="s">
        <v>272</v>
      </c>
      <c r="F9" s="457"/>
      <c r="G9" s="458"/>
      <c r="H9" s="187"/>
      <c r="I9" s="616" t="s">
        <v>63</v>
      </c>
      <c r="J9" s="617"/>
      <c r="K9" s="6"/>
      <c r="L9" s="6"/>
      <c r="M9" s="6"/>
      <c r="N9" s="6"/>
      <c r="O9" s="6"/>
      <c r="P9" s="6"/>
      <c r="Q9" s="6"/>
      <c r="R9" s="6"/>
      <c r="S9" s="6"/>
      <c r="T9" s="8"/>
    </row>
    <row r="10" spans="2:20" ht="18" customHeight="1" x14ac:dyDescent="0.25">
      <c r="B10" s="454" t="s">
        <v>4</v>
      </c>
      <c r="C10" s="455"/>
      <c r="D10" s="455"/>
      <c r="E10" s="456">
        <v>12</v>
      </c>
      <c r="F10" s="457"/>
      <c r="G10" s="458"/>
      <c r="H10" s="190"/>
      <c r="I10" s="5"/>
      <c r="J10" s="6"/>
      <c r="K10" s="6"/>
      <c r="L10" s="6"/>
      <c r="M10" s="6"/>
      <c r="N10" s="6"/>
      <c r="O10" s="6"/>
      <c r="P10" s="6"/>
      <c r="Q10" s="6"/>
      <c r="R10" s="6"/>
      <c r="S10" s="6"/>
      <c r="T10" s="8"/>
    </row>
    <row r="11" spans="2:20" ht="18" customHeight="1" x14ac:dyDescent="0.25">
      <c r="B11" s="464" t="s">
        <v>134</v>
      </c>
      <c r="C11" s="465"/>
      <c r="D11" s="466"/>
      <c r="E11" s="461" t="s">
        <v>135</v>
      </c>
      <c r="F11" s="462"/>
      <c r="G11" s="463"/>
      <c r="H11" s="190"/>
      <c r="I11" s="5" t="s">
        <v>136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8"/>
    </row>
    <row r="12" spans="2:20" ht="18" customHeight="1" x14ac:dyDescent="0.25">
      <c r="B12" s="477"/>
      <c r="C12" s="478"/>
      <c r="D12" s="478"/>
      <c r="E12" s="478"/>
      <c r="F12" s="456"/>
      <c r="G12" s="479"/>
      <c r="H12" s="190"/>
      <c r="I12" s="5"/>
      <c r="J12" s="6"/>
      <c r="K12" s="6"/>
      <c r="L12" s="6"/>
      <c r="M12" s="6"/>
      <c r="N12" s="6"/>
      <c r="O12" s="6"/>
      <c r="P12" s="6"/>
      <c r="Q12" s="6"/>
      <c r="R12" s="6"/>
      <c r="S12" s="6"/>
      <c r="T12" s="8"/>
    </row>
    <row r="13" spans="2:20" ht="18" customHeight="1" x14ac:dyDescent="0.25">
      <c r="B13" s="498" t="s">
        <v>42</v>
      </c>
      <c r="C13" s="499"/>
      <c r="D13" s="500"/>
      <c r="E13" s="504" t="s">
        <v>260</v>
      </c>
      <c r="F13" s="505"/>
      <c r="G13" s="506"/>
      <c r="H13" s="190"/>
      <c r="I13" s="616" t="s">
        <v>64</v>
      </c>
      <c r="J13" s="617"/>
      <c r="K13" s="6"/>
      <c r="L13" s="6"/>
      <c r="M13" s="6"/>
      <c r="N13" s="6"/>
      <c r="O13" s="6"/>
      <c r="P13" s="6"/>
      <c r="Q13" s="6"/>
      <c r="R13" s="6"/>
      <c r="S13" s="6"/>
      <c r="T13" s="8"/>
    </row>
    <row r="14" spans="2:20" ht="18" customHeight="1" x14ac:dyDescent="0.25">
      <c r="B14" s="501"/>
      <c r="C14" s="502"/>
      <c r="D14" s="503"/>
      <c r="E14" s="507" t="s">
        <v>60</v>
      </c>
      <c r="F14" s="508"/>
      <c r="G14" s="509"/>
      <c r="H14" s="190"/>
      <c r="I14" s="616"/>
      <c r="J14" s="617"/>
      <c r="K14" s="6"/>
      <c r="L14" s="6"/>
      <c r="M14" s="6"/>
      <c r="N14" s="6"/>
      <c r="O14" s="6"/>
      <c r="P14" s="6"/>
      <c r="Q14" s="6"/>
      <c r="R14" s="6"/>
      <c r="S14" s="6"/>
      <c r="T14" s="8"/>
    </row>
    <row r="15" spans="2:20" ht="18" customHeight="1" thickBot="1" x14ac:dyDescent="0.3">
      <c r="B15" s="510" t="s">
        <v>43</v>
      </c>
      <c r="C15" s="511"/>
      <c r="D15" s="511"/>
      <c r="E15" s="456">
        <v>2</v>
      </c>
      <c r="F15" s="457"/>
      <c r="G15" s="458"/>
      <c r="H15" s="190"/>
      <c r="I15" s="619" t="s">
        <v>64</v>
      </c>
      <c r="J15" s="620"/>
      <c r="K15" s="10"/>
      <c r="L15" s="10"/>
      <c r="M15" s="10"/>
      <c r="N15" s="10"/>
      <c r="O15" s="10"/>
      <c r="P15" s="10"/>
      <c r="Q15" s="10"/>
      <c r="R15" s="10"/>
      <c r="S15" s="10"/>
      <c r="T15" s="11"/>
    </row>
    <row r="16" spans="2:20" ht="18" customHeight="1" x14ac:dyDescent="0.25">
      <c r="B16" s="483" t="s">
        <v>5</v>
      </c>
      <c r="C16" s="484"/>
      <c r="D16" s="484"/>
      <c r="E16" s="484"/>
      <c r="F16" s="484"/>
      <c r="G16" s="485"/>
      <c r="H16" s="190"/>
      <c r="I16" s="190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</row>
    <row r="17" spans="2:20" ht="18" customHeight="1" thickBot="1" x14ac:dyDescent="0.3">
      <c r="B17" s="486" t="s">
        <v>51</v>
      </c>
      <c r="C17" s="487"/>
      <c r="D17" s="487"/>
      <c r="E17" s="487"/>
      <c r="F17" s="487"/>
      <c r="G17" s="488"/>
      <c r="H17" s="190"/>
      <c r="I17" s="190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</row>
    <row r="18" spans="2:20" ht="18" customHeight="1" x14ac:dyDescent="0.25">
      <c r="B18" s="294" t="s">
        <v>66</v>
      </c>
      <c r="C18" s="293" t="s">
        <v>67</v>
      </c>
      <c r="D18" s="295" t="s">
        <v>68</v>
      </c>
      <c r="E18" s="295" t="s">
        <v>69</v>
      </c>
      <c r="F18" s="295" t="s">
        <v>70</v>
      </c>
      <c r="G18" s="74" t="s">
        <v>71</v>
      </c>
      <c r="H18" s="190"/>
      <c r="I18" s="608" t="s">
        <v>62</v>
      </c>
      <c r="J18" s="609"/>
      <c r="K18" s="609"/>
      <c r="L18" s="609"/>
      <c r="M18" s="188"/>
      <c r="N18" s="188"/>
      <c r="O18" s="188"/>
      <c r="P18" s="188"/>
      <c r="Q18" s="188"/>
      <c r="R18" s="188"/>
      <c r="S18" s="188"/>
      <c r="T18" s="189"/>
    </row>
    <row r="19" spans="2:20" ht="18" customHeight="1" x14ac:dyDescent="0.25">
      <c r="B19" s="75" t="s">
        <v>6</v>
      </c>
      <c r="C19" s="76" t="s">
        <v>44</v>
      </c>
      <c r="D19" s="77" t="s">
        <v>72</v>
      </c>
      <c r="E19" s="78">
        <v>1</v>
      </c>
      <c r="F19" s="79">
        <v>1864</v>
      </c>
      <c r="G19" s="80">
        <f>F19</f>
        <v>1864</v>
      </c>
      <c r="H19" s="187"/>
      <c r="I19" s="296" t="s">
        <v>65</v>
      </c>
      <c r="J19" s="7"/>
      <c r="K19" s="6"/>
      <c r="L19" s="6"/>
      <c r="M19" s="6"/>
      <c r="N19" s="6"/>
      <c r="O19" s="6"/>
      <c r="P19" s="6"/>
      <c r="Q19" s="6"/>
      <c r="R19" s="6"/>
      <c r="S19" s="6"/>
      <c r="T19" s="8"/>
    </row>
    <row r="20" spans="2:20" ht="18" customHeight="1" x14ac:dyDescent="0.25">
      <c r="B20" s="75" t="s">
        <v>7</v>
      </c>
      <c r="C20" s="76" t="s">
        <v>45</v>
      </c>
      <c r="D20" s="77" t="s">
        <v>72</v>
      </c>
      <c r="E20" s="78">
        <v>220</v>
      </c>
      <c r="F20" s="81">
        <f>(G19+G21)/E20</f>
        <v>8.4727272727272727</v>
      </c>
      <c r="G20" s="80">
        <f>F20</f>
        <v>8.4727272727272727</v>
      </c>
      <c r="H20" s="187"/>
      <c r="I20" s="616" t="s">
        <v>276</v>
      </c>
      <c r="J20" s="617"/>
      <c r="K20" s="617"/>
      <c r="L20" s="617"/>
      <c r="M20" s="617"/>
      <c r="N20" s="617"/>
      <c r="O20" s="617"/>
      <c r="P20" s="617"/>
      <c r="Q20" s="6"/>
      <c r="R20" s="6"/>
      <c r="S20" s="6"/>
      <c r="T20" s="8"/>
    </row>
    <row r="21" spans="2:20" ht="29.25" customHeight="1" x14ac:dyDescent="0.25">
      <c r="B21" s="75" t="s">
        <v>9</v>
      </c>
      <c r="C21" s="76" t="s">
        <v>8</v>
      </c>
      <c r="D21" s="84">
        <v>0</v>
      </c>
      <c r="E21" s="83">
        <v>1</v>
      </c>
      <c r="F21" s="81">
        <f>F19*D21</f>
        <v>0</v>
      </c>
      <c r="G21" s="80">
        <f>F21</f>
        <v>0</v>
      </c>
      <c r="H21" s="187"/>
      <c r="I21" s="622"/>
      <c r="J21" s="623"/>
      <c r="K21" s="623"/>
      <c r="L21" s="623"/>
      <c r="M21" s="623"/>
      <c r="N21" s="623"/>
      <c r="O21" s="623"/>
      <c r="P21" s="623"/>
      <c r="Q21" s="623"/>
      <c r="R21" s="623"/>
      <c r="S21" s="623"/>
      <c r="T21" s="624"/>
    </row>
    <row r="22" spans="2:20" ht="21" customHeight="1" thickBot="1" x14ac:dyDescent="0.3">
      <c r="B22" s="75" t="s">
        <v>10</v>
      </c>
      <c r="C22" s="76" t="s">
        <v>75</v>
      </c>
      <c r="D22" s="82">
        <v>0.2</v>
      </c>
      <c r="E22" s="83">
        <v>120</v>
      </c>
      <c r="F22" s="81">
        <f>F20*D22</f>
        <v>1.6945454545454546</v>
      </c>
      <c r="G22" s="80">
        <f>F22*E22</f>
        <v>203.34545454545454</v>
      </c>
      <c r="H22" s="187"/>
      <c r="I22" s="625" t="s">
        <v>279</v>
      </c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7"/>
    </row>
    <row r="23" spans="2:20" ht="19.5" customHeight="1" x14ac:dyDescent="0.25">
      <c r="B23" s="75" t="s">
        <v>11</v>
      </c>
      <c r="C23" s="76" t="s">
        <v>12</v>
      </c>
      <c r="D23" s="85"/>
      <c r="E23" s="81" t="s">
        <v>48</v>
      </c>
      <c r="F23" s="81"/>
      <c r="G23" s="80"/>
      <c r="H23" s="191"/>
      <c r="I23" s="191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</row>
    <row r="24" spans="2:20" ht="18" customHeight="1" x14ac:dyDescent="0.25">
      <c r="B24" s="86"/>
      <c r="C24" s="87"/>
      <c r="D24" s="87"/>
      <c r="E24" s="487" t="s">
        <v>52</v>
      </c>
      <c r="F24" s="521"/>
      <c r="G24" s="88">
        <f>G19+G21+G22</f>
        <v>2067.3454545454547</v>
      </c>
      <c r="H24" s="191"/>
      <c r="I24" s="191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</row>
    <row r="25" spans="2:20" x14ac:dyDescent="0.25">
      <c r="B25" s="524"/>
      <c r="C25" s="457"/>
      <c r="D25" s="457"/>
      <c r="E25" s="457"/>
      <c r="F25" s="457"/>
      <c r="G25" s="458"/>
      <c r="H25" s="190"/>
      <c r="I25" s="190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</row>
    <row r="26" spans="2:20" ht="18" customHeight="1" x14ac:dyDescent="0.25">
      <c r="B26" s="486" t="s">
        <v>14</v>
      </c>
      <c r="C26" s="487"/>
      <c r="D26" s="487"/>
      <c r="E26" s="487"/>
      <c r="F26" s="487"/>
      <c r="G26" s="488"/>
      <c r="H26" s="190"/>
      <c r="I26" s="190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</row>
    <row r="27" spans="2:20" ht="18" customHeight="1" thickBot="1" x14ac:dyDescent="0.3">
      <c r="B27" s="525" t="s">
        <v>79</v>
      </c>
      <c r="C27" s="526"/>
      <c r="D27" s="526"/>
      <c r="E27" s="526"/>
      <c r="F27" s="526"/>
      <c r="G27" s="527"/>
      <c r="H27" s="190"/>
      <c r="I27" s="190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</row>
    <row r="28" spans="2:20" ht="18" customHeight="1" x14ac:dyDescent="0.25">
      <c r="B28" s="294" t="s">
        <v>80</v>
      </c>
      <c r="C28" s="528" t="s">
        <v>81</v>
      </c>
      <c r="D28" s="529"/>
      <c r="E28" s="530"/>
      <c r="F28" s="295" t="s">
        <v>68</v>
      </c>
      <c r="G28" s="74" t="s">
        <v>71</v>
      </c>
      <c r="H28" s="190"/>
      <c r="I28" s="608" t="s">
        <v>62</v>
      </c>
      <c r="J28" s="609"/>
      <c r="K28" s="609"/>
      <c r="L28" s="609"/>
      <c r="M28" s="188"/>
      <c r="N28" s="188"/>
      <c r="O28" s="188"/>
      <c r="P28" s="188"/>
      <c r="Q28" s="188"/>
      <c r="R28" s="188"/>
      <c r="S28" s="188"/>
      <c r="T28" s="189"/>
    </row>
    <row r="29" spans="2:20" ht="21.75" customHeight="1" x14ac:dyDescent="0.25">
      <c r="B29" s="75" t="s">
        <v>6</v>
      </c>
      <c r="C29" s="512" t="s">
        <v>82</v>
      </c>
      <c r="D29" s="513"/>
      <c r="E29" s="90" t="s">
        <v>83</v>
      </c>
      <c r="F29" s="90">
        <v>8.3299999999999999E-2</v>
      </c>
      <c r="G29" s="91">
        <f>G24*F29</f>
        <v>172.20987636363637</v>
      </c>
      <c r="H29" s="190"/>
      <c r="I29" s="616" t="s">
        <v>86</v>
      </c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8"/>
    </row>
    <row r="30" spans="2:20" ht="18" customHeight="1" thickBot="1" x14ac:dyDescent="0.3">
      <c r="B30" s="75" t="s">
        <v>7</v>
      </c>
      <c r="C30" s="512" t="s">
        <v>50</v>
      </c>
      <c r="D30" s="513"/>
      <c r="E30" s="92" t="s">
        <v>84</v>
      </c>
      <c r="F30" s="92">
        <v>0.121</v>
      </c>
      <c r="G30" s="91">
        <f>G24*F30</f>
        <v>250.14880000000002</v>
      </c>
      <c r="H30" s="190"/>
      <c r="I30" s="9" t="s">
        <v>87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1"/>
    </row>
    <row r="31" spans="2:20" ht="18" customHeight="1" x14ac:dyDescent="0.25">
      <c r="B31" s="93"/>
      <c r="C31" s="94"/>
      <c r="D31" s="94"/>
      <c r="E31" s="95"/>
      <c r="F31" s="96" t="s">
        <v>78</v>
      </c>
      <c r="G31" s="97">
        <f>G29+G30</f>
        <v>422.35867636363639</v>
      </c>
      <c r="H31" s="190"/>
      <c r="I31" s="190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</row>
    <row r="32" spans="2:20" ht="21" customHeight="1" x14ac:dyDescent="0.25">
      <c r="B32" s="75" t="s">
        <v>9</v>
      </c>
      <c r="C32" s="515" t="s">
        <v>85</v>
      </c>
      <c r="D32" s="516"/>
      <c r="E32" s="516"/>
      <c r="F32" s="517"/>
      <c r="G32" s="98">
        <f>F44*G31</f>
        <v>168.09875319272732</v>
      </c>
      <c r="H32" s="190"/>
      <c r="I32" s="190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</row>
    <row r="33" spans="2:20" ht="18" customHeight="1" x14ac:dyDescent="0.25">
      <c r="B33" s="99"/>
      <c r="C33" s="100"/>
      <c r="D33" s="100"/>
      <c r="E33" s="100"/>
      <c r="F33" s="101" t="s">
        <v>91</v>
      </c>
      <c r="G33" s="102">
        <f>G31+G32</f>
        <v>590.45742955636365</v>
      </c>
      <c r="H33" s="190"/>
      <c r="I33" s="190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</row>
    <row r="34" spans="2:20" ht="25.5" customHeight="1" thickBot="1" x14ac:dyDescent="0.3">
      <c r="B34" s="518" t="s">
        <v>89</v>
      </c>
      <c r="C34" s="519"/>
      <c r="D34" s="519"/>
      <c r="E34" s="519"/>
      <c r="F34" s="519"/>
      <c r="G34" s="520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</row>
    <row r="35" spans="2:20" ht="22.5" customHeight="1" x14ac:dyDescent="0.25">
      <c r="B35" s="103" t="s">
        <v>88</v>
      </c>
      <c r="C35" s="532" t="s">
        <v>90</v>
      </c>
      <c r="D35" s="532"/>
      <c r="E35" s="532"/>
      <c r="F35" s="292" t="s">
        <v>68</v>
      </c>
      <c r="G35" s="105" t="s">
        <v>71</v>
      </c>
      <c r="H35" s="187"/>
      <c r="I35" s="608" t="s">
        <v>62</v>
      </c>
      <c r="J35" s="609"/>
      <c r="K35" s="609"/>
      <c r="L35" s="609"/>
      <c r="M35" s="188"/>
      <c r="N35" s="188"/>
      <c r="O35" s="188"/>
      <c r="P35" s="188"/>
      <c r="Q35" s="188"/>
      <c r="R35" s="188"/>
      <c r="S35" s="188"/>
      <c r="T35" s="189"/>
    </row>
    <row r="36" spans="2:20" ht="18" customHeight="1" x14ac:dyDescent="0.25">
      <c r="B36" s="285" t="s">
        <v>6</v>
      </c>
      <c r="C36" s="531" t="s">
        <v>15</v>
      </c>
      <c r="D36" s="512"/>
      <c r="E36" s="513"/>
      <c r="F36" s="90">
        <v>0.2</v>
      </c>
      <c r="G36" s="107">
        <f>G24*F36</f>
        <v>413.46909090909094</v>
      </c>
      <c r="H36" s="187"/>
      <c r="I36" s="616" t="s">
        <v>92</v>
      </c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8"/>
    </row>
    <row r="37" spans="2:20" ht="18" customHeight="1" x14ac:dyDescent="0.25">
      <c r="B37" s="285" t="s">
        <v>7</v>
      </c>
      <c r="C37" s="531" t="s">
        <v>16</v>
      </c>
      <c r="D37" s="512"/>
      <c r="E37" s="513"/>
      <c r="F37" s="92">
        <v>2.5000000000000001E-2</v>
      </c>
      <c r="G37" s="107">
        <f>G24*F37</f>
        <v>51.683636363636367</v>
      </c>
      <c r="H37" s="187"/>
      <c r="I37" s="616" t="s">
        <v>92</v>
      </c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8"/>
    </row>
    <row r="38" spans="2:20" ht="18" customHeight="1" x14ac:dyDescent="0.25">
      <c r="B38" s="285" t="s">
        <v>9</v>
      </c>
      <c r="C38" s="531" t="s">
        <v>93</v>
      </c>
      <c r="D38" s="512"/>
      <c r="E38" s="513"/>
      <c r="F38" s="108">
        <v>0.06</v>
      </c>
      <c r="G38" s="109">
        <f>G24*F38</f>
        <v>124.04072727272728</v>
      </c>
      <c r="H38" s="192"/>
      <c r="I38" s="616" t="s">
        <v>101</v>
      </c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8"/>
    </row>
    <row r="39" spans="2:20" ht="18" customHeight="1" x14ac:dyDescent="0.25">
      <c r="B39" s="285" t="s">
        <v>10</v>
      </c>
      <c r="C39" s="531" t="s">
        <v>17</v>
      </c>
      <c r="D39" s="512"/>
      <c r="E39" s="513"/>
      <c r="F39" s="92">
        <v>1.4999999999999999E-2</v>
      </c>
      <c r="G39" s="107">
        <f>G24*F39</f>
        <v>31.01018181818182</v>
      </c>
      <c r="H39" s="187"/>
      <c r="I39" s="616" t="s">
        <v>92</v>
      </c>
      <c r="J39" s="617"/>
      <c r="K39" s="617"/>
      <c r="L39" s="617"/>
      <c r="M39" s="617"/>
      <c r="N39" s="617"/>
      <c r="O39" s="617"/>
      <c r="P39" s="617"/>
      <c r="Q39" s="617"/>
      <c r="R39" s="617"/>
      <c r="S39" s="617"/>
      <c r="T39" s="618"/>
    </row>
    <row r="40" spans="2:20" ht="18" customHeight="1" x14ac:dyDescent="0.25">
      <c r="B40" s="285" t="s">
        <v>11</v>
      </c>
      <c r="C40" s="531" t="s">
        <v>49</v>
      </c>
      <c r="D40" s="512"/>
      <c r="E40" s="513"/>
      <c r="F40" s="92">
        <v>0.01</v>
      </c>
      <c r="G40" s="107">
        <f>G24*F40</f>
        <v>20.673454545454547</v>
      </c>
      <c r="H40" s="187"/>
      <c r="I40" s="616" t="s">
        <v>92</v>
      </c>
      <c r="J40" s="617"/>
      <c r="K40" s="617"/>
      <c r="L40" s="617"/>
      <c r="M40" s="617"/>
      <c r="N40" s="617"/>
      <c r="O40" s="617"/>
      <c r="P40" s="617"/>
      <c r="Q40" s="617"/>
      <c r="R40" s="617"/>
      <c r="S40" s="617"/>
      <c r="T40" s="618"/>
    </row>
    <row r="41" spans="2:20" ht="18" customHeight="1" x14ac:dyDescent="0.25">
      <c r="B41" s="285" t="s">
        <v>13</v>
      </c>
      <c r="C41" s="531" t="s">
        <v>18</v>
      </c>
      <c r="D41" s="512"/>
      <c r="E41" s="513"/>
      <c r="F41" s="92">
        <v>6.0000000000000001E-3</v>
      </c>
      <c r="G41" s="107">
        <f>G24*F41</f>
        <v>12.404072727272728</v>
      </c>
      <c r="H41" s="187"/>
      <c r="I41" s="616" t="s">
        <v>92</v>
      </c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8"/>
    </row>
    <row r="42" spans="2:20" ht="18" customHeight="1" x14ac:dyDescent="0.25">
      <c r="B42" s="285" t="s">
        <v>19</v>
      </c>
      <c r="C42" s="531" t="s">
        <v>20</v>
      </c>
      <c r="D42" s="512"/>
      <c r="E42" s="513"/>
      <c r="F42" s="92">
        <v>2E-3</v>
      </c>
      <c r="G42" s="107">
        <f>G24*F42</f>
        <v>4.1346909090909092</v>
      </c>
      <c r="H42" s="187"/>
      <c r="I42" s="616" t="s">
        <v>92</v>
      </c>
      <c r="J42" s="617"/>
      <c r="K42" s="617"/>
      <c r="L42" s="617"/>
      <c r="M42" s="617"/>
      <c r="N42" s="617"/>
      <c r="O42" s="617"/>
      <c r="P42" s="617"/>
      <c r="Q42" s="617"/>
      <c r="R42" s="617"/>
      <c r="S42" s="617"/>
      <c r="T42" s="618"/>
    </row>
    <row r="43" spans="2:20" ht="18" customHeight="1" thickBot="1" x14ac:dyDescent="0.3">
      <c r="B43" s="285" t="s">
        <v>21</v>
      </c>
      <c r="C43" s="531" t="s">
        <v>22</v>
      </c>
      <c r="D43" s="512"/>
      <c r="E43" s="513"/>
      <c r="F43" s="92">
        <v>0.08</v>
      </c>
      <c r="G43" s="107">
        <f>G24*F43</f>
        <v>165.38763636363637</v>
      </c>
      <c r="H43" s="187"/>
      <c r="I43" s="619" t="s">
        <v>92</v>
      </c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1"/>
    </row>
    <row r="44" spans="2:20" ht="18" customHeight="1" x14ac:dyDescent="0.25">
      <c r="B44" s="110"/>
      <c r="C44" s="111"/>
      <c r="D44" s="112"/>
      <c r="E44" s="113" t="s">
        <v>94</v>
      </c>
      <c r="F44" s="113">
        <f>SUM(F36:F43)</f>
        <v>0.39800000000000008</v>
      </c>
      <c r="G44" s="114">
        <f>SUM(G36:G43)</f>
        <v>822.8034909090909</v>
      </c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</row>
    <row r="45" spans="2:20" ht="18" customHeight="1" thickBot="1" x14ac:dyDescent="0.3">
      <c r="B45" s="525" t="s">
        <v>23</v>
      </c>
      <c r="C45" s="526"/>
      <c r="D45" s="526"/>
      <c r="E45" s="526"/>
      <c r="F45" s="526"/>
      <c r="G45" s="52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</row>
    <row r="46" spans="2:20" ht="18" customHeight="1" x14ac:dyDescent="0.25">
      <c r="B46" s="294" t="s">
        <v>95</v>
      </c>
      <c r="C46" s="529" t="s">
        <v>96</v>
      </c>
      <c r="D46" s="529"/>
      <c r="E46" s="529"/>
      <c r="F46" s="529"/>
      <c r="G46" s="74" t="s">
        <v>71</v>
      </c>
      <c r="H46" s="187"/>
      <c r="I46" s="608" t="s">
        <v>62</v>
      </c>
      <c r="J46" s="609"/>
      <c r="K46" s="609"/>
      <c r="L46" s="609"/>
      <c r="M46" s="188"/>
      <c r="N46" s="188"/>
      <c r="O46" s="188"/>
      <c r="P46" s="188"/>
      <c r="Q46" s="188"/>
      <c r="R46" s="188"/>
      <c r="S46" s="188"/>
      <c r="T46" s="189"/>
    </row>
    <row r="47" spans="2:20" ht="18" customHeight="1" x14ac:dyDescent="0.25">
      <c r="B47" s="535" t="s">
        <v>6</v>
      </c>
      <c r="C47" s="537" t="s">
        <v>97</v>
      </c>
      <c r="D47" s="286" t="s">
        <v>98</v>
      </c>
      <c r="E47" s="116" t="s">
        <v>99</v>
      </c>
      <c r="F47" s="117" t="s">
        <v>102</v>
      </c>
      <c r="G47" s="539">
        <f>IF((D48*E48*F48)-(G19*0.06)&lt;0,0,((D48*E48*F48)-(G19*0.06)))</f>
        <v>6.6600000000000108</v>
      </c>
      <c r="H47" s="193"/>
      <c r="I47" s="613" t="s">
        <v>155</v>
      </c>
      <c r="J47" s="614"/>
      <c r="K47" s="614"/>
      <c r="L47" s="614"/>
      <c r="M47" s="614"/>
      <c r="N47" s="614"/>
      <c r="O47" s="614"/>
      <c r="P47" s="614"/>
      <c r="Q47" s="614"/>
      <c r="R47" s="614"/>
      <c r="S47" s="614"/>
      <c r="T47" s="615"/>
    </row>
    <row r="48" spans="2:20" ht="18" customHeight="1" x14ac:dyDescent="0.25">
      <c r="B48" s="536"/>
      <c r="C48" s="538"/>
      <c r="D48" s="286">
        <v>2</v>
      </c>
      <c r="E48" s="116">
        <v>3.95</v>
      </c>
      <c r="F48" s="118">
        <v>15</v>
      </c>
      <c r="G48" s="540"/>
      <c r="H48" s="193"/>
      <c r="I48" s="613"/>
      <c r="J48" s="614"/>
      <c r="K48" s="614"/>
      <c r="L48" s="614"/>
      <c r="M48" s="614"/>
      <c r="N48" s="614"/>
      <c r="O48" s="614"/>
      <c r="P48" s="614"/>
      <c r="Q48" s="614"/>
      <c r="R48" s="614"/>
      <c r="S48" s="614"/>
      <c r="T48" s="615"/>
    </row>
    <row r="49" spans="2:20" ht="18" customHeight="1" x14ac:dyDescent="0.25">
      <c r="B49" s="535" t="s">
        <v>7</v>
      </c>
      <c r="C49" s="550" t="s">
        <v>100</v>
      </c>
      <c r="D49" s="551"/>
      <c r="E49" s="119" t="s">
        <v>99</v>
      </c>
      <c r="F49" s="120" t="s">
        <v>102</v>
      </c>
      <c r="G49" s="539">
        <f>(E50*F50)*(100%-20%)</f>
        <v>288</v>
      </c>
      <c r="H49" s="193"/>
      <c r="I49" s="613" t="s">
        <v>277</v>
      </c>
      <c r="J49" s="614"/>
      <c r="K49" s="614"/>
      <c r="L49" s="614"/>
      <c r="M49" s="614"/>
      <c r="N49" s="614"/>
      <c r="O49" s="614"/>
      <c r="P49" s="614"/>
      <c r="Q49" s="614"/>
      <c r="R49" s="614"/>
      <c r="S49" s="614"/>
      <c r="T49" s="615"/>
    </row>
    <row r="50" spans="2:20" ht="18" customHeight="1" x14ac:dyDescent="0.25">
      <c r="B50" s="536"/>
      <c r="C50" s="552"/>
      <c r="D50" s="553"/>
      <c r="E50" s="121">
        <v>24</v>
      </c>
      <c r="F50" s="122">
        <v>15</v>
      </c>
      <c r="G50" s="540"/>
      <c r="H50" s="194"/>
      <c r="I50" s="613"/>
      <c r="J50" s="614"/>
      <c r="K50" s="614"/>
      <c r="L50" s="614"/>
      <c r="M50" s="614"/>
      <c r="N50" s="614"/>
      <c r="O50" s="614"/>
      <c r="P50" s="614"/>
      <c r="Q50" s="614"/>
      <c r="R50" s="614"/>
      <c r="S50" s="614"/>
      <c r="T50" s="615"/>
    </row>
    <row r="51" spans="2:20" ht="18" customHeight="1" x14ac:dyDescent="0.25">
      <c r="B51" s="285" t="s">
        <v>9</v>
      </c>
      <c r="C51" s="547" t="s">
        <v>104</v>
      </c>
      <c r="D51" s="548"/>
      <c r="E51" s="548"/>
      <c r="F51" s="549"/>
      <c r="G51" s="109">
        <v>0</v>
      </c>
      <c r="H51" s="195"/>
      <c r="I51" s="5" t="s">
        <v>278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8"/>
    </row>
    <row r="52" spans="2:20" ht="18" customHeight="1" x14ac:dyDescent="0.25">
      <c r="B52" s="285" t="s">
        <v>10</v>
      </c>
      <c r="C52" s="547" t="s">
        <v>105</v>
      </c>
      <c r="D52" s="548"/>
      <c r="E52" s="548"/>
      <c r="F52" s="549"/>
      <c r="G52" s="123">
        <v>0</v>
      </c>
      <c r="H52" s="191"/>
      <c r="I52" s="5" t="s">
        <v>278</v>
      </c>
      <c r="J52" s="6"/>
      <c r="K52" s="6"/>
      <c r="L52" s="6"/>
      <c r="M52" s="6"/>
      <c r="N52" s="6"/>
      <c r="O52" s="6"/>
      <c r="P52" s="6"/>
      <c r="Q52" s="6"/>
      <c r="R52" s="6"/>
      <c r="S52" s="6"/>
      <c r="T52" s="8"/>
    </row>
    <row r="53" spans="2:20" ht="18" customHeight="1" x14ac:dyDescent="0.25">
      <c r="B53" s="285" t="s">
        <v>11</v>
      </c>
      <c r="C53" s="547" t="s">
        <v>106</v>
      </c>
      <c r="D53" s="548"/>
      <c r="E53" s="548"/>
      <c r="F53" s="549"/>
      <c r="G53" s="124">
        <v>0</v>
      </c>
      <c r="H53" s="191"/>
      <c r="I53" s="5" t="s">
        <v>278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8"/>
    </row>
    <row r="54" spans="2:20" ht="18" customHeight="1" x14ac:dyDescent="0.25">
      <c r="B54" s="285" t="s">
        <v>13</v>
      </c>
      <c r="C54" s="547" t="s">
        <v>107</v>
      </c>
      <c r="D54" s="548"/>
      <c r="E54" s="548"/>
      <c r="F54" s="549"/>
      <c r="G54" s="124">
        <v>0</v>
      </c>
      <c r="H54" s="191"/>
      <c r="I54" s="5" t="s">
        <v>278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8"/>
    </row>
    <row r="55" spans="2:20" ht="18" customHeight="1" thickBot="1" x14ac:dyDescent="0.3">
      <c r="B55" s="285" t="s">
        <v>19</v>
      </c>
      <c r="C55" s="558" t="s">
        <v>12</v>
      </c>
      <c r="D55" s="559"/>
      <c r="E55" s="559"/>
      <c r="F55" s="560"/>
      <c r="G55" s="80"/>
      <c r="H55" s="191"/>
      <c r="I55" s="9" t="s">
        <v>224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1"/>
    </row>
    <row r="56" spans="2:20" ht="18" customHeight="1" x14ac:dyDescent="0.25">
      <c r="B56" s="110"/>
      <c r="C56" s="111"/>
      <c r="D56" s="111"/>
      <c r="E56" s="111"/>
      <c r="F56" s="125" t="s">
        <v>78</v>
      </c>
      <c r="G56" s="114">
        <f>G49+G51+G52+G53+G54+G47</f>
        <v>294.66000000000003</v>
      </c>
      <c r="H56" s="187"/>
      <c r="I56" s="611"/>
      <c r="J56" s="611"/>
      <c r="K56" s="611"/>
      <c r="L56" s="611"/>
      <c r="M56" s="611"/>
      <c r="N56" s="611"/>
      <c r="O56" s="611"/>
      <c r="P56" s="611"/>
      <c r="Q56" s="611"/>
      <c r="R56" s="611"/>
      <c r="S56" s="611"/>
      <c r="T56" s="611"/>
    </row>
    <row r="57" spans="2:20" ht="18" customHeight="1" x14ac:dyDescent="0.25">
      <c r="B57" s="86"/>
      <c r="C57" s="87"/>
      <c r="D57" s="87"/>
      <c r="E57" s="487" t="s">
        <v>24</v>
      </c>
      <c r="F57" s="521"/>
      <c r="G57" s="126">
        <f>G33+G44+G56</f>
        <v>1707.9209204654546</v>
      </c>
      <c r="H57" s="187"/>
      <c r="I57" s="612"/>
      <c r="J57" s="612"/>
      <c r="K57" s="612"/>
      <c r="L57" s="612"/>
      <c r="M57" s="612"/>
      <c r="N57" s="612"/>
      <c r="O57" s="612"/>
      <c r="P57" s="612"/>
      <c r="Q57" s="612"/>
      <c r="R57" s="612"/>
      <c r="S57" s="612"/>
      <c r="T57" s="612"/>
    </row>
    <row r="58" spans="2:20" ht="23.25" customHeight="1" x14ac:dyDescent="0.25">
      <c r="B58" s="563"/>
      <c r="C58" s="564"/>
      <c r="D58" s="564"/>
      <c r="E58" s="564"/>
      <c r="F58" s="564"/>
      <c r="G58" s="565"/>
      <c r="H58" s="187"/>
      <c r="I58" s="612"/>
      <c r="J58" s="612"/>
      <c r="K58" s="612"/>
      <c r="L58" s="612"/>
      <c r="M58" s="612"/>
      <c r="N58" s="612"/>
      <c r="O58" s="612"/>
      <c r="P58" s="612"/>
      <c r="Q58" s="612"/>
      <c r="R58" s="612"/>
      <c r="S58" s="612"/>
      <c r="T58" s="612"/>
    </row>
    <row r="59" spans="2:20" ht="15.75" thickBot="1" x14ac:dyDescent="0.3">
      <c r="B59" s="486" t="s">
        <v>25</v>
      </c>
      <c r="C59" s="487"/>
      <c r="D59" s="487"/>
      <c r="E59" s="487"/>
      <c r="F59" s="487"/>
      <c r="G59" s="488"/>
      <c r="H59" s="187"/>
      <c r="I59" s="196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</row>
    <row r="60" spans="2:20" ht="18.75" customHeight="1" x14ac:dyDescent="0.25">
      <c r="B60" s="282" t="s">
        <v>109</v>
      </c>
      <c r="C60" s="554" t="s">
        <v>110</v>
      </c>
      <c r="D60" s="554"/>
      <c r="E60" s="554"/>
      <c r="F60" s="283" t="s">
        <v>68</v>
      </c>
      <c r="G60" s="291" t="s">
        <v>71</v>
      </c>
      <c r="H60" s="187"/>
      <c r="I60" s="452" t="s">
        <v>62</v>
      </c>
      <c r="J60" s="453"/>
      <c r="K60" s="453"/>
      <c r="L60" s="453"/>
      <c r="M60" s="453"/>
      <c r="N60" s="453"/>
      <c r="O60" s="453"/>
      <c r="P60" s="453"/>
      <c r="Q60" s="453"/>
      <c r="R60" s="453"/>
      <c r="S60" s="453"/>
      <c r="T60" s="570"/>
    </row>
    <row r="61" spans="2:20" ht="25.5" customHeight="1" x14ac:dyDescent="0.25">
      <c r="B61" s="130" t="s">
        <v>6</v>
      </c>
      <c r="C61" s="555" t="s">
        <v>26</v>
      </c>
      <c r="D61" s="556"/>
      <c r="E61" s="557"/>
      <c r="F61" s="131">
        <v>4.1999999999999997E-3</v>
      </c>
      <c r="G61" s="132">
        <f>G24*F61</f>
        <v>8.6828509090909094</v>
      </c>
      <c r="H61" s="187"/>
      <c r="I61" s="541" t="s">
        <v>121</v>
      </c>
      <c r="J61" s="542"/>
      <c r="K61" s="542"/>
      <c r="L61" s="594" t="s">
        <v>119</v>
      </c>
      <c r="M61" s="594"/>
      <c r="N61" s="594"/>
      <c r="O61" s="594"/>
      <c r="P61" s="594"/>
      <c r="Q61" s="594"/>
      <c r="R61" s="594"/>
      <c r="S61" s="594"/>
      <c r="T61" s="595"/>
    </row>
    <row r="62" spans="2:20" ht="24.95" customHeight="1" x14ac:dyDescent="0.25">
      <c r="B62" s="130" t="s">
        <v>7</v>
      </c>
      <c r="C62" s="555" t="s">
        <v>27</v>
      </c>
      <c r="D62" s="556"/>
      <c r="E62" s="557"/>
      <c r="F62" s="131">
        <v>2.9999999999999997E-4</v>
      </c>
      <c r="G62" s="132">
        <f>G24*F62</f>
        <v>0.6202036363636364</v>
      </c>
      <c r="H62" s="187"/>
      <c r="I62" s="541" t="s">
        <v>121</v>
      </c>
      <c r="J62" s="542"/>
      <c r="K62" s="542"/>
      <c r="L62" s="594" t="s">
        <v>119</v>
      </c>
      <c r="M62" s="594"/>
      <c r="N62" s="594"/>
      <c r="O62" s="594"/>
      <c r="P62" s="594"/>
      <c r="Q62" s="594"/>
      <c r="R62" s="594"/>
      <c r="S62" s="594"/>
      <c r="T62" s="595"/>
    </row>
    <row r="63" spans="2:20" ht="24.95" customHeight="1" x14ac:dyDescent="0.25">
      <c r="B63" s="130" t="s">
        <v>9</v>
      </c>
      <c r="C63" s="287" t="s">
        <v>122</v>
      </c>
      <c r="D63" s="288"/>
      <c r="E63" s="289"/>
      <c r="F63" s="131">
        <v>3.44E-2</v>
      </c>
      <c r="G63" s="132">
        <f>G24*F63</f>
        <v>71.116683636363646</v>
      </c>
      <c r="H63" s="187"/>
      <c r="I63" s="541" t="s">
        <v>121</v>
      </c>
      <c r="J63" s="542"/>
      <c r="K63" s="542"/>
      <c r="L63" s="594" t="s">
        <v>119</v>
      </c>
      <c r="M63" s="594"/>
      <c r="N63" s="594"/>
      <c r="O63" s="594"/>
      <c r="P63" s="594"/>
      <c r="Q63" s="594"/>
      <c r="R63" s="594"/>
      <c r="S63" s="594"/>
      <c r="T63" s="595"/>
    </row>
    <row r="64" spans="2:20" ht="36.75" customHeight="1" x14ac:dyDescent="0.25">
      <c r="B64" s="290" t="s">
        <v>10</v>
      </c>
      <c r="C64" s="574" t="s">
        <v>111</v>
      </c>
      <c r="D64" s="575"/>
      <c r="E64" s="576"/>
      <c r="F64" s="137">
        <v>1.9400000000000001E-2</v>
      </c>
      <c r="G64" s="138">
        <f>G24*F64</f>
        <v>40.106501818181819</v>
      </c>
      <c r="H64" s="187"/>
      <c r="I64" s="577" t="s">
        <v>108</v>
      </c>
      <c r="J64" s="578"/>
      <c r="K64" s="578"/>
      <c r="L64" s="578"/>
      <c r="M64" s="578"/>
      <c r="N64" s="578"/>
      <c r="O64" s="578"/>
      <c r="P64" s="578"/>
      <c r="Q64" s="578"/>
      <c r="R64" s="578"/>
      <c r="S64" s="578"/>
      <c r="T64" s="579"/>
    </row>
    <row r="65" spans="2:20" ht="24.95" customHeight="1" x14ac:dyDescent="0.25">
      <c r="B65" s="290" t="s">
        <v>11</v>
      </c>
      <c r="C65" s="544" t="s">
        <v>112</v>
      </c>
      <c r="D65" s="545"/>
      <c r="E65" s="546"/>
      <c r="F65" s="139">
        <f>F44</f>
        <v>0.39800000000000008</v>
      </c>
      <c r="G65" s="140">
        <f>G64*F65</f>
        <v>15.962387723636366</v>
      </c>
      <c r="H65" s="187"/>
      <c r="I65" s="541"/>
      <c r="J65" s="542"/>
      <c r="K65" s="542"/>
      <c r="L65" s="542"/>
      <c r="M65" s="542"/>
      <c r="N65" s="542"/>
      <c r="O65" s="542"/>
      <c r="P65" s="542"/>
      <c r="Q65" s="542"/>
      <c r="R65" s="542"/>
      <c r="S65" s="542"/>
      <c r="T65" s="543"/>
    </row>
    <row r="66" spans="2:20" ht="24.95" customHeight="1" thickBot="1" x14ac:dyDescent="0.3">
      <c r="B66" s="290" t="s">
        <v>13</v>
      </c>
      <c r="C66" s="547" t="s">
        <v>123</v>
      </c>
      <c r="D66" s="548"/>
      <c r="E66" s="549"/>
      <c r="F66" s="141" t="s">
        <v>124</v>
      </c>
      <c r="G66" s="140">
        <f>F66*G24</f>
        <v>1.2817541818181819</v>
      </c>
      <c r="H66" s="187"/>
      <c r="I66" s="566" t="s">
        <v>121</v>
      </c>
      <c r="J66" s="567"/>
      <c r="K66" s="567"/>
      <c r="L66" s="596" t="s">
        <v>119</v>
      </c>
      <c r="M66" s="596"/>
      <c r="N66" s="596"/>
      <c r="O66" s="596"/>
      <c r="P66" s="596"/>
      <c r="Q66" s="596"/>
      <c r="R66" s="596"/>
      <c r="S66" s="596"/>
      <c r="T66" s="597"/>
    </row>
    <row r="67" spans="2:20" ht="18" customHeight="1" x14ac:dyDescent="0.25">
      <c r="B67" s="86"/>
      <c r="C67" s="87"/>
      <c r="D67" s="87"/>
      <c r="E67" s="284" t="s">
        <v>54</v>
      </c>
      <c r="F67" s="143">
        <f>SUM(F61:F66)</f>
        <v>0.45630000000000009</v>
      </c>
      <c r="G67" s="126">
        <f>SUM(G61:G66)</f>
        <v>137.77038190545454</v>
      </c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</row>
    <row r="68" spans="2:20" ht="23.25" customHeight="1" x14ac:dyDescent="0.25">
      <c r="B68" s="524"/>
      <c r="C68" s="457"/>
      <c r="D68" s="457"/>
      <c r="E68" s="457"/>
      <c r="F68" s="457"/>
      <c r="G68" s="458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</row>
    <row r="69" spans="2:20" ht="18" customHeight="1" thickBot="1" x14ac:dyDescent="0.3">
      <c r="B69" s="486" t="s">
        <v>28</v>
      </c>
      <c r="C69" s="487"/>
      <c r="D69" s="487"/>
      <c r="E69" s="487"/>
      <c r="F69" s="487"/>
      <c r="G69" s="488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</row>
    <row r="70" spans="2:20" ht="18" customHeight="1" x14ac:dyDescent="0.25">
      <c r="B70" s="282" t="s">
        <v>126</v>
      </c>
      <c r="C70" s="554" t="s">
        <v>127</v>
      </c>
      <c r="D70" s="554"/>
      <c r="E70" s="554"/>
      <c r="F70" s="283" t="s">
        <v>68</v>
      </c>
      <c r="G70" s="144" t="s">
        <v>71</v>
      </c>
      <c r="H70" s="187"/>
      <c r="I70" s="452" t="s">
        <v>62</v>
      </c>
      <c r="J70" s="453"/>
      <c r="K70" s="453"/>
      <c r="L70" s="453"/>
      <c r="M70" s="453"/>
      <c r="N70" s="453"/>
      <c r="O70" s="453"/>
      <c r="P70" s="453"/>
      <c r="Q70" s="453"/>
      <c r="R70" s="453"/>
      <c r="S70" s="453"/>
      <c r="T70" s="570"/>
    </row>
    <row r="71" spans="2:20" ht="18" customHeight="1" x14ac:dyDescent="0.25">
      <c r="B71" s="130" t="s">
        <v>6</v>
      </c>
      <c r="C71" s="555" t="s">
        <v>113</v>
      </c>
      <c r="D71" s="556"/>
      <c r="E71" s="557"/>
      <c r="F71" s="131">
        <v>8.3299999999999999E-2</v>
      </c>
      <c r="G71" s="132">
        <f>(G19+G21)*F71</f>
        <v>155.27119999999999</v>
      </c>
      <c r="H71" s="187"/>
      <c r="I71" s="571" t="s">
        <v>129</v>
      </c>
      <c r="J71" s="572"/>
      <c r="K71" s="572"/>
      <c r="L71" s="572"/>
      <c r="M71" s="572"/>
      <c r="N71" s="572"/>
      <c r="O71" s="572"/>
      <c r="P71" s="572"/>
      <c r="Q71" s="572"/>
      <c r="R71" s="572"/>
      <c r="S71" s="572"/>
      <c r="T71" s="573"/>
    </row>
    <row r="72" spans="2:20" ht="18" customHeight="1" x14ac:dyDescent="0.25">
      <c r="B72" s="130" t="s">
        <v>7</v>
      </c>
      <c r="C72" s="555" t="s">
        <v>128</v>
      </c>
      <c r="D72" s="556"/>
      <c r="E72" s="557"/>
      <c r="F72" s="131">
        <v>1.3899999999999999E-2</v>
      </c>
      <c r="G72" s="132">
        <f>G24*F72</f>
        <v>28.736101818181819</v>
      </c>
      <c r="H72" s="187"/>
      <c r="I72" s="244" t="s">
        <v>121</v>
      </c>
      <c r="J72" s="245"/>
      <c r="K72" s="245"/>
      <c r="L72" s="594" t="s">
        <v>119</v>
      </c>
      <c r="M72" s="594"/>
      <c r="N72" s="594"/>
      <c r="O72" s="594"/>
      <c r="P72" s="594"/>
      <c r="Q72" s="594"/>
      <c r="R72" s="594"/>
      <c r="S72" s="594"/>
      <c r="T72" s="595"/>
    </row>
    <row r="73" spans="2:20" ht="18" customHeight="1" x14ac:dyDescent="0.25">
      <c r="B73" s="130" t="s">
        <v>9</v>
      </c>
      <c r="C73" s="555" t="s">
        <v>114</v>
      </c>
      <c r="D73" s="556"/>
      <c r="E73" s="557"/>
      <c r="F73" s="131">
        <v>2.8E-3</v>
      </c>
      <c r="G73" s="132">
        <f>G24*F73</f>
        <v>5.7885672727272732</v>
      </c>
      <c r="H73" s="187"/>
      <c r="I73" s="244" t="s">
        <v>121</v>
      </c>
      <c r="J73" s="245"/>
      <c r="K73" s="245"/>
      <c r="L73" s="594" t="s">
        <v>119</v>
      </c>
      <c r="M73" s="594"/>
      <c r="N73" s="594"/>
      <c r="O73" s="594"/>
      <c r="P73" s="594"/>
      <c r="Q73" s="594"/>
      <c r="R73" s="594"/>
      <c r="S73" s="594"/>
      <c r="T73" s="595"/>
    </row>
    <row r="74" spans="2:20" ht="18" customHeight="1" x14ac:dyDescent="0.25">
      <c r="B74" s="290" t="s">
        <v>10</v>
      </c>
      <c r="C74" s="544" t="s">
        <v>125</v>
      </c>
      <c r="D74" s="545"/>
      <c r="E74" s="546"/>
      <c r="F74" s="137">
        <v>2.0000000000000001E-4</v>
      </c>
      <c r="G74" s="138">
        <f>G24*F74</f>
        <v>0.41346909090909095</v>
      </c>
      <c r="H74" s="187"/>
      <c r="I74" s="244" t="s">
        <v>121</v>
      </c>
      <c r="J74" s="245"/>
      <c r="K74" s="245"/>
      <c r="L74" s="594" t="s">
        <v>119</v>
      </c>
      <c r="M74" s="594"/>
      <c r="N74" s="594"/>
      <c r="O74" s="594"/>
      <c r="P74" s="594"/>
      <c r="Q74" s="594"/>
      <c r="R74" s="594"/>
      <c r="S74" s="594"/>
      <c r="T74" s="595"/>
    </row>
    <row r="75" spans="2:20" ht="18" customHeight="1" x14ac:dyDescent="0.25">
      <c r="B75" s="290" t="s">
        <v>11</v>
      </c>
      <c r="C75" s="544" t="s">
        <v>115</v>
      </c>
      <c r="D75" s="545"/>
      <c r="E75" s="546"/>
      <c r="F75" s="145">
        <v>6.9999999999999999E-4</v>
      </c>
      <c r="G75" s="140">
        <f>G24*F75</f>
        <v>1.4471418181818183</v>
      </c>
      <c r="H75" s="187"/>
      <c r="I75" s="244" t="s">
        <v>121</v>
      </c>
      <c r="J75" s="245"/>
      <c r="K75" s="245"/>
      <c r="L75" s="594" t="s">
        <v>119</v>
      </c>
      <c r="M75" s="594"/>
      <c r="N75" s="594"/>
      <c r="O75" s="594"/>
      <c r="P75" s="594"/>
      <c r="Q75" s="594"/>
      <c r="R75" s="594"/>
      <c r="S75" s="594"/>
      <c r="T75" s="595"/>
    </row>
    <row r="76" spans="2:20" ht="18" customHeight="1" x14ac:dyDescent="0.25">
      <c r="B76" s="290" t="s">
        <v>13</v>
      </c>
      <c r="C76" s="547" t="s">
        <v>116</v>
      </c>
      <c r="D76" s="548"/>
      <c r="E76" s="549"/>
      <c r="F76" s="145">
        <v>2.8999999999999998E-3</v>
      </c>
      <c r="G76" s="140">
        <f>G24*F76</f>
        <v>5.9953018181818178</v>
      </c>
      <c r="H76" s="187"/>
      <c r="I76" s="244" t="s">
        <v>121</v>
      </c>
      <c r="J76" s="245"/>
      <c r="K76" s="245"/>
      <c r="L76" s="594" t="s">
        <v>119</v>
      </c>
      <c r="M76" s="594"/>
      <c r="N76" s="594"/>
      <c r="O76" s="594"/>
      <c r="P76" s="594"/>
      <c r="Q76" s="594"/>
      <c r="R76" s="594"/>
      <c r="S76" s="594"/>
      <c r="T76" s="595"/>
    </row>
    <row r="77" spans="2:20" ht="18" customHeight="1" thickBot="1" x14ac:dyDescent="0.3">
      <c r="B77" s="290" t="s">
        <v>19</v>
      </c>
      <c r="C77" s="547" t="s">
        <v>29</v>
      </c>
      <c r="D77" s="548"/>
      <c r="E77" s="549"/>
      <c r="F77" s="146"/>
      <c r="G77" s="140"/>
      <c r="H77" s="187"/>
      <c r="I77" s="52" t="s">
        <v>224</v>
      </c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1"/>
    </row>
    <row r="78" spans="2:20" ht="18" customHeight="1" x14ac:dyDescent="0.25">
      <c r="B78" s="110"/>
      <c r="C78" s="111"/>
      <c r="D78" s="111"/>
      <c r="E78" s="293" t="s">
        <v>118</v>
      </c>
      <c r="F78" s="147">
        <f>SUM(F71:F77)</f>
        <v>0.1038</v>
      </c>
      <c r="G78" s="114">
        <f>SUM(G71:G77)</f>
        <v>197.65178181818183</v>
      </c>
      <c r="H78" s="187"/>
      <c r="I78" s="238"/>
      <c r="J78" s="238"/>
      <c r="K78" s="238"/>
      <c r="L78" s="238"/>
      <c r="M78" s="238"/>
      <c r="N78" s="238"/>
      <c r="O78" s="238"/>
      <c r="P78" s="238"/>
      <c r="Q78" s="238"/>
      <c r="R78" s="238"/>
      <c r="S78" s="238"/>
      <c r="T78" s="238"/>
    </row>
    <row r="79" spans="2:20" ht="18" customHeight="1" x14ac:dyDescent="0.25">
      <c r="B79" s="290" t="s">
        <v>21</v>
      </c>
      <c r="C79" s="531" t="s">
        <v>117</v>
      </c>
      <c r="D79" s="512"/>
      <c r="E79" s="512"/>
      <c r="F79" s="513"/>
      <c r="G79" s="140">
        <f>G78*F44</f>
        <v>78.665409163636383</v>
      </c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</row>
    <row r="80" spans="2:20" ht="18" customHeight="1" x14ac:dyDescent="0.25">
      <c r="B80" s="86"/>
      <c r="C80" s="87"/>
      <c r="D80" s="87"/>
      <c r="E80" s="487" t="s">
        <v>30</v>
      </c>
      <c r="F80" s="521"/>
      <c r="G80" s="126">
        <f>G78+G79</f>
        <v>276.31719098181821</v>
      </c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</row>
    <row r="81" spans="2:23" ht="14.25" customHeight="1" x14ac:dyDescent="0.25">
      <c r="B81" s="580"/>
      <c r="C81" s="512"/>
      <c r="D81" s="512"/>
      <c r="E81" s="512"/>
      <c r="F81" s="512"/>
      <c r="G81" s="581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</row>
    <row r="82" spans="2:23" ht="18" customHeight="1" thickBot="1" x14ac:dyDescent="0.3">
      <c r="B82" s="486" t="s">
        <v>31</v>
      </c>
      <c r="C82" s="487"/>
      <c r="D82" s="487"/>
      <c r="E82" s="487"/>
      <c r="F82" s="487"/>
      <c r="G82" s="488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</row>
    <row r="83" spans="2:23" ht="18" customHeight="1" x14ac:dyDescent="0.25">
      <c r="B83" s="282" t="s">
        <v>220</v>
      </c>
      <c r="C83" s="554" t="s">
        <v>221</v>
      </c>
      <c r="D83" s="554"/>
      <c r="E83" s="554"/>
      <c r="F83" s="554"/>
      <c r="G83" s="144" t="s">
        <v>71</v>
      </c>
      <c r="H83" s="187"/>
      <c r="I83" s="608" t="s">
        <v>62</v>
      </c>
      <c r="J83" s="609"/>
      <c r="K83" s="609"/>
      <c r="L83" s="609"/>
      <c r="M83" s="609"/>
      <c r="N83" s="609"/>
      <c r="O83" s="609"/>
      <c r="P83" s="609"/>
      <c r="Q83" s="609"/>
      <c r="R83" s="609"/>
      <c r="S83" s="609"/>
      <c r="T83" s="610"/>
    </row>
    <row r="84" spans="2:23" ht="18" customHeight="1" x14ac:dyDescent="0.25">
      <c r="B84" s="285" t="s">
        <v>6</v>
      </c>
      <c r="C84" s="547" t="s">
        <v>32</v>
      </c>
      <c r="D84" s="548"/>
      <c r="E84" s="548"/>
      <c r="F84" s="549"/>
      <c r="G84" s="80">
        <f>INSUMOS!AC17</f>
        <v>66.25</v>
      </c>
      <c r="H84" s="187"/>
      <c r="I84" s="5" t="s">
        <v>223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8"/>
    </row>
    <row r="85" spans="2:23" ht="18" customHeight="1" x14ac:dyDescent="0.25">
      <c r="B85" s="285" t="s">
        <v>7</v>
      </c>
      <c r="C85" s="547" t="s">
        <v>222</v>
      </c>
      <c r="D85" s="548"/>
      <c r="E85" s="548"/>
      <c r="F85" s="549"/>
      <c r="G85" s="80">
        <v>0</v>
      </c>
      <c r="H85" s="187"/>
      <c r="I85" s="5" t="s">
        <v>223</v>
      </c>
      <c r="J85" s="6"/>
      <c r="K85" s="6"/>
      <c r="L85" s="6"/>
      <c r="M85" s="6"/>
      <c r="N85" s="6"/>
      <c r="O85" s="6"/>
      <c r="P85" s="6"/>
      <c r="Q85" s="6"/>
      <c r="R85" s="6"/>
      <c r="S85" s="6"/>
      <c r="T85" s="8"/>
    </row>
    <row r="86" spans="2:23" ht="18" customHeight="1" x14ac:dyDescent="0.25">
      <c r="B86" s="285" t="s">
        <v>9</v>
      </c>
      <c r="C86" s="558" t="s">
        <v>33</v>
      </c>
      <c r="D86" s="559"/>
      <c r="E86" s="559"/>
      <c r="F86" s="560"/>
      <c r="G86" s="107">
        <f>INSUMOS!AC34</f>
        <v>4.5375000000000005</v>
      </c>
      <c r="H86" s="187"/>
      <c r="I86" s="5" t="s">
        <v>223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8"/>
    </row>
    <row r="87" spans="2:23" ht="18" customHeight="1" thickBot="1" x14ac:dyDescent="0.3">
      <c r="B87" s="285" t="s">
        <v>10</v>
      </c>
      <c r="C87" s="547" t="s">
        <v>12</v>
      </c>
      <c r="D87" s="548"/>
      <c r="E87" s="548"/>
      <c r="F87" s="549"/>
      <c r="G87" s="80"/>
      <c r="H87" s="187"/>
      <c r="I87" s="9" t="s">
        <v>224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1"/>
    </row>
    <row r="88" spans="2:23" ht="18" customHeight="1" x14ac:dyDescent="0.25">
      <c r="B88" s="86"/>
      <c r="C88" s="87"/>
      <c r="D88" s="87"/>
      <c r="E88" s="487" t="s">
        <v>53</v>
      </c>
      <c r="F88" s="521"/>
      <c r="G88" s="126">
        <f>SUM(G84:G87)</f>
        <v>70.787499999999994</v>
      </c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</row>
    <row r="89" spans="2:23" x14ac:dyDescent="0.25">
      <c r="B89" s="149"/>
      <c r="C89" s="150"/>
      <c r="D89" s="150"/>
      <c r="E89" s="151"/>
      <c r="F89" s="151"/>
      <c r="G89" s="152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</row>
    <row r="90" spans="2:23" ht="18" customHeight="1" thickBot="1" x14ac:dyDescent="0.3">
      <c r="B90" s="486" t="s">
        <v>34</v>
      </c>
      <c r="C90" s="487"/>
      <c r="D90" s="487"/>
      <c r="E90" s="487"/>
      <c r="F90" s="487"/>
      <c r="G90" s="488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</row>
    <row r="91" spans="2:23" ht="34.5" customHeight="1" x14ac:dyDescent="0.25">
      <c r="B91" s="282" t="s">
        <v>130</v>
      </c>
      <c r="C91" s="153" t="s">
        <v>131</v>
      </c>
      <c r="D91" s="283" t="s">
        <v>151</v>
      </c>
      <c r="E91" s="153" t="s">
        <v>137</v>
      </c>
      <c r="F91" s="153" t="s">
        <v>139</v>
      </c>
      <c r="G91" s="144" t="s">
        <v>71</v>
      </c>
      <c r="H91" s="187"/>
      <c r="I91" s="452" t="s">
        <v>62</v>
      </c>
      <c r="J91" s="453"/>
      <c r="K91" s="453"/>
      <c r="L91" s="453"/>
      <c r="M91" s="453"/>
      <c r="N91" s="453"/>
      <c r="O91" s="453"/>
      <c r="P91" s="453"/>
      <c r="Q91" s="453"/>
      <c r="R91" s="453"/>
      <c r="S91" s="453"/>
      <c r="T91" s="453"/>
      <c r="U91" s="247"/>
      <c r="V91" s="247"/>
      <c r="W91" s="248"/>
    </row>
    <row r="92" spans="2:23" ht="18" customHeight="1" x14ac:dyDescent="0.25">
      <c r="B92" s="285" t="s">
        <v>6</v>
      </c>
      <c r="C92" s="154" t="s">
        <v>35</v>
      </c>
      <c r="D92" s="155">
        <f>G24+G57+G67+G80+G88</f>
        <v>4260.1414478981824</v>
      </c>
      <c r="E92" s="156"/>
      <c r="F92" s="235">
        <v>0.05</v>
      </c>
      <c r="G92" s="80">
        <f>D92*F92</f>
        <v>213.00707239490913</v>
      </c>
      <c r="H92" s="187"/>
      <c r="I92" s="244" t="s">
        <v>132</v>
      </c>
      <c r="J92" s="245"/>
      <c r="K92" s="245"/>
      <c r="L92" s="245"/>
      <c r="M92" s="245"/>
      <c r="N92" s="583" t="s">
        <v>119</v>
      </c>
      <c r="O92" s="583"/>
      <c r="P92" s="583"/>
      <c r="Q92" s="583"/>
      <c r="R92" s="583"/>
      <c r="S92" s="583"/>
      <c r="T92" s="583"/>
      <c r="U92" s="583"/>
      <c r="V92" s="583"/>
      <c r="W92" s="250"/>
    </row>
    <row r="93" spans="2:23" ht="18" customHeight="1" x14ac:dyDescent="0.25">
      <c r="B93" s="285" t="s">
        <v>7</v>
      </c>
      <c r="C93" s="154" t="s">
        <v>36</v>
      </c>
      <c r="D93" s="155">
        <f>G24+G57+G67+G80+G88+G92</f>
        <v>4473.1485202930917</v>
      </c>
      <c r="E93" s="156"/>
      <c r="F93" s="235">
        <v>0.1</v>
      </c>
      <c r="G93" s="80">
        <f>D93*F93</f>
        <v>447.31485202930918</v>
      </c>
      <c r="H93" s="187"/>
      <c r="I93" s="52" t="s">
        <v>133</v>
      </c>
      <c r="J93" s="246"/>
      <c r="K93" s="246"/>
      <c r="L93" s="246"/>
      <c r="M93" s="246"/>
      <c r="N93" s="246"/>
      <c r="O93" s="583" t="s">
        <v>119</v>
      </c>
      <c r="P93" s="583"/>
      <c r="Q93" s="583"/>
      <c r="R93" s="583"/>
      <c r="S93" s="583"/>
      <c r="T93" s="583"/>
      <c r="U93" s="583"/>
      <c r="V93" s="583"/>
      <c r="W93" s="595"/>
    </row>
    <row r="94" spans="2:23" ht="37.5" customHeight="1" x14ac:dyDescent="0.25">
      <c r="B94" s="285" t="s">
        <v>9</v>
      </c>
      <c r="C94" s="157" t="s">
        <v>140</v>
      </c>
      <c r="D94" s="158">
        <f>D92+G92+G93</f>
        <v>4920.4633723224006</v>
      </c>
      <c r="E94" s="117"/>
      <c r="F94" s="118"/>
      <c r="G94" s="91">
        <f>D94/(1-E98)</f>
        <v>5544.1840814900288</v>
      </c>
      <c r="H94" s="187"/>
      <c r="I94" s="475" t="s">
        <v>152</v>
      </c>
      <c r="J94" s="476"/>
      <c r="K94" s="476"/>
      <c r="L94" s="476"/>
      <c r="M94" s="476"/>
      <c r="N94" s="476"/>
      <c r="O94" s="476"/>
      <c r="P94" s="476"/>
      <c r="Q94" s="476"/>
      <c r="R94" s="476"/>
      <c r="S94" s="476"/>
      <c r="T94" s="476"/>
      <c r="U94" s="249"/>
      <c r="V94" s="249"/>
      <c r="W94" s="250"/>
    </row>
    <row r="95" spans="2:23" ht="18" customHeight="1" x14ac:dyDescent="0.25">
      <c r="B95" s="285" t="s">
        <v>10</v>
      </c>
      <c r="C95" s="76" t="s">
        <v>37</v>
      </c>
      <c r="D95" s="159"/>
      <c r="E95" s="173">
        <v>1.6500000000000001E-2</v>
      </c>
      <c r="F95" s="160"/>
      <c r="G95" s="91">
        <f>G94*E95</f>
        <v>91.479037344585478</v>
      </c>
      <c r="H95" s="187"/>
      <c r="I95" s="475" t="s">
        <v>241</v>
      </c>
      <c r="J95" s="476"/>
      <c r="K95" s="476"/>
      <c r="L95" s="476"/>
      <c r="M95" s="476"/>
      <c r="N95" s="476"/>
      <c r="O95" s="476"/>
      <c r="P95" s="476"/>
      <c r="Q95" s="476"/>
      <c r="R95" s="476"/>
      <c r="S95" s="476"/>
      <c r="T95" s="476"/>
      <c r="U95" s="249"/>
      <c r="V95" s="249"/>
      <c r="W95" s="250"/>
    </row>
    <row r="96" spans="2:23" ht="18" customHeight="1" x14ac:dyDescent="0.25">
      <c r="B96" s="285" t="s">
        <v>10</v>
      </c>
      <c r="C96" s="76" t="s">
        <v>38</v>
      </c>
      <c r="D96" s="159"/>
      <c r="E96" s="173">
        <v>7.5999999999999998E-2</v>
      </c>
      <c r="F96" s="160"/>
      <c r="G96" s="91">
        <f>G94*E96</f>
        <v>421.35799019324219</v>
      </c>
      <c r="H96" s="187"/>
      <c r="I96" s="475" t="s">
        <v>241</v>
      </c>
      <c r="J96" s="476"/>
      <c r="K96" s="476"/>
      <c r="L96" s="476"/>
      <c r="M96" s="476"/>
      <c r="N96" s="476"/>
      <c r="O96" s="476"/>
      <c r="P96" s="476"/>
      <c r="Q96" s="476"/>
      <c r="R96" s="476"/>
      <c r="S96" s="476"/>
      <c r="T96" s="476"/>
      <c r="U96" s="249"/>
      <c r="V96" s="249"/>
      <c r="W96" s="250"/>
    </row>
    <row r="97" spans="2:23" ht="18" customHeight="1" thickBot="1" x14ac:dyDescent="0.3">
      <c r="B97" s="285" t="s">
        <v>13</v>
      </c>
      <c r="C97" s="76" t="s">
        <v>39</v>
      </c>
      <c r="D97" s="159"/>
      <c r="E97" s="161">
        <v>0.02</v>
      </c>
      <c r="F97" s="161"/>
      <c r="G97" s="91">
        <f>G94*E97</f>
        <v>110.88368162980058</v>
      </c>
      <c r="H97" s="187"/>
      <c r="I97" s="495" t="s">
        <v>149</v>
      </c>
      <c r="J97" s="496"/>
      <c r="K97" s="496"/>
      <c r="L97" s="496"/>
      <c r="M97" s="496"/>
      <c r="N97" s="496"/>
      <c r="O97" s="496"/>
      <c r="P97" s="496"/>
      <c r="Q97" s="496"/>
      <c r="R97" s="496"/>
      <c r="S97" s="496"/>
      <c r="T97" s="496"/>
      <c r="U97" s="251"/>
      <c r="V97" s="251"/>
      <c r="W97" s="252"/>
    </row>
    <row r="98" spans="2:23" ht="18" customHeight="1" x14ac:dyDescent="0.25">
      <c r="B98" s="285"/>
      <c r="C98" s="76"/>
      <c r="D98" s="101" t="s">
        <v>138</v>
      </c>
      <c r="E98" s="162">
        <f>E95+E96+E97</f>
        <v>0.1125</v>
      </c>
      <c r="F98" s="161"/>
      <c r="G98" s="91"/>
      <c r="H98" s="187"/>
      <c r="I98" s="197"/>
      <c r="J98" s="197"/>
      <c r="K98" s="197"/>
      <c r="L98" s="197"/>
      <c r="M98" s="197"/>
      <c r="N98" s="197"/>
      <c r="O98" s="197"/>
      <c r="P98" s="197"/>
      <c r="Q98" s="197"/>
      <c r="R98" s="197"/>
      <c r="S98" s="197"/>
      <c r="T98" s="197"/>
    </row>
    <row r="99" spans="2:23" ht="18" customHeight="1" x14ac:dyDescent="0.25">
      <c r="B99" s="86"/>
      <c r="C99" s="87"/>
      <c r="D99" s="87"/>
      <c r="E99" s="163"/>
      <c r="F99" s="163" t="s">
        <v>55</v>
      </c>
      <c r="G99" s="88">
        <f>G92+G93+G95+G96+G97</f>
        <v>1284.0426335918464</v>
      </c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</row>
    <row r="100" spans="2:23" ht="18" customHeight="1" thickBot="1" x14ac:dyDescent="0.3">
      <c r="B100" s="587"/>
      <c r="C100" s="588"/>
      <c r="D100" s="588"/>
      <c r="E100" s="588"/>
      <c r="F100" s="588"/>
      <c r="G100" s="589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</row>
    <row r="101" spans="2:23" ht="18" customHeight="1" x14ac:dyDescent="0.25">
      <c r="B101" s="590" t="s">
        <v>141</v>
      </c>
      <c r="C101" s="591"/>
      <c r="D101" s="591"/>
      <c r="E101" s="591"/>
      <c r="F101" s="591"/>
      <c r="G101" s="592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</row>
    <row r="102" spans="2:23" ht="18" customHeight="1" x14ac:dyDescent="0.25">
      <c r="B102" s="593" t="s">
        <v>142</v>
      </c>
      <c r="C102" s="554"/>
      <c r="D102" s="554"/>
      <c r="E102" s="554"/>
      <c r="F102" s="554"/>
      <c r="G102" s="165" t="s">
        <v>71</v>
      </c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</row>
    <row r="103" spans="2:23" ht="18" customHeight="1" x14ac:dyDescent="0.25">
      <c r="B103" s="75" t="s">
        <v>6</v>
      </c>
      <c r="C103" s="547" t="s">
        <v>143</v>
      </c>
      <c r="D103" s="548"/>
      <c r="E103" s="548"/>
      <c r="F103" s="549"/>
      <c r="G103" s="91">
        <f>G24</f>
        <v>2067.3454545454547</v>
      </c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</row>
    <row r="104" spans="2:23" ht="18" customHeight="1" x14ac:dyDescent="0.25">
      <c r="B104" s="75" t="s">
        <v>7</v>
      </c>
      <c r="C104" s="547" t="s">
        <v>144</v>
      </c>
      <c r="D104" s="548"/>
      <c r="E104" s="548"/>
      <c r="F104" s="549"/>
      <c r="G104" s="91">
        <f>G57</f>
        <v>1707.9209204654546</v>
      </c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</row>
    <row r="105" spans="2:23" ht="18" customHeight="1" x14ac:dyDescent="0.25">
      <c r="B105" s="75" t="s">
        <v>9</v>
      </c>
      <c r="C105" s="547" t="s">
        <v>145</v>
      </c>
      <c r="D105" s="548"/>
      <c r="E105" s="548"/>
      <c r="F105" s="549"/>
      <c r="G105" s="80">
        <f>G67</f>
        <v>137.77038190545454</v>
      </c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</row>
    <row r="106" spans="2:23" ht="18" customHeight="1" x14ac:dyDescent="0.25">
      <c r="B106" s="75" t="s">
        <v>10</v>
      </c>
      <c r="C106" s="547" t="s">
        <v>146</v>
      </c>
      <c r="D106" s="548"/>
      <c r="E106" s="548"/>
      <c r="F106" s="549"/>
      <c r="G106" s="80">
        <f>G80</f>
        <v>276.31719098181821</v>
      </c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</row>
    <row r="107" spans="2:23" ht="18" customHeight="1" x14ac:dyDescent="0.25">
      <c r="B107" s="75" t="s">
        <v>11</v>
      </c>
      <c r="C107" s="547" t="s">
        <v>147</v>
      </c>
      <c r="D107" s="548"/>
      <c r="E107" s="548"/>
      <c r="F107" s="549"/>
      <c r="G107" s="80">
        <f>G88</f>
        <v>70.787499999999994</v>
      </c>
    </row>
    <row r="108" spans="2:23" ht="18" customHeight="1" thickBot="1" x14ac:dyDescent="0.3">
      <c r="B108" s="166" t="s">
        <v>13</v>
      </c>
      <c r="C108" s="584" t="s">
        <v>148</v>
      </c>
      <c r="D108" s="585"/>
      <c r="E108" s="585"/>
      <c r="F108" s="586"/>
      <c r="G108" s="167">
        <f>G99</f>
        <v>1284.0426335918464</v>
      </c>
    </row>
    <row r="109" spans="2:23" ht="21" customHeight="1" thickBot="1" x14ac:dyDescent="0.3">
      <c r="B109" s="168"/>
      <c r="C109" s="169"/>
      <c r="D109" s="169"/>
      <c r="E109" s="170" t="s">
        <v>150</v>
      </c>
      <c r="F109" s="171"/>
      <c r="G109" s="172">
        <f>SUM(G103:G108)</f>
        <v>5544.1840814900288</v>
      </c>
    </row>
    <row r="110" spans="2:23" ht="18" customHeight="1" x14ac:dyDescent="0.25">
      <c r="B110" s="199"/>
      <c r="C110" s="199"/>
      <c r="D110" s="199"/>
      <c r="E110" s="582" t="s">
        <v>308</v>
      </c>
      <c r="F110" s="582"/>
      <c r="G110" s="375">
        <f>(((G24/220)+((G24/220)*60%)))</f>
        <v>15.03523966942149</v>
      </c>
      <c r="J110" s="1"/>
      <c r="K110" s="1"/>
      <c r="L110" s="1"/>
      <c r="M110" s="1"/>
      <c r="N110" s="1"/>
      <c r="O110" s="1"/>
      <c r="P110" s="1"/>
    </row>
    <row r="111" spans="2:23" ht="21" x14ac:dyDescent="0.35">
      <c r="C111" s="232" t="s">
        <v>120</v>
      </c>
    </row>
    <row r="112" spans="2:23" x14ac:dyDescent="0.25">
      <c r="C112" s="13" t="s">
        <v>119</v>
      </c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</sheetData>
  <sheetProtection deleteColumns="0"/>
  <mergeCells count="151">
    <mergeCell ref="E110:F110"/>
    <mergeCell ref="C104:F104"/>
    <mergeCell ref="C105:F105"/>
    <mergeCell ref="C106:F106"/>
    <mergeCell ref="C107:F107"/>
    <mergeCell ref="C108:F108"/>
    <mergeCell ref="I96:T96"/>
    <mergeCell ref="I97:T97"/>
    <mergeCell ref="B100:G100"/>
    <mergeCell ref="B101:G101"/>
    <mergeCell ref="B102:F102"/>
    <mergeCell ref="C103:F103"/>
    <mergeCell ref="B90:G90"/>
    <mergeCell ref="I91:T91"/>
    <mergeCell ref="N92:V92"/>
    <mergeCell ref="O93:W93"/>
    <mergeCell ref="I94:T94"/>
    <mergeCell ref="I95:T95"/>
    <mergeCell ref="I83:T83"/>
    <mergeCell ref="C84:F84"/>
    <mergeCell ref="C85:F85"/>
    <mergeCell ref="C86:F86"/>
    <mergeCell ref="C87:F87"/>
    <mergeCell ref="E88:F88"/>
    <mergeCell ref="C77:E77"/>
    <mergeCell ref="C79:F79"/>
    <mergeCell ref="E80:F80"/>
    <mergeCell ref="B81:G81"/>
    <mergeCell ref="B82:G82"/>
    <mergeCell ref="C83:F83"/>
    <mergeCell ref="C74:E74"/>
    <mergeCell ref="L74:T74"/>
    <mergeCell ref="C75:E75"/>
    <mergeCell ref="L75:T75"/>
    <mergeCell ref="C76:E76"/>
    <mergeCell ref="L76:T76"/>
    <mergeCell ref="C71:E71"/>
    <mergeCell ref="I71:T71"/>
    <mergeCell ref="C72:E72"/>
    <mergeCell ref="L72:T72"/>
    <mergeCell ref="C73:E73"/>
    <mergeCell ref="L73:T73"/>
    <mergeCell ref="C66:E66"/>
    <mergeCell ref="I66:K66"/>
    <mergeCell ref="L66:T66"/>
    <mergeCell ref="B68:G68"/>
    <mergeCell ref="B69:G69"/>
    <mergeCell ref="C70:E70"/>
    <mergeCell ref="I70:T70"/>
    <mergeCell ref="I63:K63"/>
    <mergeCell ref="L63:T63"/>
    <mergeCell ref="C64:E64"/>
    <mergeCell ref="I64:T64"/>
    <mergeCell ref="C65:E65"/>
    <mergeCell ref="I65:T65"/>
    <mergeCell ref="C61:E61"/>
    <mergeCell ref="I61:K61"/>
    <mergeCell ref="L61:T61"/>
    <mergeCell ref="C62:E62"/>
    <mergeCell ref="I62:K62"/>
    <mergeCell ref="L62:T62"/>
    <mergeCell ref="E57:F57"/>
    <mergeCell ref="I57:T58"/>
    <mergeCell ref="B58:G58"/>
    <mergeCell ref="B59:G59"/>
    <mergeCell ref="C60:E60"/>
    <mergeCell ref="I60:T60"/>
    <mergeCell ref="C51:F51"/>
    <mergeCell ref="C52:F52"/>
    <mergeCell ref="C53:F53"/>
    <mergeCell ref="C54:F54"/>
    <mergeCell ref="C55:F55"/>
    <mergeCell ref="I56:T56"/>
    <mergeCell ref="B47:B48"/>
    <mergeCell ref="C47:C48"/>
    <mergeCell ref="G47:G48"/>
    <mergeCell ref="I47:T48"/>
    <mergeCell ref="B49:B50"/>
    <mergeCell ref="C49:D50"/>
    <mergeCell ref="G49:G50"/>
    <mergeCell ref="I49:T50"/>
    <mergeCell ref="C42:E42"/>
    <mergeCell ref="I42:T42"/>
    <mergeCell ref="C43:E43"/>
    <mergeCell ref="I43:T43"/>
    <mergeCell ref="B45:G45"/>
    <mergeCell ref="C46:F46"/>
    <mergeCell ref="I46:L46"/>
    <mergeCell ref="C39:E39"/>
    <mergeCell ref="I39:T39"/>
    <mergeCell ref="C40:E40"/>
    <mergeCell ref="I40:T40"/>
    <mergeCell ref="C41:E41"/>
    <mergeCell ref="I41:T41"/>
    <mergeCell ref="C36:E36"/>
    <mergeCell ref="I36:T36"/>
    <mergeCell ref="C37:E37"/>
    <mergeCell ref="I37:T37"/>
    <mergeCell ref="C38:E38"/>
    <mergeCell ref="I38:T38"/>
    <mergeCell ref="C29:D29"/>
    <mergeCell ref="I29:T29"/>
    <mergeCell ref="C30:D30"/>
    <mergeCell ref="C32:F32"/>
    <mergeCell ref="B34:G34"/>
    <mergeCell ref="C35:E35"/>
    <mergeCell ref="I35:L35"/>
    <mergeCell ref="E24:F24"/>
    <mergeCell ref="B25:G25"/>
    <mergeCell ref="B26:G26"/>
    <mergeCell ref="B27:G27"/>
    <mergeCell ref="C28:E28"/>
    <mergeCell ref="I28:L28"/>
    <mergeCell ref="B16:G16"/>
    <mergeCell ref="B17:G17"/>
    <mergeCell ref="I18:L18"/>
    <mergeCell ref="I20:P20"/>
    <mergeCell ref="I21:T21"/>
    <mergeCell ref="I22:T22"/>
    <mergeCell ref="B13:D14"/>
    <mergeCell ref="E13:G13"/>
    <mergeCell ref="I13:J14"/>
    <mergeCell ref="E14:G14"/>
    <mergeCell ref="B15:D15"/>
    <mergeCell ref="E15:G15"/>
    <mergeCell ref="I15:J15"/>
    <mergeCell ref="I9:J9"/>
    <mergeCell ref="B10:D10"/>
    <mergeCell ref="E10:G10"/>
    <mergeCell ref="B11:D11"/>
    <mergeCell ref="E11:G11"/>
    <mergeCell ref="B12:G12"/>
    <mergeCell ref="B7:D7"/>
    <mergeCell ref="E7:G7"/>
    <mergeCell ref="B8:D8"/>
    <mergeCell ref="E8:G8"/>
    <mergeCell ref="B9:D9"/>
    <mergeCell ref="E9:G9"/>
    <mergeCell ref="B4:D4"/>
    <mergeCell ref="E4:G4"/>
    <mergeCell ref="B5:D5"/>
    <mergeCell ref="E5:G5"/>
    <mergeCell ref="B6:D6"/>
    <mergeCell ref="E6:G6"/>
    <mergeCell ref="B1:G1"/>
    <mergeCell ref="H1:T1"/>
    <mergeCell ref="B2:D2"/>
    <mergeCell ref="E2:G2"/>
    <mergeCell ref="I2:L2"/>
    <mergeCell ref="B3:D3"/>
    <mergeCell ref="E3:G3"/>
  </mergeCells>
  <hyperlinks>
    <hyperlink ref="C112" r:id="rId1"/>
    <hyperlink ref="L61" r:id="rId2"/>
    <hyperlink ref="L62" r:id="rId3"/>
    <hyperlink ref="L63" r:id="rId4"/>
    <hyperlink ref="L66" r:id="rId5"/>
    <hyperlink ref="L72" r:id="rId6"/>
    <hyperlink ref="L74" r:id="rId7"/>
    <hyperlink ref="L73" r:id="rId8"/>
    <hyperlink ref="L75" r:id="rId9"/>
    <hyperlink ref="L76" r:id="rId10"/>
    <hyperlink ref="N92" r:id="rId11"/>
    <hyperlink ref="O93" r:id="rId12"/>
  </hyperlinks>
  <pageMargins left="0.511811024" right="0.511811024" top="0.78740157499999996" bottom="0.78740157499999996" header="0.31496062000000002" footer="0.31496062000000002"/>
  <pageSetup paperSize="9" scale="50" fitToHeight="0" orientation="portrait" r:id="rId13"/>
  <legacyDrawing r:id="rId1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topLeftCell="T1" workbookViewId="0">
      <selection activeCell="Y33" sqref="Y33"/>
    </sheetView>
  </sheetViews>
  <sheetFormatPr defaultRowHeight="15" x14ac:dyDescent="0.25"/>
  <cols>
    <col min="1" max="1" width="38.7109375" customWidth="1"/>
    <col min="2" max="2" width="21.7109375" customWidth="1"/>
    <col min="3" max="3" width="18.85546875" customWidth="1"/>
    <col min="4" max="4" width="19" customWidth="1"/>
    <col min="5" max="5" width="15.5703125" customWidth="1"/>
    <col min="6" max="6" width="2.140625" customWidth="1"/>
    <col min="7" max="7" width="38.7109375" customWidth="1"/>
    <col min="8" max="8" width="18.140625" customWidth="1"/>
    <col min="9" max="9" width="15.7109375" customWidth="1"/>
    <col min="10" max="11" width="23.7109375" customWidth="1"/>
    <col min="12" max="12" width="2" customWidth="1"/>
    <col min="13" max="13" width="36.85546875" customWidth="1"/>
    <col min="14" max="14" width="18.7109375" bestFit="1" customWidth="1"/>
    <col min="15" max="15" width="15" customWidth="1"/>
    <col min="16" max="16" width="23.7109375" customWidth="1"/>
    <col min="17" max="17" width="25.5703125" bestFit="1" customWidth="1"/>
    <col min="18" max="18" width="1.85546875" customWidth="1"/>
    <col min="19" max="19" width="38.42578125" customWidth="1"/>
    <col min="20" max="20" width="23.42578125" customWidth="1"/>
    <col min="21" max="21" width="16.7109375" customWidth="1"/>
    <col min="22" max="22" width="19.28515625" customWidth="1"/>
    <col min="23" max="23" width="16.140625" customWidth="1"/>
    <col min="24" max="24" width="2.140625" customWidth="1"/>
    <col min="25" max="25" width="41.5703125" customWidth="1"/>
    <col min="26" max="26" width="21.28515625" customWidth="1"/>
    <col min="27" max="27" width="14.85546875" customWidth="1"/>
    <col min="28" max="28" width="20.42578125" customWidth="1"/>
    <col min="29" max="29" width="20.5703125" customWidth="1"/>
  </cols>
  <sheetData>
    <row r="1" spans="1:29" s="15" customFormat="1" ht="20.100000000000001" customHeight="1" x14ac:dyDescent="0.25">
      <c r="A1" s="442" t="s">
        <v>232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</row>
    <row r="2" spans="1:29" s="15" customFormat="1" ht="15.75" thickBot="1" x14ac:dyDescent="0.3"/>
    <row r="3" spans="1:29" s="15" customFormat="1" x14ac:dyDescent="0.25">
      <c r="A3" s="443" t="s">
        <v>291</v>
      </c>
      <c r="B3" s="444"/>
      <c r="C3" s="444"/>
      <c r="D3" s="444"/>
      <c r="E3" s="445"/>
      <c r="F3" s="200"/>
      <c r="G3" s="411" t="s">
        <v>292</v>
      </c>
      <c r="H3" s="412"/>
      <c r="I3" s="412"/>
      <c r="J3" s="412"/>
      <c r="K3" s="413"/>
      <c r="M3" s="411" t="s">
        <v>293</v>
      </c>
      <c r="N3" s="412"/>
      <c r="O3" s="412"/>
      <c r="P3" s="412"/>
      <c r="Q3" s="413"/>
      <c r="S3" s="411" t="s">
        <v>301</v>
      </c>
      <c r="T3" s="412"/>
      <c r="U3" s="412"/>
      <c r="V3" s="412"/>
      <c r="W3" s="413"/>
      <c r="Y3" s="411" t="s">
        <v>307</v>
      </c>
      <c r="Z3" s="412"/>
      <c r="AA3" s="412"/>
      <c r="AB3" s="412"/>
      <c r="AC3" s="413"/>
    </row>
    <row r="4" spans="1:29" s="15" customFormat="1" ht="15.75" thickBot="1" x14ac:dyDescent="0.3">
      <c r="A4" s="446"/>
      <c r="B4" s="447"/>
      <c r="C4" s="447"/>
      <c r="D4" s="447"/>
      <c r="E4" s="448"/>
      <c r="F4" s="200"/>
      <c r="G4" s="414"/>
      <c r="H4" s="415"/>
      <c r="I4" s="415"/>
      <c r="J4" s="415"/>
      <c r="K4" s="416"/>
      <c r="M4" s="414"/>
      <c r="N4" s="415"/>
      <c r="O4" s="415"/>
      <c r="P4" s="415"/>
      <c r="Q4" s="416"/>
      <c r="S4" s="414"/>
      <c r="T4" s="415"/>
      <c r="U4" s="415"/>
      <c r="V4" s="415"/>
      <c r="W4" s="416"/>
      <c r="Y4" s="414"/>
      <c r="Z4" s="415"/>
      <c r="AA4" s="415"/>
      <c r="AB4" s="415"/>
      <c r="AC4" s="416"/>
    </row>
    <row r="5" spans="1:29" s="15" customFormat="1" ht="15.75" thickBot="1" x14ac:dyDescent="0.3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M5" s="201"/>
      <c r="N5" s="201"/>
      <c r="O5" s="201"/>
      <c r="P5" s="201"/>
      <c r="Q5" s="201"/>
      <c r="S5" s="201"/>
      <c r="T5" s="201"/>
      <c r="U5" s="201"/>
      <c r="V5" s="201"/>
      <c r="W5" s="201"/>
      <c r="Y5" s="201"/>
      <c r="Z5" s="201"/>
      <c r="AA5" s="201"/>
      <c r="AB5" s="201"/>
      <c r="AC5" s="201"/>
    </row>
    <row r="6" spans="1:29" ht="21.95" customHeight="1" x14ac:dyDescent="0.25">
      <c r="A6" s="417" t="s">
        <v>233</v>
      </c>
      <c r="B6" s="418"/>
      <c r="C6" s="418"/>
      <c r="D6" s="418"/>
      <c r="E6" s="419"/>
      <c r="F6" s="35"/>
      <c r="G6" s="417" t="s">
        <v>233</v>
      </c>
      <c r="H6" s="418"/>
      <c r="I6" s="418"/>
      <c r="J6" s="418"/>
      <c r="K6" s="419"/>
      <c r="M6" s="417" t="s">
        <v>233</v>
      </c>
      <c r="N6" s="418"/>
      <c r="O6" s="418"/>
      <c r="P6" s="418"/>
      <c r="Q6" s="419"/>
      <c r="S6" s="417" t="s">
        <v>233</v>
      </c>
      <c r="T6" s="418"/>
      <c r="U6" s="418"/>
      <c r="V6" s="418"/>
      <c r="W6" s="419"/>
      <c r="Y6" s="417" t="s">
        <v>233</v>
      </c>
      <c r="Z6" s="418"/>
      <c r="AA6" s="418"/>
      <c r="AB6" s="418"/>
      <c r="AC6" s="419"/>
    </row>
    <row r="7" spans="1:29" ht="21.95" customHeight="1" thickBot="1" x14ac:dyDescent="0.3">
      <c r="A7" s="420" t="s">
        <v>226</v>
      </c>
      <c r="B7" s="421"/>
      <c r="C7" s="421"/>
      <c r="D7" s="421"/>
      <c r="E7" s="422"/>
      <c r="F7" s="35"/>
      <c r="G7" s="420" t="s">
        <v>226</v>
      </c>
      <c r="H7" s="421"/>
      <c r="I7" s="421"/>
      <c r="J7" s="421"/>
      <c r="K7" s="422"/>
      <c r="M7" s="420" t="s">
        <v>226</v>
      </c>
      <c r="N7" s="421"/>
      <c r="O7" s="421"/>
      <c r="P7" s="421"/>
      <c r="Q7" s="422"/>
      <c r="S7" s="420" t="s">
        <v>226</v>
      </c>
      <c r="T7" s="421"/>
      <c r="U7" s="421"/>
      <c r="V7" s="421"/>
      <c r="W7" s="422"/>
      <c r="Y7" s="420" t="s">
        <v>226</v>
      </c>
      <c r="Z7" s="421"/>
      <c r="AA7" s="421"/>
      <c r="AB7" s="421"/>
      <c r="AC7" s="422"/>
    </row>
    <row r="8" spans="1:29" ht="39.950000000000003" customHeight="1" thickBot="1" x14ac:dyDescent="0.3">
      <c r="A8" s="215" t="s">
        <v>225</v>
      </c>
      <c r="B8" s="215" t="s">
        <v>176</v>
      </c>
      <c r="C8" s="216" t="s">
        <v>178</v>
      </c>
      <c r="D8" s="215" t="s">
        <v>177</v>
      </c>
      <c r="E8" s="216" t="s">
        <v>179</v>
      </c>
      <c r="F8" s="35"/>
      <c r="G8" s="214" t="s">
        <v>225</v>
      </c>
      <c r="H8" s="214" t="s">
        <v>176</v>
      </c>
      <c r="I8" s="213" t="s">
        <v>178</v>
      </c>
      <c r="J8" s="214" t="s">
        <v>177</v>
      </c>
      <c r="K8" s="213" t="s">
        <v>179</v>
      </c>
      <c r="M8" s="214" t="s">
        <v>225</v>
      </c>
      <c r="N8" s="214" t="s">
        <v>176</v>
      </c>
      <c r="O8" s="213" t="s">
        <v>178</v>
      </c>
      <c r="P8" s="214" t="s">
        <v>177</v>
      </c>
      <c r="Q8" s="213" t="s">
        <v>179</v>
      </c>
      <c r="S8" s="214" t="s">
        <v>225</v>
      </c>
      <c r="T8" s="214" t="s">
        <v>176</v>
      </c>
      <c r="U8" s="213" t="s">
        <v>178</v>
      </c>
      <c r="V8" s="214" t="s">
        <v>177</v>
      </c>
      <c r="W8" s="213" t="s">
        <v>179</v>
      </c>
      <c r="Y8" s="214" t="s">
        <v>225</v>
      </c>
      <c r="Z8" s="214" t="s">
        <v>176</v>
      </c>
      <c r="AA8" s="213" t="s">
        <v>178</v>
      </c>
      <c r="AB8" s="214" t="s">
        <v>177</v>
      </c>
      <c r="AC8" s="213" t="s">
        <v>179</v>
      </c>
    </row>
    <row r="9" spans="1:29" ht="15.95" customHeight="1" x14ac:dyDescent="0.25">
      <c r="A9" s="313" t="s">
        <v>180</v>
      </c>
      <c r="B9" s="449" t="s">
        <v>181</v>
      </c>
      <c r="C9" s="37">
        <v>2</v>
      </c>
      <c r="D9" s="36">
        <v>90</v>
      </c>
      <c r="E9" s="204">
        <f t="shared" ref="E9:E18" si="0">C9*D9</f>
        <v>180</v>
      </c>
      <c r="F9" s="35"/>
      <c r="G9" s="313" t="s">
        <v>180</v>
      </c>
      <c r="H9" s="408" t="s">
        <v>181</v>
      </c>
      <c r="I9" s="208">
        <v>2</v>
      </c>
      <c r="J9" s="220">
        <v>90</v>
      </c>
      <c r="K9" s="223">
        <f t="shared" ref="K9:K10" si="1">I9*J9</f>
        <v>180</v>
      </c>
      <c r="M9" s="313" t="s">
        <v>180</v>
      </c>
      <c r="N9" s="408" t="s">
        <v>181</v>
      </c>
      <c r="O9" s="208">
        <v>2</v>
      </c>
      <c r="P9" s="220">
        <v>90</v>
      </c>
      <c r="Q9" s="223">
        <f t="shared" ref="Q9:Q16" si="2">O9*P9</f>
        <v>180</v>
      </c>
      <c r="S9" s="374" t="s">
        <v>180</v>
      </c>
      <c r="T9" s="408" t="s">
        <v>181</v>
      </c>
      <c r="U9" s="208">
        <v>2</v>
      </c>
      <c r="V9" s="220">
        <v>90</v>
      </c>
      <c r="W9" s="223">
        <f t="shared" ref="W9:W16" si="3">U9*V9</f>
        <v>180</v>
      </c>
      <c r="Y9" s="313" t="s">
        <v>180</v>
      </c>
      <c r="Z9" s="408" t="s">
        <v>181</v>
      </c>
      <c r="AA9" s="208">
        <v>2</v>
      </c>
      <c r="AB9" s="220">
        <v>90</v>
      </c>
      <c r="AC9" s="223">
        <f t="shared" ref="AC9:AC10" si="4">AA9*AB9</f>
        <v>180</v>
      </c>
    </row>
    <row r="10" spans="1:29" ht="15.95" customHeight="1" x14ac:dyDescent="0.25">
      <c r="A10" s="203" t="s">
        <v>191</v>
      </c>
      <c r="B10" s="450"/>
      <c r="C10" s="39">
        <v>2</v>
      </c>
      <c r="D10" s="38">
        <v>85</v>
      </c>
      <c r="E10" s="205">
        <f t="shared" si="0"/>
        <v>170</v>
      </c>
      <c r="F10" s="35"/>
      <c r="G10" s="203" t="s">
        <v>191</v>
      </c>
      <c r="H10" s="409"/>
      <c r="I10" s="209">
        <v>2</v>
      </c>
      <c r="J10" s="222">
        <v>85</v>
      </c>
      <c r="K10" s="224">
        <f t="shared" si="1"/>
        <v>170</v>
      </c>
      <c r="M10" s="203" t="s">
        <v>191</v>
      </c>
      <c r="N10" s="409"/>
      <c r="O10" s="209">
        <v>2</v>
      </c>
      <c r="P10" s="222">
        <v>85</v>
      </c>
      <c r="Q10" s="224">
        <f t="shared" si="2"/>
        <v>170</v>
      </c>
      <c r="S10" s="326" t="s">
        <v>297</v>
      </c>
      <c r="T10" s="409"/>
      <c r="U10" s="209">
        <v>1</v>
      </c>
      <c r="V10" s="222">
        <v>25</v>
      </c>
      <c r="W10" s="224">
        <f t="shared" si="3"/>
        <v>25</v>
      </c>
      <c r="Y10" s="203" t="s">
        <v>191</v>
      </c>
      <c r="Z10" s="409"/>
      <c r="AA10" s="209">
        <v>2</v>
      </c>
      <c r="AB10" s="222">
        <v>85</v>
      </c>
      <c r="AC10" s="224">
        <f t="shared" si="4"/>
        <v>170</v>
      </c>
    </row>
    <row r="11" spans="1:29" ht="15.95" customHeight="1" x14ac:dyDescent="0.25">
      <c r="A11" s="314" t="s">
        <v>192</v>
      </c>
      <c r="B11" s="450"/>
      <c r="C11" s="41">
        <v>2</v>
      </c>
      <c r="D11" s="40">
        <v>85</v>
      </c>
      <c r="E11" s="205">
        <f t="shared" si="0"/>
        <v>170</v>
      </c>
      <c r="F11" s="35"/>
      <c r="G11" s="203" t="s">
        <v>194</v>
      </c>
      <c r="H11" s="409"/>
      <c r="I11" s="209">
        <v>1</v>
      </c>
      <c r="J11" s="222">
        <v>15</v>
      </c>
      <c r="K11" s="224">
        <f>I11*J11</f>
        <v>15</v>
      </c>
      <c r="M11" s="314" t="s">
        <v>192</v>
      </c>
      <c r="N11" s="409"/>
      <c r="O11" s="209">
        <v>2</v>
      </c>
      <c r="P11" s="229">
        <v>85</v>
      </c>
      <c r="Q11" s="224">
        <f t="shared" si="2"/>
        <v>170</v>
      </c>
      <c r="S11" s="371" t="s">
        <v>192</v>
      </c>
      <c r="T11" s="409"/>
      <c r="U11" s="209">
        <v>2</v>
      </c>
      <c r="V11" s="229">
        <v>85</v>
      </c>
      <c r="W11" s="224">
        <f t="shared" si="3"/>
        <v>170</v>
      </c>
      <c r="Y11" s="203" t="s">
        <v>194</v>
      </c>
      <c r="Z11" s="409"/>
      <c r="AA11" s="209">
        <v>1</v>
      </c>
      <c r="AB11" s="222">
        <v>15</v>
      </c>
      <c r="AC11" s="224">
        <f>AA11*AB11</f>
        <v>15</v>
      </c>
    </row>
    <row r="12" spans="1:29" ht="15.95" customHeight="1" x14ac:dyDescent="0.25">
      <c r="A12" s="203" t="s">
        <v>194</v>
      </c>
      <c r="B12" s="450"/>
      <c r="C12" s="39">
        <v>1</v>
      </c>
      <c r="D12" s="38">
        <v>15</v>
      </c>
      <c r="E12" s="205">
        <f t="shared" si="0"/>
        <v>15</v>
      </c>
      <c r="F12" s="35"/>
      <c r="G12" s="203" t="s">
        <v>195</v>
      </c>
      <c r="H12" s="409"/>
      <c r="I12" s="209">
        <v>2</v>
      </c>
      <c r="J12" s="222">
        <v>180</v>
      </c>
      <c r="K12" s="224">
        <f>I12*J12</f>
        <v>360</v>
      </c>
      <c r="M12" s="203" t="s">
        <v>194</v>
      </c>
      <c r="N12" s="409"/>
      <c r="O12" s="209">
        <v>1</v>
      </c>
      <c r="P12" s="222">
        <v>15</v>
      </c>
      <c r="Q12" s="224">
        <f t="shared" si="2"/>
        <v>15</v>
      </c>
      <c r="S12" s="326" t="s">
        <v>298</v>
      </c>
      <c r="T12" s="409"/>
      <c r="U12" s="209">
        <v>1</v>
      </c>
      <c r="V12" s="222">
        <v>150</v>
      </c>
      <c r="W12" s="224">
        <f t="shared" si="3"/>
        <v>150</v>
      </c>
      <c r="Y12" s="203" t="s">
        <v>195</v>
      </c>
      <c r="Z12" s="409"/>
      <c r="AA12" s="209">
        <v>2</v>
      </c>
      <c r="AB12" s="222">
        <v>180</v>
      </c>
      <c r="AC12" s="224">
        <f>AA12*AB12</f>
        <v>360</v>
      </c>
    </row>
    <row r="13" spans="1:29" ht="15.95" customHeight="1" x14ac:dyDescent="0.25">
      <c r="A13" s="203" t="s">
        <v>195</v>
      </c>
      <c r="B13" s="450"/>
      <c r="C13" s="39">
        <v>2</v>
      </c>
      <c r="D13" s="38">
        <v>180</v>
      </c>
      <c r="E13" s="205">
        <f t="shared" si="0"/>
        <v>360</v>
      </c>
      <c r="F13" s="35"/>
      <c r="G13" s="203" t="s">
        <v>290</v>
      </c>
      <c r="H13" s="409"/>
      <c r="I13" s="209">
        <v>1</v>
      </c>
      <c r="J13" s="222">
        <v>50</v>
      </c>
      <c r="K13" s="224">
        <f>I13*J13</f>
        <v>50</v>
      </c>
      <c r="M13" s="203" t="s">
        <v>195</v>
      </c>
      <c r="N13" s="409"/>
      <c r="O13" s="209">
        <v>2</v>
      </c>
      <c r="P13" s="222">
        <v>180</v>
      </c>
      <c r="Q13" s="224">
        <f t="shared" si="2"/>
        <v>360</v>
      </c>
      <c r="S13" s="326" t="s">
        <v>296</v>
      </c>
      <c r="T13" s="409"/>
      <c r="U13" s="209">
        <v>1</v>
      </c>
      <c r="V13" s="222">
        <v>100</v>
      </c>
      <c r="W13" s="224">
        <f>U13*V13</f>
        <v>100</v>
      </c>
      <c r="Y13" s="203" t="s">
        <v>290</v>
      </c>
      <c r="Z13" s="409"/>
      <c r="AA13" s="209">
        <v>1</v>
      </c>
      <c r="AB13" s="222">
        <v>50</v>
      </c>
      <c r="AC13" s="224">
        <f>AA13*AB13</f>
        <v>50</v>
      </c>
    </row>
    <row r="14" spans="1:29" ht="15.95" customHeight="1" x14ac:dyDescent="0.25">
      <c r="A14" s="203" t="s">
        <v>196</v>
      </c>
      <c r="B14" s="450"/>
      <c r="C14" s="39">
        <v>1</v>
      </c>
      <c r="D14" s="38">
        <v>50</v>
      </c>
      <c r="E14" s="205">
        <f t="shared" si="0"/>
        <v>50</v>
      </c>
      <c r="F14" s="35"/>
      <c r="G14" s="203" t="s">
        <v>193</v>
      </c>
      <c r="H14" s="409"/>
      <c r="I14" s="209">
        <v>1</v>
      </c>
      <c r="J14" s="222">
        <v>10</v>
      </c>
      <c r="K14" s="224">
        <f>I14*J14</f>
        <v>10</v>
      </c>
      <c r="M14" s="203" t="s">
        <v>289</v>
      </c>
      <c r="N14" s="409"/>
      <c r="O14" s="209">
        <v>1</v>
      </c>
      <c r="P14" s="222">
        <v>50</v>
      </c>
      <c r="Q14" s="224">
        <f t="shared" si="2"/>
        <v>50</v>
      </c>
      <c r="S14" s="326" t="s">
        <v>299</v>
      </c>
      <c r="T14" s="409"/>
      <c r="U14" s="209">
        <v>1</v>
      </c>
      <c r="V14" s="222">
        <v>290</v>
      </c>
      <c r="W14" s="224">
        <f t="shared" si="3"/>
        <v>290</v>
      </c>
      <c r="Y14" s="203" t="s">
        <v>193</v>
      </c>
      <c r="Z14" s="409"/>
      <c r="AA14" s="209">
        <v>1</v>
      </c>
      <c r="AB14" s="222">
        <v>10</v>
      </c>
      <c r="AC14" s="224">
        <f>AA14*AB14</f>
        <v>10</v>
      </c>
    </row>
    <row r="15" spans="1:29" ht="15.95" customHeight="1" x14ac:dyDescent="0.25">
      <c r="A15" s="203" t="s">
        <v>193</v>
      </c>
      <c r="B15" s="450"/>
      <c r="C15" s="43">
        <v>1</v>
      </c>
      <c r="D15" s="42">
        <v>10</v>
      </c>
      <c r="E15" s="206">
        <f t="shared" si="0"/>
        <v>10</v>
      </c>
      <c r="F15" s="35"/>
      <c r="G15" s="321" t="s">
        <v>197</v>
      </c>
      <c r="H15" s="423"/>
      <c r="I15" s="315">
        <v>1</v>
      </c>
      <c r="J15" s="316">
        <v>10</v>
      </c>
      <c r="K15" s="317">
        <f>I15*J15</f>
        <v>10</v>
      </c>
      <c r="M15" s="203" t="s">
        <v>193</v>
      </c>
      <c r="N15" s="409"/>
      <c r="O15" s="209">
        <v>1</v>
      </c>
      <c r="P15" s="222">
        <v>10</v>
      </c>
      <c r="Q15" s="224">
        <f t="shared" si="2"/>
        <v>10</v>
      </c>
      <c r="S15" s="326" t="s">
        <v>300</v>
      </c>
      <c r="T15" s="409"/>
      <c r="U15" s="209">
        <v>1</v>
      </c>
      <c r="V15" s="222">
        <v>200</v>
      </c>
      <c r="W15" s="224">
        <f t="shared" si="3"/>
        <v>200</v>
      </c>
      <c r="Y15" s="321" t="s">
        <v>197</v>
      </c>
      <c r="Z15" s="423"/>
      <c r="AA15" s="315">
        <v>1</v>
      </c>
      <c r="AB15" s="316">
        <v>10</v>
      </c>
      <c r="AC15" s="317">
        <f>AA15*AB15</f>
        <v>10</v>
      </c>
    </row>
    <row r="16" spans="1:29" ht="15.95" customHeight="1" thickBot="1" x14ac:dyDescent="0.3">
      <c r="A16" s="203" t="s">
        <v>198</v>
      </c>
      <c r="B16" s="450"/>
      <c r="C16" s="44">
        <v>1</v>
      </c>
      <c r="D16" s="40">
        <v>280</v>
      </c>
      <c r="E16" s="45">
        <f t="shared" si="0"/>
        <v>280</v>
      </c>
      <c r="F16" s="35"/>
      <c r="G16" s="319"/>
      <c r="H16" s="320"/>
      <c r="I16" s="424" t="s">
        <v>239</v>
      </c>
      <c r="J16" s="425"/>
      <c r="K16" s="318">
        <f>SUM(K9:K15)</f>
        <v>795</v>
      </c>
      <c r="M16" s="321" t="s">
        <v>197</v>
      </c>
      <c r="N16" s="409"/>
      <c r="O16" s="315">
        <v>1</v>
      </c>
      <c r="P16" s="316">
        <v>10</v>
      </c>
      <c r="Q16" s="317">
        <f t="shared" si="2"/>
        <v>10</v>
      </c>
      <c r="S16" s="370" t="s">
        <v>197</v>
      </c>
      <c r="T16" s="423"/>
      <c r="U16" s="315">
        <v>1</v>
      </c>
      <c r="V16" s="316">
        <v>10</v>
      </c>
      <c r="W16" s="317">
        <f t="shared" si="3"/>
        <v>10</v>
      </c>
      <c r="Y16" s="319"/>
      <c r="Z16" s="320"/>
      <c r="AA16" s="424" t="s">
        <v>239</v>
      </c>
      <c r="AB16" s="425"/>
      <c r="AC16" s="318">
        <f>SUM(AC9:AC15)</f>
        <v>795</v>
      </c>
    </row>
    <row r="17" spans="1:29" ht="15.95" customHeight="1" thickBot="1" x14ac:dyDescent="0.3">
      <c r="A17" s="203" t="s">
        <v>197</v>
      </c>
      <c r="B17" s="450"/>
      <c r="C17" s="323">
        <v>1</v>
      </c>
      <c r="D17" s="324">
        <v>10</v>
      </c>
      <c r="E17" s="325">
        <f t="shared" si="0"/>
        <v>10</v>
      </c>
      <c r="F17" s="35"/>
      <c r="G17" s="218"/>
      <c r="H17" s="219"/>
      <c r="I17" s="407" t="s">
        <v>240</v>
      </c>
      <c r="J17" s="426"/>
      <c r="K17" s="228">
        <f>K16/12</f>
        <v>66.25</v>
      </c>
      <c r="M17" s="314" t="s">
        <v>198</v>
      </c>
      <c r="N17" s="409"/>
      <c r="O17" s="230">
        <v>1</v>
      </c>
      <c r="P17" s="229">
        <v>280</v>
      </c>
      <c r="Q17" s="317">
        <f t="shared" ref="Q17:Q19" si="5">O17*P17</f>
        <v>280</v>
      </c>
      <c r="S17" s="319"/>
      <c r="T17" s="320"/>
      <c r="U17" s="424" t="s">
        <v>239</v>
      </c>
      <c r="V17" s="425"/>
      <c r="W17" s="318">
        <f>SUM(W9:W16)</f>
        <v>1125</v>
      </c>
      <c r="Y17" s="218"/>
      <c r="Z17" s="219"/>
      <c r="AA17" s="407" t="s">
        <v>240</v>
      </c>
      <c r="AB17" s="426"/>
      <c r="AC17" s="228">
        <f>AC16/12</f>
        <v>66.25</v>
      </c>
    </row>
    <row r="18" spans="1:29" ht="15.95" customHeight="1" thickBot="1" x14ac:dyDescent="0.3">
      <c r="A18" s="322" t="s">
        <v>286</v>
      </c>
      <c r="B18" s="451"/>
      <c r="C18" s="210">
        <v>1</v>
      </c>
      <c r="D18" s="309">
        <v>50</v>
      </c>
      <c r="E18" s="325">
        <f t="shared" si="0"/>
        <v>50</v>
      </c>
      <c r="F18" s="35"/>
      <c r="G18" s="346"/>
      <c r="H18" s="346"/>
      <c r="I18" s="346"/>
      <c r="J18" s="346"/>
      <c r="K18" s="346"/>
      <c r="M18" s="203" t="s">
        <v>286</v>
      </c>
      <c r="N18" s="409"/>
      <c r="O18" s="230">
        <v>1</v>
      </c>
      <c r="P18" s="229">
        <v>50</v>
      </c>
      <c r="Q18" s="317">
        <f t="shared" si="5"/>
        <v>50</v>
      </c>
      <c r="S18" s="218"/>
      <c r="T18" s="219"/>
      <c r="U18" s="407" t="s">
        <v>240</v>
      </c>
      <c r="V18" s="426"/>
      <c r="W18" s="228">
        <f>W17/12</f>
        <v>93.75</v>
      </c>
      <c r="Y18" s="346"/>
      <c r="Z18" s="346"/>
      <c r="AA18" s="346"/>
      <c r="AB18" s="346"/>
      <c r="AC18" s="346"/>
    </row>
    <row r="19" spans="1:29" ht="15.95" customHeight="1" thickBot="1" x14ac:dyDescent="0.3">
      <c r="A19" s="218"/>
      <c r="B19" s="219"/>
      <c r="C19" s="407" t="s">
        <v>239</v>
      </c>
      <c r="D19" s="426"/>
      <c r="E19" s="228">
        <f>SUM(E9:E18)</f>
        <v>1295</v>
      </c>
      <c r="F19" s="35"/>
      <c r="G19" s="341"/>
      <c r="H19" s="342"/>
      <c r="I19" s="343"/>
      <c r="J19" s="344"/>
      <c r="K19" s="345"/>
      <c r="M19" s="203" t="s">
        <v>287</v>
      </c>
      <c r="N19" s="423"/>
      <c r="O19" s="230">
        <v>1</v>
      </c>
      <c r="P19" s="229">
        <v>89.9</v>
      </c>
      <c r="Q19" s="317">
        <f t="shared" si="5"/>
        <v>89.9</v>
      </c>
      <c r="S19" s="372"/>
      <c r="T19" s="338"/>
      <c r="U19" s="339"/>
      <c r="V19" s="340"/>
      <c r="W19" s="373"/>
      <c r="Y19" s="341"/>
      <c r="Z19" s="342"/>
      <c r="AA19" s="343"/>
      <c r="AB19" s="344"/>
      <c r="AC19" s="345"/>
    </row>
    <row r="20" spans="1:29" ht="15.95" customHeight="1" thickBot="1" x14ac:dyDescent="0.3">
      <c r="A20" s="218"/>
      <c r="B20" s="219"/>
      <c r="C20" s="406" t="s">
        <v>234</v>
      </c>
      <c r="D20" s="407"/>
      <c r="E20" s="228">
        <f>E19/12</f>
        <v>107.91666666666667</v>
      </c>
      <c r="F20" s="35"/>
      <c r="M20" s="319"/>
      <c r="N20" s="320"/>
      <c r="O20" s="424" t="s">
        <v>239</v>
      </c>
      <c r="P20" s="425"/>
      <c r="Q20" s="318">
        <f>SUM(Q9:Q19)</f>
        <v>1384.9</v>
      </c>
      <c r="Y20" s="15"/>
      <c r="Z20" s="15"/>
      <c r="AA20" s="15"/>
      <c r="AB20" s="15"/>
      <c r="AC20" s="15"/>
    </row>
    <row r="21" spans="1:29" ht="15.95" customHeight="1" thickBot="1" x14ac:dyDescent="0.3">
      <c r="F21" s="35"/>
      <c r="M21" s="218"/>
      <c r="N21" s="219"/>
      <c r="O21" s="407" t="s">
        <v>240</v>
      </c>
      <c r="P21" s="426"/>
      <c r="Q21" s="228">
        <f>Q20/12</f>
        <v>115.40833333333335</v>
      </c>
      <c r="Y21" s="15"/>
      <c r="Z21" s="15"/>
      <c r="AA21" s="15"/>
      <c r="AB21" s="15"/>
      <c r="AC21" s="15"/>
    </row>
    <row r="22" spans="1:29" ht="21.95" customHeight="1" thickBot="1" x14ac:dyDescent="0.3">
      <c r="F22" s="35"/>
      <c r="G22" s="15"/>
      <c r="H22" s="15"/>
      <c r="I22" s="15"/>
      <c r="J22" s="15"/>
      <c r="K22" s="15"/>
      <c r="Y22" s="15"/>
      <c r="Z22" s="15"/>
      <c r="AA22" s="15"/>
      <c r="AB22" s="15"/>
      <c r="AC22" s="15"/>
    </row>
    <row r="23" spans="1:29" ht="21.95" customHeight="1" x14ac:dyDescent="0.25">
      <c r="A23" s="427" t="s">
        <v>201</v>
      </c>
      <c r="B23" s="428"/>
      <c r="C23" s="428"/>
      <c r="D23" s="428"/>
      <c r="E23" s="429"/>
      <c r="F23" s="35"/>
      <c r="G23" s="427" t="s">
        <v>201</v>
      </c>
      <c r="H23" s="428"/>
      <c r="I23" s="428"/>
      <c r="J23" s="428"/>
      <c r="K23" s="429"/>
      <c r="M23" s="427" t="s">
        <v>201</v>
      </c>
      <c r="N23" s="428"/>
      <c r="O23" s="428"/>
      <c r="P23" s="428"/>
      <c r="Q23" s="429"/>
      <c r="S23" s="427" t="s">
        <v>201</v>
      </c>
      <c r="T23" s="428"/>
      <c r="U23" s="428"/>
      <c r="V23" s="428"/>
      <c r="W23" s="429"/>
      <c r="Y23" s="427" t="s">
        <v>201</v>
      </c>
      <c r="Z23" s="428"/>
      <c r="AA23" s="428"/>
      <c r="AB23" s="428"/>
      <c r="AC23" s="429"/>
    </row>
    <row r="24" spans="1:29" ht="21.95" customHeight="1" thickBot="1" x14ac:dyDescent="0.3">
      <c r="A24" s="430" t="s">
        <v>236</v>
      </c>
      <c r="B24" s="431"/>
      <c r="C24" s="431"/>
      <c r="D24" s="431"/>
      <c r="E24" s="432"/>
      <c r="F24" s="35"/>
      <c r="G24" s="430" t="s">
        <v>236</v>
      </c>
      <c r="H24" s="431"/>
      <c r="I24" s="431"/>
      <c r="J24" s="431"/>
      <c r="K24" s="432"/>
      <c r="M24" s="430" t="s">
        <v>236</v>
      </c>
      <c r="N24" s="431"/>
      <c r="O24" s="431"/>
      <c r="P24" s="431"/>
      <c r="Q24" s="432"/>
      <c r="S24" s="430" t="s">
        <v>236</v>
      </c>
      <c r="T24" s="431"/>
      <c r="U24" s="431"/>
      <c r="V24" s="431"/>
      <c r="W24" s="432"/>
      <c r="Y24" s="430" t="s">
        <v>236</v>
      </c>
      <c r="Z24" s="431"/>
      <c r="AA24" s="431"/>
      <c r="AB24" s="431"/>
      <c r="AC24" s="432"/>
    </row>
    <row r="25" spans="1:29" ht="32.1" customHeight="1" thickBot="1" x14ac:dyDescent="0.3">
      <c r="A25" s="211" t="s">
        <v>235</v>
      </c>
      <c r="B25" s="212" t="s">
        <v>176</v>
      </c>
      <c r="C25" s="213" t="s">
        <v>178</v>
      </c>
      <c r="D25" s="214" t="s">
        <v>177</v>
      </c>
      <c r="E25" s="213" t="s">
        <v>179</v>
      </c>
      <c r="F25" s="35"/>
      <c r="G25" s="211" t="s">
        <v>235</v>
      </c>
      <c r="H25" s="212" t="s">
        <v>176</v>
      </c>
      <c r="I25" s="213" t="s">
        <v>178</v>
      </c>
      <c r="J25" s="214" t="s">
        <v>177</v>
      </c>
      <c r="K25" s="213" t="s">
        <v>179</v>
      </c>
      <c r="M25" s="211" t="s">
        <v>235</v>
      </c>
      <c r="N25" s="212" t="s">
        <v>176</v>
      </c>
      <c r="O25" s="213" t="s">
        <v>178</v>
      </c>
      <c r="P25" s="214" t="s">
        <v>177</v>
      </c>
      <c r="Q25" s="213" t="s">
        <v>179</v>
      </c>
      <c r="S25" s="211" t="s">
        <v>235</v>
      </c>
      <c r="T25" s="212" t="s">
        <v>176</v>
      </c>
      <c r="U25" s="213" t="s">
        <v>178</v>
      </c>
      <c r="V25" s="214" t="s">
        <v>177</v>
      </c>
      <c r="W25" s="213" t="s">
        <v>179</v>
      </c>
      <c r="Y25" s="211" t="s">
        <v>235</v>
      </c>
      <c r="Z25" s="212" t="s">
        <v>176</v>
      </c>
      <c r="AA25" s="213" t="s">
        <v>178</v>
      </c>
      <c r="AB25" s="214" t="s">
        <v>177</v>
      </c>
      <c r="AC25" s="213" t="s">
        <v>179</v>
      </c>
    </row>
    <row r="26" spans="1:29" ht="15.95" customHeight="1" x14ac:dyDescent="0.25">
      <c r="A26" s="207" t="s">
        <v>182</v>
      </c>
      <c r="B26" s="408" t="s">
        <v>181</v>
      </c>
      <c r="C26" s="208">
        <v>1</v>
      </c>
      <c r="D26" s="220">
        <v>25</v>
      </c>
      <c r="E26" s="223">
        <f>C26*D26</f>
        <v>25</v>
      </c>
      <c r="F26" s="35"/>
      <c r="G26" s="327" t="s">
        <v>182</v>
      </c>
      <c r="H26" s="408" t="s">
        <v>181</v>
      </c>
      <c r="I26" s="208">
        <v>1</v>
      </c>
      <c r="J26" s="220">
        <v>25</v>
      </c>
      <c r="K26" s="223">
        <f>I26*J26</f>
        <v>25</v>
      </c>
      <c r="M26" s="327" t="s">
        <v>182</v>
      </c>
      <c r="N26" s="408" t="s">
        <v>181</v>
      </c>
      <c r="O26" s="208">
        <v>1</v>
      </c>
      <c r="P26" s="220">
        <v>25</v>
      </c>
      <c r="Q26" s="223">
        <f>O26*P26</f>
        <v>25</v>
      </c>
      <c r="S26" s="327" t="s">
        <v>304</v>
      </c>
      <c r="T26" s="408" t="s">
        <v>181</v>
      </c>
      <c r="U26" s="208">
        <v>1</v>
      </c>
      <c r="V26" s="220">
        <v>35</v>
      </c>
      <c r="W26" s="223">
        <f>U26*V26</f>
        <v>35</v>
      </c>
      <c r="Y26" s="327" t="s">
        <v>182</v>
      </c>
      <c r="Z26" s="433" t="s">
        <v>181</v>
      </c>
      <c r="AA26" s="208">
        <v>1</v>
      </c>
      <c r="AB26" s="220">
        <v>25</v>
      </c>
      <c r="AC26" s="223">
        <f>AA26*AB26</f>
        <v>25</v>
      </c>
    </row>
    <row r="27" spans="1:29" ht="15.95" customHeight="1" thickBot="1" x14ac:dyDescent="0.3">
      <c r="A27" s="207" t="s">
        <v>202</v>
      </c>
      <c r="B27" s="409"/>
      <c r="C27" s="209">
        <v>1</v>
      </c>
      <c r="D27" s="222">
        <v>35</v>
      </c>
      <c r="E27" s="224">
        <f t="shared" ref="E27:E29" si="6">C27*D27</f>
        <v>35</v>
      </c>
      <c r="F27" s="35"/>
      <c r="G27" s="327" t="s">
        <v>203</v>
      </c>
      <c r="H27" s="410"/>
      <c r="I27" s="209">
        <v>1</v>
      </c>
      <c r="J27" s="222">
        <v>35</v>
      </c>
      <c r="K27" s="224">
        <f>I27*J27</f>
        <v>35</v>
      </c>
      <c r="M27" s="327" t="s">
        <v>202</v>
      </c>
      <c r="N27" s="409"/>
      <c r="O27" s="209">
        <v>1</v>
      </c>
      <c r="P27" s="222">
        <v>35</v>
      </c>
      <c r="Q27" s="224">
        <f t="shared" ref="Q27:Q28" si="7">O27*P27</f>
        <v>35</v>
      </c>
      <c r="S27" s="327" t="s">
        <v>203</v>
      </c>
      <c r="T27" s="410"/>
      <c r="U27" s="209">
        <v>1</v>
      </c>
      <c r="V27" s="222">
        <v>35</v>
      </c>
      <c r="W27" s="224">
        <f>U27*V27</f>
        <v>35</v>
      </c>
      <c r="Y27" s="327" t="s">
        <v>203</v>
      </c>
      <c r="Z27" s="434"/>
      <c r="AA27" s="209">
        <v>1</v>
      </c>
      <c r="AB27" s="222">
        <v>35</v>
      </c>
      <c r="AC27" s="224">
        <f>AA27*AB27</f>
        <v>35</v>
      </c>
    </row>
    <row r="28" spans="1:29" ht="15.95" customHeight="1" thickBot="1" x14ac:dyDescent="0.3">
      <c r="A28" s="207" t="s">
        <v>183</v>
      </c>
      <c r="B28" s="409"/>
      <c r="C28" s="209">
        <v>1</v>
      </c>
      <c r="D28" s="222">
        <v>130</v>
      </c>
      <c r="E28" s="224">
        <f t="shared" si="6"/>
        <v>130</v>
      </c>
      <c r="F28" s="35"/>
      <c r="G28" s="218"/>
      <c r="H28" s="219"/>
      <c r="I28" s="406" t="s">
        <v>185</v>
      </c>
      <c r="J28" s="407"/>
      <c r="K28" s="228">
        <f>SUM(K26:K27)</f>
        <v>60</v>
      </c>
      <c r="M28" s="327" t="s">
        <v>183</v>
      </c>
      <c r="N28" s="409"/>
      <c r="O28" s="209">
        <v>1</v>
      </c>
      <c r="P28" s="222">
        <v>130</v>
      </c>
      <c r="Q28" s="224">
        <f t="shared" si="7"/>
        <v>130</v>
      </c>
      <c r="S28" s="218"/>
      <c r="T28" s="219"/>
      <c r="U28" s="406" t="s">
        <v>185</v>
      </c>
      <c r="V28" s="407"/>
      <c r="W28" s="228">
        <f>SUM(W26:W27)</f>
        <v>70</v>
      </c>
      <c r="Y28" s="327" t="s">
        <v>304</v>
      </c>
      <c r="Z28" s="434"/>
      <c r="AA28" s="209">
        <v>1</v>
      </c>
      <c r="AB28" s="229">
        <v>35</v>
      </c>
      <c r="AC28" s="224">
        <f t="shared" ref="AC28:AC29" si="8">AA28*AB28</f>
        <v>35</v>
      </c>
    </row>
    <row r="29" spans="1:29" ht="15.95" customHeight="1" thickBot="1" x14ac:dyDescent="0.3">
      <c r="A29" s="203" t="s">
        <v>200</v>
      </c>
      <c r="B29" s="409"/>
      <c r="C29" s="307">
        <v>1</v>
      </c>
      <c r="D29" s="308">
        <v>50</v>
      </c>
      <c r="E29" s="224">
        <f t="shared" si="6"/>
        <v>50</v>
      </c>
      <c r="F29" s="201"/>
      <c r="G29" s="218"/>
      <c r="H29" s="219"/>
      <c r="I29" s="406" t="s">
        <v>186</v>
      </c>
      <c r="J29" s="407"/>
      <c r="K29" s="228">
        <f>K28/12</f>
        <v>5</v>
      </c>
      <c r="M29" s="326" t="s">
        <v>200</v>
      </c>
      <c r="N29" s="409"/>
      <c r="O29" s="312">
        <v>1</v>
      </c>
      <c r="P29" s="229">
        <v>50</v>
      </c>
      <c r="Q29" s="231">
        <f>O16*P29</f>
        <v>50</v>
      </c>
      <c r="S29" s="218"/>
      <c r="T29" s="219"/>
      <c r="U29" s="406" t="s">
        <v>186</v>
      </c>
      <c r="V29" s="407"/>
      <c r="W29" s="228">
        <f>W28/12</f>
        <v>5.833333333333333</v>
      </c>
      <c r="Y29" s="207" t="s">
        <v>184</v>
      </c>
      <c r="Z29" s="435"/>
      <c r="AA29" s="210">
        <v>1</v>
      </c>
      <c r="AB29" s="309">
        <v>13.9</v>
      </c>
      <c r="AC29" s="224">
        <f t="shared" si="8"/>
        <v>13.9</v>
      </c>
    </row>
    <row r="30" spans="1:29" ht="30" customHeight="1" thickBot="1" x14ac:dyDescent="0.3">
      <c r="A30" s="207" t="s">
        <v>203</v>
      </c>
      <c r="B30" s="409"/>
      <c r="C30" s="209">
        <v>1</v>
      </c>
      <c r="D30" s="222">
        <v>35</v>
      </c>
      <c r="E30" s="224">
        <f>C30*D30</f>
        <v>35</v>
      </c>
      <c r="F30" s="201"/>
      <c r="G30" s="347"/>
      <c r="H30" s="338"/>
      <c r="I30" s="255"/>
      <c r="J30" s="256" t="s">
        <v>246</v>
      </c>
      <c r="K30" s="256" t="s">
        <v>229</v>
      </c>
      <c r="M30" s="327" t="s">
        <v>203</v>
      </c>
      <c r="N30" s="409"/>
      <c r="O30" s="209">
        <v>1</v>
      </c>
      <c r="P30" s="222">
        <v>35</v>
      </c>
      <c r="Q30" s="224">
        <f>O30*P30</f>
        <v>35</v>
      </c>
      <c r="S30" s="347"/>
      <c r="T30" s="338"/>
      <c r="U30" s="255"/>
      <c r="V30" s="256" t="s">
        <v>246</v>
      </c>
      <c r="W30" s="256" t="s">
        <v>229</v>
      </c>
      <c r="Y30" s="218"/>
      <c r="Z30" s="219"/>
      <c r="AA30" s="406" t="s">
        <v>185</v>
      </c>
      <c r="AB30" s="407"/>
      <c r="AC30" s="228">
        <f>SUM(AC26:AC29)</f>
        <v>108.9</v>
      </c>
    </row>
    <row r="31" spans="1:29" ht="19.5" customHeight="1" thickBot="1" x14ac:dyDescent="0.3">
      <c r="A31" s="207" t="s">
        <v>184</v>
      </c>
      <c r="B31" s="409"/>
      <c r="C31" s="209">
        <v>1</v>
      </c>
      <c r="D31" s="222">
        <v>13.9</v>
      </c>
      <c r="E31" s="224">
        <f>C31*D31</f>
        <v>13.9</v>
      </c>
      <c r="F31" s="201"/>
      <c r="G31" s="348"/>
      <c r="H31" s="342"/>
      <c r="I31" s="332" t="s">
        <v>247</v>
      </c>
      <c r="J31" s="259">
        <f>RESUMO!D10</f>
        <v>2</v>
      </c>
      <c r="K31" s="335">
        <f>K29/J31</f>
        <v>2.5</v>
      </c>
      <c r="M31" s="306" t="s">
        <v>288</v>
      </c>
      <c r="N31" s="410"/>
      <c r="O31" s="328">
        <v>1</v>
      </c>
      <c r="P31" s="309">
        <v>200</v>
      </c>
      <c r="Q31" s="224">
        <f>O31*P31</f>
        <v>200</v>
      </c>
      <c r="S31" s="348"/>
      <c r="T31" s="342"/>
      <c r="U31" s="332" t="s">
        <v>302</v>
      </c>
      <c r="V31" s="259">
        <f>RESUMO!D14</f>
        <v>2</v>
      </c>
      <c r="W31" s="335">
        <f>W29/V31</f>
        <v>2.9166666666666665</v>
      </c>
      <c r="Y31" s="218"/>
      <c r="Z31" s="219"/>
      <c r="AA31" s="406" t="s">
        <v>186</v>
      </c>
      <c r="AB31" s="407"/>
      <c r="AC31" s="228">
        <f>AC30/12</f>
        <v>9.0750000000000011</v>
      </c>
    </row>
    <row r="32" spans="1:29" ht="27.75" customHeight="1" thickBot="1" x14ac:dyDescent="0.3">
      <c r="A32" s="306" t="s">
        <v>199</v>
      </c>
      <c r="B32" s="410"/>
      <c r="C32" s="210">
        <v>1</v>
      </c>
      <c r="D32" s="309">
        <v>320</v>
      </c>
      <c r="E32" s="227">
        <f>C32*D32</f>
        <v>320</v>
      </c>
      <c r="F32" s="201"/>
      <c r="G32" s="348"/>
      <c r="H32" s="342"/>
      <c r="I32" s="350" t="s">
        <v>248</v>
      </c>
      <c r="J32" s="261">
        <f>RESUMO!D11</f>
        <v>2</v>
      </c>
      <c r="K32" s="337">
        <f>K29/J32</f>
        <v>2.5</v>
      </c>
      <c r="M32" s="218"/>
      <c r="N32" s="219"/>
      <c r="O32" s="311" t="s">
        <v>185</v>
      </c>
      <c r="P32" s="310"/>
      <c r="Q32" s="228">
        <f>SUM(Q26:Q31)</f>
        <v>475</v>
      </c>
      <c r="S32" s="348"/>
      <c r="T32" s="342"/>
      <c r="U32" s="350" t="s">
        <v>303</v>
      </c>
      <c r="V32" s="351">
        <f>RESUMO!D15</f>
        <v>2</v>
      </c>
      <c r="W32" s="352">
        <f>W29/V32</f>
        <v>2.9166666666666665</v>
      </c>
      <c r="Y32" s="347"/>
      <c r="Z32" s="338"/>
      <c r="AA32" s="255"/>
      <c r="AB32" s="256" t="s">
        <v>246</v>
      </c>
      <c r="AC32" s="256" t="s">
        <v>229</v>
      </c>
    </row>
    <row r="33" spans="1:29" ht="15.95" customHeight="1" thickBot="1" x14ac:dyDescent="0.3">
      <c r="A33" s="218"/>
      <c r="B33" s="219"/>
      <c r="C33" s="406" t="s">
        <v>185</v>
      </c>
      <c r="D33" s="407"/>
      <c r="E33" s="228">
        <f>SUM(E26:E32)</f>
        <v>608.9</v>
      </c>
      <c r="F33" s="201"/>
      <c r="G33" s="15"/>
      <c r="M33" s="218"/>
      <c r="N33" s="219"/>
      <c r="O33" s="406" t="s">
        <v>186</v>
      </c>
      <c r="P33" s="407"/>
      <c r="Q33" s="228">
        <f>Q32/12</f>
        <v>39.583333333333336</v>
      </c>
      <c r="Y33" s="348"/>
      <c r="Z33" s="342"/>
      <c r="AA33" s="332" t="s">
        <v>305</v>
      </c>
      <c r="AB33" s="259">
        <f>RESUMO!D16</f>
        <v>2</v>
      </c>
      <c r="AC33" s="335">
        <f>AC31/AB33</f>
        <v>4.5375000000000005</v>
      </c>
    </row>
    <row r="34" spans="1:29" ht="27.75" customHeight="1" thickBot="1" x14ac:dyDescent="0.3">
      <c r="A34" s="218"/>
      <c r="B34" s="330"/>
      <c r="C34" s="406" t="s">
        <v>186</v>
      </c>
      <c r="D34" s="407"/>
      <c r="E34" s="228">
        <f>E33/12</f>
        <v>50.741666666666667</v>
      </c>
      <c r="F34" s="201"/>
      <c r="O34" s="255"/>
      <c r="P34" s="256" t="s">
        <v>246</v>
      </c>
      <c r="Q34" s="256" t="s">
        <v>229</v>
      </c>
      <c r="Y34" s="348"/>
      <c r="Z34" s="342"/>
      <c r="AA34" s="350" t="s">
        <v>306</v>
      </c>
      <c r="AB34" s="351">
        <f>RESUMO!D17</f>
        <v>2</v>
      </c>
      <c r="AC34" s="352">
        <f>AC31/AB34</f>
        <v>4.5375000000000005</v>
      </c>
    </row>
    <row r="35" spans="1:29" ht="31.5" customHeight="1" thickBot="1" x14ac:dyDescent="0.3">
      <c r="C35" s="255"/>
      <c r="D35" s="256" t="s">
        <v>246</v>
      </c>
      <c r="E35" s="256" t="s">
        <v>229</v>
      </c>
      <c r="F35" s="201"/>
      <c r="G35" s="15"/>
      <c r="H35" s="15"/>
      <c r="O35" s="332" t="s">
        <v>294</v>
      </c>
      <c r="P35" s="259">
        <f>RESUMO!D10</f>
        <v>2</v>
      </c>
      <c r="Q35" s="335">
        <f>Q33/P35</f>
        <v>19.791666666666668</v>
      </c>
    </row>
    <row r="36" spans="1:29" s="15" customFormat="1" ht="15.95" customHeight="1" thickBot="1" x14ac:dyDescent="0.3">
      <c r="C36" s="332" t="s">
        <v>243</v>
      </c>
      <c r="D36" s="259">
        <f>RESUMO!D7</f>
        <v>2</v>
      </c>
      <c r="E36" s="335">
        <f>E34/D36</f>
        <v>25.370833333333334</v>
      </c>
      <c r="F36" s="201"/>
      <c r="O36" s="350" t="s">
        <v>295</v>
      </c>
      <c r="P36" s="261">
        <f>RESUMO!D11</f>
        <v>2</v>
      </c>
      <c r="Q36" s="337">
        <f>Q33/P36</f>
        <v>19.791666666666668</v>
      </c>
    </row>
    <row r="37" spans="1:29" ht="15.95" customHeight="1" x14ac:dyDescent="0.25">
      <c r="C37" s="333" t="s">
        <v>244</v>
      </c>
      <c r="D37" s="260">
        <f>RESUMO!D8</f>
        <v>2</v>
      </c>
      <c r="E37" s="336">
        <f>E34/D37</f>
        <v>25.370833333333334</v>
      </c>
      <c r="F37" s="201"/>
      <c r="G37" s="15"/>
      <c r="H37" s="15"/>
    </row>
    <row r="38" spans="1:29" ht="15.95" customHeight="1" thickBot="1" x14ac:dyDescent="0.3">
      <c r="C38" s="334" t="s">
        <v>245</v>
      </c>
      <c r="D38" s="261">
        <f>RESUMO!D9</f>
        <v>1</v>
      </c>
      <c r="E38" s="337">
        <f>E34/D38</f>
        <v>50.741666666666667</v>
      </c>
      <c r="F38" s="201"/>
      <c r="G38" s="201"/>
      <c r="H38" s="201"/>
      <c r="I38" s="201"/>
      <c r="J38" s="201"/>
      <c r="K38" s="201"/>
      <c r="M38" s="201"/>
      <c r="N38" s="201"/>
      <c r="O38" s="201"/>
      <c r="P38" s="201"/>
      <c r="Q38" s="201"/>
    </row>
    <row r="39" spans="1:29" ht="21.95" customHeight="1" thickBot="1" x14ac:dyDescent="0.3">
      <c r="F39" s="201"/>
      <c r="G39" s="201"/>
      <c r="H39" s="201"/>
      <c r="I39" s="201"/>
      <c r="J39" s="201"/>
      <c r="K39" s="201"/>
      <c r="M39" s="439" t="s">
        <v>187</v>
      </c>
      <c r="N39" s="440"/>
      <c r="O39" s="440"/>
      <c r="P39" s="440"/>
      <c r="Q39" s="441"/>
    </row>
    <row r="40" spans="1:29" ht="21.95" customHeight="1" thickBot="1" x14ac:dyDescent="0.3">
      <c r="A40" s="439" t="s">
        <v>187</v>
      </c>
      <c r="B40" s="440"/>
      <c r="C40" s="440"/>
      <c r="D40" s="440"/>
      <c r="E40" s="441"/>
      <c r="F40" s="201"/>
      <c r="G40" s="356"/>
      <c r="H40" s="356"/>
      <c r="I40" s="356"/>
      <c r="J40" s="356"/>
      <c r="K40" s="356"/>
      <c r="M40" s="436" t="s">
        <v>188</v>
      </c>
      <c r="N40" s="437"/>
      <c r="O40" s="437"/>
      <c r="P40" s="437"/>
      <c r="Q40" s="438"/>
    </row>
    <row r="41" spans="1:29" ht="34.5" customHeight="1" thickBot="1" x14ac:dyDescent="0.3">
      <c r="A41" s="436" t="s">
        <v>188</v>
      </c>
      <c r="B41" s="437"/>
      <c r="C41" s="437"/>
      <c r="D41" s="437"/>
      <c r="E41" s="438"/>
      <c r="F41" s="201"/>
      <c r="G41" s="357"/>
      <c r="H41" s="357"/>
      <c r="I41" s="357"/>
      <c r="J41" s="357"/>
      <c r="K41" s="357"/>
      <c r="M41" s="215" t="s">
        <v>238</v>
      </c>
      <c r="N41" s="215" t="s">
        <v>177</v>
      </c>
      <c r="O41" s="301" t="s">
        <v>178</v>
      </c>
      <c r="P41" s="215" t="s">
        <v>237</v>
      </c>
      <c r="Q41" s="301" t="s">
        <v>179</v>
      </c>
    </row>
    <row r="42" spans="1:29" ht="15.95" customHeight="1" thickBot="1" x14ac:dyDescent="0.3">
      <c r="A42" s="215" t="s">
        <v>238</v>
      </c>
      <c r="B42" s="215" t="s">
        <v>177</v>
      </c>
      <c r="C42" s="215" t="s">
        <v>237</v>
      </c>
      <c r="D42" s="301" t="s">
        <v>178</v>
      </c>
      <c r="E42" s="301" t="s">
        <v>179</v>
      </c>
      <c r="F42" s="201"/>
      <c r="G42" s="358"/>
      <c r="H42" s="358"/>
      <c r="I42" s="359"/>
      <c r="J42" s="358"/>
      <c r="K42" s="359"/>
      <c r="M42" s="217" t="s">
        <v>190</v>
      </c>
      <c r="N42" s="221">
        <v>300</v>
      </c>
      <c r="O42" s="210">
        <v>1</v>
      </c>
      <c r="P42" s="227">
        <f>N42/3</f>
        <v>100</v>
      </c>
      <c r="Q42" s="225">
        <f>P42*O42</f>
        <v>100</v>
      </c>
    </row>
    <row r="43" spans="1:29" ht="15.95" customHeight="1" thickBot="1" x14ac:dyDescent="0.3">
      <c r="A43" s="202" t="s">
        <v>189</v>
      </c>
      <c r="B43" s="220">
        <v>1900</v>
      </c>
      <c r="C43" s="226">
        <f>B43/5</f>
        <v>380</v>
      </c>
      <c r="D43" s="208">
        <v>1</v>
      </c>
      <c r="E43" s="223">
        <f>C43*D43</f>
        <v>380</v>
      </c>
      <c r="F43" s="201"/>
      <c r="G43" s="341"/>
      <c r="H43" s="349"/>
      <c r="I43" s="343"/>
      <c r="J43" s="344"/>
      <c r="K43" s="349"/>
      <c r="M43" s="218"/>
      <c r="N43" s="219"/>
      <c r="O43" s="302" t="s">
        <v>185</v>
      </c>
      <c r="P43" s="300"/>
      <c r="Q43" s="228">
        <f>SUM(Q42:Q42)</f>
        <v>100</v>
      </c>
    </row>
    <row r="44" spans="1:29" ht="15.95" customHeight="1" thickBot="1" x14ac:dyDescent="0.3">
      <c r="A44" s="217" t="s">
        <v>190</v>
      </c>
      <c r="B44" s="221">
        <v>300</v>
      </c>
      <c r="C44" s="227">
        <f>B44/3</f>
        <v>100</v>
      </c>
      <c r="D44" s="210">
        <v>1</v>
      </c>
      <c r="E44" s="225">
        <f>C44*D44</f>
        <v>100</v>
      </c>
      <c r="F44" s="201"/>
      <c r="G44" s="360"/>
      <c r="H44" s="360"/>
      <c r="I44" s="359"/>
      <c r="J44" s="359"/>
      <c r="K44" s="258"/>
      <c r="M44" s="218"/>
      <c r="N44" s="219"/>
      <c r="O44" s="302" t="s">
        <v>186</v>
      </c>
      <c r="P44" s="300"/>
      <c r="Q44" s="228">
        <f>Q43/12</f>
        <v>8.3333333333333339</v>
      </c>
    </row>
    <row r="45" spans="1:29" ht="27.75" customHeight="1" thickBot="1" x14ac:dyDescent="0.3">
      <c r="A45" s="218"/>
      <c r="B45" s="219"/>
      <c r="C45" s="302" t="s">
        <v>185</v>
      </c>
      <c r="D45" s="300"/>
      <c r="E45" s="228">
        <f>SUM(E43:E44)</f>
        <v>480</v>
      </c>
      <c r="F45" s="201"/>
      <c r="G45" s="360"/>
      <c r="H45" s="360"/>
      <c r="I45" s="359"/>
      <c r="J45" s="359"/>
      <c r="K45" s="258"/>
      <c r="O45" s="255"/>
      <c r="P45" s="256" t="s">
        <v>246</v>
      </c>
      <c r="Q45" s="369" t="s">
        <v>229</v>
      </c>
    </row>
    <row r="46" spans="1:29" ht="15.95" customHeight="1" thickBot="1" x14ac:dyDescent="0.3">
      <c r="A46" s="218"/>
      <c r="B46" s="219"/>
      <c r="C46" s="302" t="s">
        <v>186</v>
      </c>
      <c r="D46" s="300"/>
      <c r="E46" s="228">
        <f>E45/12</f>
        <v>40</v>
      </c>
      <c r="G46" s="361"/>
      <c r="H46" s="361"/>
      <c r="I46" s="361"/>
      <c r="J46" s="358"/>
      <c r="K46" s="358"/>
      <c r="O46" s="332" t="s">
        <v>294</v>
      </c>
      <c r="P46" s="259">
        <f>RESUMO!D12</f>
        <v>2</v>
      </c>
      <c r="Q46" s="335">
        <f>Q44/P46</f>
        <v>4.166666666666667</v>
      </c>
    </row>
    <row r="47" spans="1:29" ht="15.95" customHeight="1" thickBot="1" x14ac:dyDescent="0.3">
      <c r="C47" s="255"/>
      <c r="D47" s="256" t="s">
        <v>246</v>
      </c>
      <c r="E47" s="329" t="s">
        <v>229</v>
      </c>
      <c r="F47" s="353"/>
      <c r="G47" s="361"/>
      <c r="H47" s="361"/>
      <c r="I47" s="362"/>
      <c r="J47" s="343"/>
      <c r="K47" s="363"/>
      <c r="O47" s="366" t="s">
        <v>295</v>
      </c>
      <c r="P47" s="315">
        <f>RESUMO!D13</f>
        <v>2</v>
      </c>
      <c r="Q47" s="352">
        <f>Q44/P47</f>
        <v>4.166666666666667</v>
      </c>
    </row>
    <row r="48" spans="1:29" x14ac:dyDescent="0.25">
      <c r="C48" s="332" t="s">
        <v>243</v>
      </c>
      <c r="D48" s="259">
        <f>RESUMO!D7</f>
        <v>2</v>
      </c>
      <c r="E48" s="303">
        <f>E46/D48</f>
        <v>20</v>
      </c>
      <c r="F48" s="354"/>
      <c r="G48" s="361"/>
      <c r="H48" s="361"/>
      <c r="I48" s="362"/>
      <c r="J48" s="364"/>
      <c r="K48" s="365"/>
      <c r="O48" s="367"/>
      <c r="P48" s="367"/>
      <c r="Q48" s="368"/>
    </row>
    <row r="49" spans="3:11" x14ac:dyDescent="0.25">
      <c r="C49" s="333" t="s">
        <v>244</v>
      </c>
      <c r="D49" s="260">
        <f>RESUMO!D8</f>
        <v>2</v>
      </c>
      <c r="E49" s="305">
        <f>E46/D49</f>
        <v>20</v>
      </c>
      <c r="F49" s="355"/>
      <c r="G49" s="361"/>
      <c r="H49" s="361"/>
      <c r="I49" s="257"/>
      <c r="J49" s="364"/>
      <c r="K49" s="365"/>
    </row>
    <row r="50" spans="3:11" ht="15.75" thickBot="1" x14ac:dyDescent="0.3">
      <c r="C50" s="334" t="s">
        <v>245</v>
      </c>
      <c r="D50" s="261">
        <f>RESUMO!D9</f>
        <v>1</v>
      </c>
      <c r="E50" s="304">
        <f>E46/D50</f>
        <v>40</v>
      </c>
      <c r="F50" s="331"/>
      <c r="K50" s="15"/>
    </row>
  </sheetData>
  <mergeCells count="59">
    <mergeCell ref="M24:Q24"/>
    <mergeCell ref="A3:E4"/>
    <mergeCell ref="M6:Q6"/>
    <mergeCell ref="M7:Q7"/>
    <mergeCell ref="M3:Q4"/>
    <mergeCell ref="A23:E23"/>
    <mergeCell ref="A24:E24"/>
    <mergeCell ref="G3:K4"/>
    <mergeCell ref="G6:K6"/>
    <mergeCell ref="B9:B18"/>
    <mergeCell ref="N9:N19"/>
    <mergeCell ref="O20:P20"/>
    <mergeCell ref="O21:P21"/>
    <mergeCell ref="C20:D20"/>
    <mergeCell ref="A1:K1"/>
    <mergeCell ref="A6:E6"/>
    <mergeCell ref="A7:E7"/>
    <mergeCell ref="C19:D19"/>
    <mergeCell ref="M23:Q23"/>
    <mergeCell ref="G7:K7"/>
    <mergeCell ref="I17:J17"/>
    <mergeCell ref="G23:K23"/>
    <mergeCell ref="H9:H15"/>
    <mergeCell ref="A41:E41"/>
    <mergeCell ref="C33:D33"/>
    <mergeCell ref="C34:D34"/>
    <mergeCell ref="O33:P33"/>
    <mergeCell ref="M39:Q39"/>
    <mergeCell ref="M40:Q40"/>
    <mergeCell ref="A40:E40"/>
    <mergeCell ref="B26:B32"/>
    <mergeCell ref="G24:K24"/>
    <mergeCell ref="I28:J28"/>
    <mergeCell ref="I29:J29"/>
    <mergeCell ref="I16:J16"/>
    <mergeCell ref="H26:H27"/>
    <mergeCell ref="S23:W23"/>
    <mergeCell ref="S24:W24"/>
    <mergeCell ref="T26:T27"/>
    <mergeCell ref="S3:W4"/>
    <mergeCell ref="S6:W6"/>
    <mergeCell ref="S7:W7"/>
    <mergeCell ref="U17:V17"/>
    <mergeCell ref="U28:V28"/>
    <mergeCell ref="U29:V29"/>
    <mergeCell ref="N26:N31"/>
    <mergeCell ref="Y3:AC4"/>
    <mergeCell ref="Y6:AC6"/>
    <mergeCell ref="Y7:AC7"/>
    <mergeCell ref="Z9:Z15"/>
    <mergeCell ref="AA16:AB16"/>
    <mergeCell ref="AA17:AB17"/>
    <mergeCell ref="Y23:AC23"/>
    <mergeCell ref="Y24:AC24"/>
    <mergeCell ref="AA30:AB30"/>
    <mergeCell ref="AA31:AB31"/>
    <mergeCell ref="Z26:Z29"/>
    <mergeCell ref="U18:V18"/>
    <mergeCell ref="T9:T16"/>
  </mergeCell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Q2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X113"/>
  <sheetViews>
    <sheetView topLeftCell="A79" zoomScale="90" zoomScaleNormal="90" workbookViewId="0">
      <selection activeCell="G112" sqref="G112"/>
    </sheetView>
  </sheetViews>
  <sheetFormatPr defaultRowHeight="15" x14ac:dyDescent="0.25"/>
  <cols>
    <col min="1" max="1" width="3.28515625" style="12" customWidth="1"/>
    <col min="2" max="2" width="5.140625" style="12" customWidth="1"/>
    <col min="3" max="3" width="27.140625" style="12" customWidth="1"/>
    <col min="4" max="4" width="32.140625" style="12" customWidth="1"/>
    <col min="5" max="5" width="22.85546875" style="12" customWidth="1"/>
    <col min="6" max="6" width="20.42578125" style="12" customWidth="1"/>
    <col min="7" max="7" width="25.5703125" style="12" customWidth="1"/>
    <col min="8" max="8" width="2.28515625" style="12" customWidth="1"/>
    <col min="9" max="9" width="30.7109375" style="12" customWidth="1"/>
    <col min="10" max="10" width="19" style="12" customWidth="1"/>
    <col min="11" max="11" width="23.5703125" style="12" customWidth="1"/>
    <col min="12" max="12" width="4.140625" style="12" customWidth="1"/>
    <col min="13" max="13" width="12.5703125" style="12" customWidth="1"/>
    <col min="14" max="14" width="13.85546875" style="12" customWidth="1"/>
    <col min="15" max="15" width="14" style="12" customWidth="1"/>
    <col min="16" max="16" width="14.28515625" style="12" customWidth="1"/>
    <col min="17" max="17" width="15.140625" style="12" customWidth="1"/>
    <col min="18" max="18" width="16" style="12" customWidth="1"/>
    <col min="19" max="19" width="14.7109375" style="12" customWidth="1"/>
    <col min="20" max="20" width="13" style="12" customWidth="1"/>
    <col min="21" max="16384" width="9.140625" style="12"/>
  </cols>
  <sheetData>
    <row r="1" spans="2:20" ht="26.25" customHeight="1" thickBot="1" x14ac:dyDescent="0.3">
      <c r="B1" s="467" t="s">
        <v>40</v>
      </c>
      <c r="C1" s="468"/>
      <c r="D1" s="468"/>
      <c r="E1" s="468"/>
      <c r="F1" s="468"/>
      <c r="G1" s="469"/>
      <c r="H1" s="239"/>
      <c r="I1" s="384" t="s">
        <v>56</v>
      </c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</row>
    <row r="2" spans="2:20" ht="18" customHeight="1" x14ac:dyDescent="0.25">
      <c r="B2" s="470" t="s">
        <v>0</v>
      </c>
      <c r="C2" s="471"/>
      <c r="D2" s="471"/>
      <c r="E2" s="472"/>
      <c r="F2" s="473"/>
      <c r="G2" s="474"/>
      <c r="H2" s="18"/>
      <c r="I2" s="452" t="s">
        <v>62</v>
      </c>
      <c r="J2" s="453"/>
      <c r="K2" s="453"/>
      <c r="L2" s="453"/>
      <c r="M2" s="46"/>
      <c r="N2" s="46"/>
      <c r="O2" s="46"/>
      <c r="P2" s="46"/>
      <c r="Q2" s="46"/>
      <c r="R2" s="46"/>
      <c r="S2" s="46"/>
      <c r="T2" s="47"/>
    </row>
    <row r="3" spans="2:20" ht="18" customHeight="1" x14ac:dyDescent="0.25">
      <c r="B3" s="454" t="s">
        <v>1</v>
      </c>
      <c r="C3" s="455"/>
      <c r="D3" s="455"/>
      <c r="E3" s="456"/>
      <c r="F3" s="457"/>
      <c r="G3" s="458"/>
      <c r="H3" s="48"/>
      <c r="I3" s="49"/>
      <c r="J3" s="50"/>
      <c r="K3" s="50"/>
      <c r="L3" s="50"/>
      <c r="M3" s="50"/>
      <c r="N3" s="50"/>
      <c r="O3" s="50"/>
      <c r="P3" s="50"/>
      <c r="Q3" s="50"/>
      <c r="R3" s="50"/>
      <c r="S3" s="50"/>
      <c r="T3" s="51"/>
    </row>
    <row r="4" spans="2:20" ht="18" customHeight="1" x14ac:dyDescent="0.25">
      <c r="B4" s="454" t="s">
        <v>2</v>
      </c>
      <c r="C4" s="455"/>
      <c r="D4" s="455"/>
      <c r="E4" s="456"/>
      <c r="F4" s="457"/>
      <c r="G4" s="458"/>
      <c r="H4" s="48"/>
      <c r="I4" s="49"/>
      <c r="J4" s="50"/>
      <c r="K4" s="50"/>
      <c r="L4" s="50"/>
      <c r="M4" s="50"/>
      <c r="N4" s="50"/>
      <c r="O4" s="50"/>
      <c r="P4" s="50"/>
      <c r="Q4" s="50"/>
      <c r="R4" s="50"/>
      <c r="S4" s="50"/>
      <c r="T4" s="51"/>
    </row>
    <row r="5" spans="2:20" ht="18" customHeight="1" x14ac:dyDescent="0.25">
      <c r="B5" s="464" t="s">
        <v>57</v>
      </c>
      <c r="C5" s="465"/>
      <c r="D5" s="466"/>
      <c r="E5" s="461"/>
      <c r="F5" s="462"/>
      <c r="G5" s="463"/>
      <c r="H5" s="48"/>
      <c r="I5" s="49"/>
      <c r="J5" s="50"/>
      <c r="K5" s="50"/>
      <c r="L5" s="50"/>
      <c r="M5" s="50"/>
      <c r="N5" s="50"/>
      <c r="O5" s="50"/>
      <c r="P5" s="50"/>
      <c r="Q5" s="50"/>
      <c r="R5" s="50"/>
      <c r="S5" s="50"/>
      <c r="T5" s="51"/>
    </row>
    <row r="6" spans="2:20" ht="18" customHeight="1" x14ac:dyDescent="0.25">
      <c r="B6" s="454" t="s">
        <v>3</v>
      </c>
      <c r="C6" s="455"/>
      <c r="D6" s="455"/>
      <c r="E6" s="456" t="s">
        <v>58</v>
      </c>
      <c r="F6" s="457"/>
      <c r="G6" s="458"/>
      <c r="H6" s="48"/>
      <c r="I6" s="49"/>
      <c r="J6" s="50"/>
      <c r="K6" s="50"/>
      <c r="L6" s="50"/>
      <c r="M6" s="50"/>
      <c r="N6" s="50"/>
      <c r="O6" s="50"/>
      <c r="P6" s="50"/>
      <c r="Q6" s="50"/>
      <c r="R6" s="50"/>
      <c r="S6" s="50"/>
      <c r="T6" s="51"/>
    </row>
    <row r="7" spans="2:20" ht="18" customHeight="1" x14ac:dyDescent="0.25">
      <c r="B7" s="459" t="s">
        <v>41</v>
      </c>
      <c r="C7" s="460"/>
      <c r="D7" s="460"/>
      <c r="E7" s="461" t="s">
        <v>273</v>
      </c>
      <c r="F7" s="462"/>
      <c r="G7" s="463"/>
      <c r="H7" s="48"/>
      <c r="I7" s="49"/>
      <c r="J7" s="50"/>
      <c r="K7" s="50"/>
      <c r="L7" s="50"/>
      <c r="M7" s="50"/>
      <c r="N7" s="50"/>
      <c r="O7" s="50"/>
      <c r="P7" s="50"/>
      <c r="Q7" s="50"/>
      <c r="R7" s="50"/>
      <c r="S7" s="50"/>
      <c r="T7" s="51"/>
    </row>
    <row r="8" spans="2:20" ht="18" customHeight="1" x14ac:dyDescent="0.25">
      <c r="B8" s="480" t="s">
        <v>61</v>
      </c>
      <c r="C8" s="481"/>
      <c r="D8" s="482"/>
      <c r="E8" s="461" t="s">
        <v>250</v>
      </c>
      <c r="F8" s="462"/>
      <c r="G8" s="463"/>
      <c r="H8" s="48"/>
      <c r="I8" s="52"/>
      <c r="J8" s="53"/>
      <c r="K8" s="50"/>
      <c r="L8" s="50"/>
      <c r="M8" s="50"/>
      <c r="N8" s="50"/>
      <c r="O8" s="50"/>
      <c r="P8" s="50"/>
      <c r="Q8" s="50"/>
      <c r="R8" s="50"/>
      <c r="S8" s="50"/>
      <c r="T8" s="51"/>
    </row>
    <row r="9" spans="2:20" ht="18" customHeight="1" x14ac:dyDescent="0.25">
      <c r="B9" s="480" t="s">
        <v>46</v>
      </c>
      <c r="C9" s="481"/>
      <c r="D9" s="482"/>
      <c r="E9" s="456" t="s">
        <v>47</v>
      </c>
      <c r="F9" s="457"/>
      <c r="G9" s="458"/>
      <c r="H9" s="18"/>
      <c r="I9" s="475" t="s">
        <v>63</v>
      </c>
      <c r="J9" s="476"/>
      <c r="K9" s="50"/>
      <c r="L9" s="50"/>
      <c r="M9" s="50"/>
      <c r="N9" s="50"/>
      <c r="O9" s="50"/>
      <c r="P9" s="50"/>
      <c r="Q9" s="50"/>
      <c r="R9" s="50"/>
      <c r="S9" s="50"/>
      <c r="T9" s="51"/>
    </row>
    <row r="10" spans="2:20" ht="18" customHeight="1" x14ac:dyDescent="0.25">
      <c r="B10" s="454" t="s">
        <v>4</v>
      </c>
      <c r="C10" s="455"/>
      <c r="D10" s="455"/>
      <c r="E10" s="456">
        <v>12</v>
      </c>
      <c r="F10" s="457"/>
      <c r="G10" s="458"/>
      <c r="H10" s="48"/>
      <c r="I10" s="52"/>
      <c r="J10" s="53"/>
      <c r="K10" s="50"/>
      <c r="L10" s="50"/>
      <c r="M10" s="50"/>
      <c r="N10" s="50"/>
      <c r="O10" s="50"/>
      <c r="P10" s="50"/>
      <c r="Q10" s="50"/>
      <c r="R10" s="50"/>
      <c r="S10" s="50"/>
      <c r="T10" s="51"/>
    </row>
    <row r="11" spans="2:20" ht="18" customHeight="1" x14ac:dyDescent="0.25">
      <c r="B11" s="464" t="s">
        <v>134</v>
      </c>
      <c r="C11" s="465"/>
      <c r="D11" s="466"/>
      <c r="E11" s="461" t="s">
        <v>135</v>
      </c>
      <c r="F11" s="462"/>
      <c r="G11" s="463"/>
      <c r="H11" s="48"/>
      <c r="I11" s="52" t="s">
        <v>136</v>
      </c>
      <c r="J11" s="53"/>
      <c r="K11" s="50"/>
      <c r="L11" s="50"/>
      <c r="M11" s="50"/>
      <c r="N11" s="50"/>
      <c r="O11" s="50"/>
      <c r="P11" s="50"/>
      <c r="Q11" s="50"/>
      <c r="R11" s="50"/>
      <c r="S11" s="50"/>
      <c r="T11" s="51"/>
    </row>
    <row r="12" spans="2:20" ht="18" customHeight="1" x14ac:dyDescent="0.25">
      <c r="B12" s="477"/>
      <c r="C12" s="478"/>
      <c r="D12" s="478"/>
      <c r="E12" s="478"/>
      <c r="F12" s="456"/>
      <c r="G12" s="479"/>
      <c r="H12" s="48"/>
      <c r="I12" s="52"/>
      <c r="J12" s="53"/>
      <c r="K12" s="50"/>
      <c r="L12" s="50"/>
      <c r="M12" s="50"/>
      <c r="N12" s="50"/>
      <c r="O12" s="50"/>
      <c r="P12" s="50"/>
      <c r="Q12" s="50"/>
      <c r="R12" s="50"/>
      <c r="S12" s="50"/>
      <c r="T12" s="51"/>
    </row>
    <row r="13" spans="2:20" ht="18" customHeight="1" x14ac:dyDescent="0.25">
      <c r="B13" s="498" t="s">
        <v>42</v>
      </c>
      <c r="C13" s="499"/>
      <c r="D13" s="500"/>
      <c r="E13" s="504" t="s">
        <v>153</v>
      </c>
      <c r="F13" s="505"/>
      <c r="G13" s="506"/>
      <c r="H13" s="48"/>
      <c r="I13" s="475" t="s">
        <v>64</v>
      </c>
      <c r="J13" s="476"/>
      <c r="K13" s="50"/>
      <c r="L13" s="50"/>
      <c r="M13" s="50"/>
      <c r="N13" s="50"/>
      <c r="O13" s="50"/>
      <c r="P13" s="50"/>
      <c r="Q13" s="50"/>
      <c r="R13" s="50"/>
      <c r="S13" s="50"/>
      <c r="T13" s="51"/>
    </row>
    <row r="14" spans="2:20" ht="18" customHeight="1" x14ac:dyDescent="0.25">
      <c r="B14" s="501"/>
      <c r="C14" s="502"/>
      <c r="D14" s="503"/>
      <c r="E14" s="507" t="s">
        <v>154</v>
      </c>
      <c r="F14" s="508"/>
      <c r="G14" s="509"/>
      <c r="H14" s="48"/>
      <c r="I14" s="475"/>
      <c r="J14" s="476"/>
      <c r="K14" s="50"/>
      <c r="L14" s="50"/>
      <c r="M14" s="50"/>
      <c r="N14" s="50"/>
      <c r="O14" s="50"/>
      <c r="P14" s="50"/>
      <c r="Q14" s="50"/>
      <c r="R14" s="50"/>
      <c r="S14" s="50"/>
      <c r="T14" s="51"/>
    </row>
    <row r="15" spans="2:20" ht="18" customHeight="1" thickBot="1" x14ac:dyDescent="0.3">
      <c r="B15" s="510" t="s">
        <v>43</v>
      </c>
      <c r="C15" s="511"/>
      <c r="D15" s="511"/>
      <c r="E15" s="456">
        <v>2</v>
      </c>
      <c r="F15" s="457"/>
      <c r="G15" s="458"/>
      <c r="H15" s="48"/>
      <c r="I15" s="495" t="s">
        <v>64</v>
      </c>
      <c r="J15" s="496"/>
      <c r="K15" s="54"/>
      <c r="L15" s="54"/>
      <c r="M15" s="54"/>
      <c r="N15" s="54"/>
      <c r="O15" s="54"/>
      <c r="P15" s="54"/>
      <c r="Q15" s="54"/>
      <c r="R15" s="54"/>
      <c r="S15" s="54"/>
      <c r="T15" s="55"/>
    </row>
    <row r="16" spans="2:20" ht="18" customHeight="1" x14ac:dyDescent="0.25">
      <c r="B16" s="483" t="s">
        <v>5</v>
      </c>
      <c r="C16" s="484"/>
      <c r="D16" s="484"/>
      <c r="E16" s="484"/>
      <c r="F16" s="484"/>
      <c r="G16" s="485"/>
      <c r="H16" s="48"/>
      <c r="I16" s="4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2:20" ht="18" customHeight="1" thickBot="1" x14ac:dyDescent="0.3">
      <c r="B17" s="486" t="s">
        <v>51</v>
      </c>
      <c r="C17" s="487"/>
      <c r="D17" s="487"/>
      <c r="E17" s="487"/>
      <c r="F17" s="487"/>
      <c r="G17" s="488"/>
      <c r="H17" s="48"/>
      <c r="I17" s="4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2:20" ht="18" customHeight="1" x14ac:dyDescent="0.25">
      <c r="B18" s="71" t="s">
        <v>66</v>
      </c>
      <c r="C18" s="72" t="s">
        <v>67</v>
      </c>
      <c r="D18" s="73" t="s">
        <v>68</v>
      </c>
      <c r="E18" s="73" t="s">
        <v>69</v>
      </c>
      <c r="F18" s="73" t="s">
        <v>70</v>
      </c>
      <c r="G18" s="74" t="s">
        <v>71</v>
      </c>
      <c r="H18" s="48"/>
      <c r="I18" s="452" t="s">
        <v>62</v>
      </c>
      <c r="J18" s="453"/>
      <c r="K18" s="453"/>
      <c r="L18" s="453"/>
      <c r="M18" s="46"/>
      <c r="N18" s="46"/>
      <c r="O18" s="46"/>
      <c r="P18" s="46"/>
      <c r="Q18" s="46"/>
      <c r="R18" s="46"/>
      <c r="S18" s="46"/>
      <c r="T18" s="47"/>
    </row>
    <row r="19" spans="2:20" ht="18" customHeight="1" x14ac:dyDescent="0.25">
      <c r="B19" s="75" t="s">
        <v>6</v>
      </c>
      <c r="C19" s="76" t="s">
        <v>44</v>
      </c>
      <c r="D19" s="77" t="s">
        <v>72</v>
      </c>
      <c r="E19" s="78">
        <v>1</v>
      </c>
      <c r="F19" s="79">
        <v>2286.48</v>
      </c>
      <c r="G19" s="80">
        <f>F19</f>
        <v>2286.48</v>
      </c>
      <c r="H19" s="18"/>
      <c r="I19" s="56" t="s">
        <v>65</v>
      </c>
      <c r="J19" s="57"/>
      <c r="K19" s="53"/>
      <c r="L19" s="53"/>
      <c r="M19" s="53"/>
      <c r="N19" s="53"/>
      <c r="O19" s="53"/>
      <c r="P19" s="53"/>
      <c r="Q19" s="53"/>
      <c r="R19" s="53"/>
      <c r="S19" s="53"/>
      <c r="T19" s="58"/>
    </row>
    <row r="20" spans="2:20" ht="18" customHeight="1" x14ac:dyDescent="0.25">
      <c r="B20" s="75" t="s">
        <v>7</v>
      </c>
      <c r="C20" s="76" t="s">
        <v>45</v>
      </c>
      <c r="D20" s="77" t="s">
        <v>72</v>
      </c>
      <c r="E20" s="78">
        <v>220</v>
      </c>
      <c r="F20" s="81">
        <f>(G19+G21)/E20</f>
        <v>13.511018181818182</v>
      </c>
      <c r="G20" s="80">
        <f>F20</f>
        <v>13.511018181818182</v>
      </c>
      <c r="H20" s="18"/>
      <c r="I20" s="475" t="s">
        <v>73</v>
      </c>
      <c r="J20" s="476"/>
      <c r="K20" s="476"/>
      <c r="L20" s="476"/>
      <c r="M20" s="476"/>
      <c r="N20" s="476"/>
      <c r="O20" s="476"/>
      <c r="P20" s="476"/>
      <c r="Q20" s="53"/>
      <c r="R20" s="53"/>
      <c r="S20" s="53"/>
      <c r="T20" s="58"/>
    </row>
    <row r="21" spans="2:20" ht="29.25" customHeight="1" x14ac:dyDescent="0.25">
      <c r="B21" s="75" t="s">
        <v>9</v>
      </c>
      <c r="C21" s="76" t="s">
        <v>8</v>
      </c>
      <c r="D21" s="82">
        <v>0.3</v>
      </c>
      <c r="E21" s="83">
        <v>1</v>
      </c>
      <c r="F21" s="81">
        <f>F19*D21</f>
        <v>685.94399999999996</v>
      </c>
      <c r="G21" s="80">
        <f>F21</f>
        <v>685.94399999999996</v>
      </c>
      <c r="H21" s="18"/>
      <c r="I21" s="489" t="s">
        <v>74</v>
      </c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1"/>
    </row>
    <row r="22" spans="2:20" ht="21" customHeight="1" x14ac:dyDescent="0.25">
      <c r="B22" s="75" t="s">
        <v>10</v>
      </c>
      <c r="C22" s="76" t="s">
        <v>75</v>
      </c>
      <c r="D22" s="84">
        <v>0</v>
      </c>
      <c r="E22" s="83">
        <v>0</v>
      </c>
      <c r="F22" s="81">
        <f>F20*D22</f>
        <v>0</v>
      </c>
      <c r="G22" s="80">
        <f>F22*E22</f>
        <v>0</v>
      </c>
      <c r="H22" s="18"/>
      <c r="I22" s="492"/>
      <c r="J22" s="493"/>
      <c r="K22" s="493"/>
      <c r="L22" s="493"/>
      <c r="M22" s="493"/>
      <c r="N22" s="493"/>
      <c r="O22" s="493"/>
      <c r="P22" s="493"/>
      <c r="Q22" s="493"/>
      <c r="R22" s="493"/>
      <c r="S22" s="493"/>
      <c r="T22" s="494"/>
    </row>
    <row r="23" spans="2:20" ht="19.5" customHeight="1" thickBot="1" x14ac:dyDescent="0.3">
      <c r="B23" s="75" t="s">
        <v>11</v>
      </c>
      <c r="C23" s="76" t="s">
        <v>12</v>
      </c>
      <c r="D23" s="85"/>
      <c r="E23" s="81" t="s">
        <v>48</v>
      </c>
      <c r="F23" s="81"/>
      <c r="G23" s="80"/>
      <c r="H23" s="59"/>
      <c r="I23" s="495" t="s">
        <v>224</v>
      </c>
      <c r="J23" s="496"/>
      <c r="K23" s="496"/>
      <c r="L23" s="496"/>
      <c r="M23" s="496"/>
      <c r="N23" s="496"/>
      <c r="O23" s="496"/>
      <c r="P23" s="496"/>
      <c r="Q23" s="496"/>
      <c r="R23" s="496"/>
      <c r="S23" s="496"/>
      <c r="T23" s="497"/>
    </row>
    <row r="24" spans="2:20" ht="18" customHeight="1" x14ac:dyDescent="0.25">
      <c r="B24" s="86"/>
      <c r="C24" s="87"/>
      <c r="D24" s="87"/>
      <c r="E24" s="487" t="s">
        <v>52</v>
      </c>
      <c r="F24" s="521"/>
      <c r="G24" s="88">
        <f>G19+G21+G22</f>
        <v>2972.424</v>
      </c>
      <c r="H24" s="59"/>
      <c r="I24" s="59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2:20" ht="32.25" customHeight="1" x14ac:dyDescent="0.25">
      <c r="B25" s="522" t="s">
        <v>77</v>
      </c>
      <c r="C25" s="523"/>
      <c r="D25" s="523"/>
      <c r="E25" s="523"/>
      <c r="F25" s="523"/>
      <c r="G25" s="523"/>
      <c r="H25" s="60"/>
      <c r="I25" s="60"/>
      <c r="J25" s="60"/>
      <c r="K25" s="60"/>
      <c r="L25" s="61"/>
      <c r="M25" s="18"/>
      <c r="N25" s="18"/>
      <c r="O25" s="18"/>
      <c r="P25" s="18"/>
      <c r="Q25" s="18"/>
      <c r="R25" s="18"/>
      <c r="S25" s="18"/>
      <c r="T25" s="18"/>
    </row>
    <row r="26" spans="2:20" x14ac:dyDescent="0.25">
      <c r="B26" s="524"/>
      <c r="C26" s="457"/>
      <c r="D26" s="457"/>
      <c r="E26" s="457"/>
      <c r="F26" s="457"/>
      <c r="G26" s="458"/>
      <c r="H26" s="48"/>
      <c r="I26" s="4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2:20" ht="18" customHeight="1" x14ac:dyDescent="0.25">
      <c r="B27" s="486" t="s">
        <v>14</v>
      </c>
      <c r="C27" s="487"/>
      <c r="D27" s="487"/>
      <c r="E27" s="487"/>
      <c r="F27" s="487"/>
      <c r="G27" s="488"/>
      <c r="H27" s="48"/>
      <c r="I27" s="4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2:20" ht="18" customHeight="1" thickBot="1" x14ac:dyDescent="0.3">
      <c r="B28" s="525" t="s">
        <v>79</v>
      </c>
      <c r="C28" s="526"/>
      <c r="D28" s="526"/>
      <c r="E28" s="526"/>
      <c r="F28" s="526"/>
      <c r="G28" s="527"/>
      <c r="H28" s="48"/>
      <c r="I28" s="4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2:20" ht="18" customHeight="1" x14ac:dyDescent="0.25">
      <c r="B29" s="71" t="s">
        <v>80</v>
      </c>
      <c r="C29" s="528" t="s">
        <v>81</v>
      </c>
      <c r="D29" s="529"/>
      <c r="E29" s="530"/>
      <c r="F29" s="73" t="s">
        <v>68</v>
      </c>
      <c r="G29" s="74" t="s">
        <v>71</v>
      </c>
      <c r="H29" s="48"/>
      <c r="I29" s="452" t="s">
        <v>62</v>
      </c>
      <c r="J29" s="453"/>
      <c r="K29" s="453"/>
      <c r="L29" s="453"/>
      <c r="M29" s="46"/>
      <c r="N29" s="46"/>
      <c r="O29" s="46"/>
      <c r="P29" s="46"/>
      <c r="Q29" s="46"/>
      <c r="R29" s="46"/>
      <c r="S29" s="46"/>
      <c r="T29" s="47"/>
    </row>
    <row r="30" spans="2:20" ht="21.75" customHeight="1" x14ac:dyDescent="0.25">
      <c r="B30" s="75" t="s">
        <v>6</v>
      </c>
      <c r="C30" s="512" t="s">
        <v>82</v>
      </c>
      <c r="D30" s="513"/>
      <c r="E30" s="90" t="s">
        <v>83</v>
      </c>
      <c r="F30" s="90">
        <v>8.3299999999999999E-2</v>
      </c>
      <c r="G30" s="91">
        <f>G24*F30</f>
        <v>247.6029192</v>
      </c>
      <c r="H30" s="48"/>
      <c r="I30" s="475" t="s">
        <v>86</v>
      </c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514"/>
    </row>
    <row r="31" spans="2:20" ht="18" customHeight="1" thickBot="1" x14ac:dyDescent="0.3">
      <c r="B31" s="75" t="s">
        <v>7</v>
      </c>
      <c r="C31" s="512" t="s">
        <v>50</v>
      </c>
      <c r="D31" s="513"/>
      <c r="E31" s="92" t="s">
        <v>84</v>
      </c>
      <c r="F31" s="92">
        <v>0.121</v>
      </c>
      <c r="G31" s="91">
        <f>G24*F31</f>
        <v>359.66330399999998</v>
      </c>
      <c r="H31" s="48"/>
      <c r="I31" s="62" t="s">
        <v>87</v>
      </c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/>
    </row>
    <row r="32" spans="2:20" ht="18" customHeight="1" x14ac:dyDescent="0.25">
      <c r="B32" s="93"/>
      <c r="C32" s="94"/>
      <c r="D32" s="94"/>
      <c r="E32" s="95"/>
      <c r="F32" s="96" t="s">
        <v>78</v>
      </c>
      <c r="G32" s="97">
        <f>G30+G31</f>
        <v>607.26622320000001</v>
      </c>
      <c r="H32" s="48"/>
      <c r="I32" s="4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pans="2:20" ht="21" customHeight="1" x14ac:dyDescent="0.25">
      <c r="B33" s="75" t="s">
        <v>9</v>
      </c>
      <c r="C33" s="515" t="s">
        <v>85</v>
      </c>
      <c r="D33" s="516"/>
      <c r="E33" s="516"/>
      <c r="F33" s="517"/>
      <c r="G33" s="98">
        <f>F45*G32</f>
        <v>241.69195683360005</v>
      </c>
      <c r="H33" s="48"/>
      <c r="I33" s="4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2:20" ht="18" customHeight="1" x14ac:dyDescent="0.25">
      <c r="B34" s="99"/>
      <c r="C34" s="100"/>
      <c r="D34" s="100"/>
      <c r="E34" s="100"/>
      <c r="F34" s="101" t="s">
        <v>91</v>
      </c>
      <c r="G34" s="102">
        <f>G32+G33</f>
        <v>848.9581800336</v>
      </c>
      <c r="H34" s="48"/>
      <c r="I34" s="4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</row>
    <row r="35" spans="2:20" ht="25.5" customHeight="1" thickBot="1" x14ac:dyDescent="0.3">
      <c r="B35" s="518" t="s">
        <v>89</v>
      </c>
      <c r="C35" s="519"/>
      <c r="D35" s="519"/>
      <c r="E35" s="519"/>
      <c r="F35" s="519"/>
      <c r="G35" s="520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</row>
    <row r="36" spans="2:20" ht="22.5" customHeight="1" x14ac:dyDescent="0.25">
      <c r="B36" s="103" t="s">
        <v>88</v>
      </c>
      <c r="C36" s="532" t="s">
        <v>90</v>
      </c>
      <c r="D36" s="532"/>
      <c r="E36" s="532"/>
      <c r="F36" s="104" t="s">
        <v>68</v>
      </c>
      <c r="G36" s="105" t="s">
        <v>71</v>
      </c>
      <c r="H36" s="18"/>
      <c r="I36" s="452" t="s">
        <v>62</v>
      </c>
      <c r="J36" s="453"/>
      <c r="K36" s="453"/>
      <c r="L36" s="453"/>
      <c r="M36" s="46"/>
      <c r="N36" s="46"/>
      <c r="O36" s="46"/>
      <c r="P36" s="46"/>
      <c r="Q36" s="46"/>
      <c r="R36" s="46"/>
      <c r="S36" s="46"/>
      <c r="T36" s="47"/>
    </row>
    <row r="37" spans="2:20" ht="18" customHeight="1" x14ac:dyDescent="0.25">
      <c r="B37" s="106" t="s">
        <v>6</v>
      </c>
      <c r="C37" s="531" t="s">
        <v>15</v>
      </c>
      <c r="D37" s="512"/>
      <c r="E37" s="513"/>
      <c r="F37" s="90">
        <v>0.2</v>
      </c>
      <c r="G37" s="107">
        <f>G24*F37</f>
        <v>594.48480000000006</v>
      </c>
      <c r="H37" s="18"/>
      <c r="I37" s="475" t="s">
        <v>92</v>
      </c>
      <c r="J37" s="476"/>
      <c r="K37" s="476"/>
      <c r="L37" s="476"/>
      <c r="M37" s="476"/>
      <c r="N37" s="476"/>
      <c r="O37" s="476"/>
      <c r="P37" s="476"/>
      <c r="Q37" s="476"/>
      <c r="R37" s="476"/>
      <c r="S37" s="476"/>
      <c r="T37" s="514"/>
    </row>
    <row r="38" spans="2:20" ht="18" customHeight="1" x14ac:dyDescent="0.25">
      <c r="B38" s="106" t="s">
        <v>7</v>
      </c>
      <c r="C38" s="531" t="s">
        <v>16</v>
      </c>
      <c r="D38" s="512"/>
      <c r="E38" s="513"/>
      <c r="F38" s="92">
        <v>2.5000000000000001E-2</v>
      </c>
      <c r="G38" s="107">
        <f>G24*F38</f>
        <v>74.310600000000008</v>
      </c>
      <c r="H38" s="18"/>
      <c r="I38" s="475" t="s">
        <v>92</v>
      </c>
      <c r="J38" s="476"/>
      <c r="K38" s="476"/>
      <c r="L38" s="476"/>
      <c r="M38" s="476"/>
      <c r="N38" s="476"/>
      <c r="O38" s="476"/>
      <c r="P38" s="476"/>
      <c r="Q38" s="476"/>
      <c r="R38" s="476"/>
      <c r="S38" s="476"/>
      <c r="T38" s="514"/>
    </row>
    <row r="39" spans="2:20" ht="18" customHeight="1" x14ac:dyDescent="0.25">
      <c r="B39" s="106" t="s">
        <v>9</v>
      </c>
      <c r="C39" s="531" t="s">
        <v>93</v>
      </c>
      <c r="D39" s="512"/>
      <c r="E39" s="513"/>
      <c r="F39" s="108">
        <v>0.06</v>
      </c>
      <c r="G39" s="109">
        <f>G24*F39</f>
        <v>178.34544</v>
      </c>
      <c r="H39" s="65"/>
      <c r="I39" s="475" t="s">
        <v>227</v>
      </c>
      <c r="J39" s="476"/>
      <c r="K39" s="476"/>
      <c r="L39" s="476"/>
      <c r="M39" s="476"/>
      <c r="N39" s="476"/>
      <c r="O39" s="476"/>
      <c r="P39" s="476"/>
      <c r="Q39" s="476"/>
      <c r="R39" s="476"/>
      <c r="S39" s="476"/>
      <c r="T39" s="514"/>
    </row>
    <row r="40" spans="2:20" ht="18" customHeight="1" x14ac:dyDescent="0.25">
      <c r="B40" s="106" t="s">
        <v>10</v>
      </c>
      <c r="C40" s="531" t="s">
        <v>17</v>
      </c>
      <c r="D40" s="512"/>
      <c r="E40" s="513"/>
      <c r="F40" s="92">
        <v>1.4999999999999999E-2</v>
      </c>
      <c r="G40" s="107">
        <f>G24*F40</f>
        <v>44.586359999999999</v>
      </c>
      <c r="H40" s="18"/>
      <c r="I40" s="475" t="s">
        <v>92</v>
      </c>
      <c r="J40" s="476"/>
      <c r="K40" s="476"/>
      <c r="L40" s="476"/>
      <c r="M40" s="476"/>
      <c r="N40" s="476"/>
      <c r="O40" s="476"/>
      <c r="P40" s="476"/>
      <c r="Q40" s="476"/>
      <c r="R40" s="476"/>
      <c r="S40" s="476"/>
      <c r="T40" s="514"/>
    </row>
    <row r="41" spans="2:20" ht="18" customHeight="1" x14ac:dyDescent="0.25">
      <c r="B41" s="106" t="s">
        <v>11</v>
      </c>
      <c r="C41" s="531" t="s">
        <v>49</v>
      </c>
      <c r="D41" s="512"/>
      <c r="E41" s="513"/>
      <c r="F41" s="92">
        <v>0.01</v>
      </c>
      <c r="G41" s="107">
        <f>G24*F41</f>
        <v>29.724240000000002</v>
      </c>
      <c r="H41" s="18"/>
      <c r="I41" s="475" t="s">
        <v>92</v>
      </c>
      <c r="J41" s="476"/>
      <c r="K41" s="476"/>
      <c r="L41" s="476"/>
      <c r="M41" s="476"/>
      <c r="N41" s="476"/>
      <c r="O41" s="476"/>
      <c r="P41" s="476"/>
      <c r="Q41" s="476"/>
      <c r="R41" s="476"/>
      <c r="S41" s="476"/>
      <c r="T41" s="514"/>
    </row>
    <row r="42" spans="2:20" ht="18" customHeight="1" x14ac:dyDescent="0.25">
      <c r="B42" s="106" t="s">
        <v>13</v>
      </c>
      <c r="C42" s="531" t="s">
        <v>18</v>
      </c>
      <c r="D42" s="512"/>
      <c r="E42" s="513"/>
      <c r="F42" s="92">
        <v>6.0000000000000001E-3</v>
      </c>
      <c r="G42" s="107">
        <f>G24*F42</f>
        <v>17.834544000000001</v>
      </c>
      <c r="H42" s="18"/>
      <c r="I42" s="475" t="s">
        <v>92</v>
      </c>
      <c r="J42" s="476"/>
      <c r="K42" s="476"/>
      <c r="L42" s="476"/>
      <c r="M42" s="476"/>
      <c r="N42" s="476"/>
      <c r="O42" s="476"/>
      <c r="P42" s="476"/>
      <c r="Q42" s="476"/>
      <c r="R42" s="476"/>
      <c r="S42" s="476"/>
      <c r="T42" s="514"/>
    </row>
    <row r="43" spans="2:20" ht="18" customHeight="1" x14ac:dyDescent="0.25">
      <c r="B43" s="106" t="s">
        <v>19</v>
      </c>
      <c r="C43" s="531" t="s">
        <v>20</v>
      </c>
      <c r="D43" s="512"/>
      <c r="E43" s="513"/>
      <c r="F43" s="92">
        <v>2E-3</v>
      </c>
      <c r="G43" s="107">
        <f>G24*F43</f>
        <v>5.9448480000000004</v>
      </c>
      <c r="H43" s="18"/>
      <c r="I43" s="475" t="s">
        <v>92</v>
      </c>
      <c r="J43" s="476"/>
      <c r="K43" s="476"/>
      <c r="L43" s="476"/>
      <c r="M43" s="476"/>
      <c r="N43" s="476"/>
      <c r="O43" s="476"/>
      <c r="P43" s="476"/>
      <c r="Q43" s="476"/>
      <c r="R43" s="476"/>
      <c r="S43" s="476"/>
      <c r="T43" s="514"/>
    </row>
    <row r="44" spans="2:20" ht="18" customHeight="1" thickBot="1" x14ac:dyDescent="0.3">
      <c r="B44" s="106" t="s">
        <v>21</v>
      </c>
      <c r="C44" s="531" t="s">
        <v>22</v>
      </c>
      <c r="D44" s="512"/>
      <c r="E44" s="513"/>
      <c r="F44" s="92">
        <v>0.08</v>
      </c>
      <c r="G44" s="107">
        <f>G24*F44</f>
        <v>237.79392000000001</v>
      </c>
      <c r="H44" s="18"/>
      <c r="I44" s="495" t="s">
        <v>92</v>
      </c>
      <c r="J44" s="496"/>
      <c r="K44" s="496"/>
      <c r="L44" s="496"/>
      <c r="M44" s="496"/>
      <c r="N44" s="496"/>
      <c r="O44" s="496"/>
      <c r="P44" s="496"/>
      <c r="Q44" s="496"/>
      <c r="R44" s="496"/>
      <c r="S44" s="496"/>
      <c r="T44" s="497"/>
    </row>
    <row r="45" spans="2:20" ht="18" customHeight="1" x14ac:dyDescent="0.25">
      <c r="B45" s="110"/>
      <c r="C45" s="111"/>
      <c r="D45" s="112"/>
      <c r="E45" s="113" t="s">
        <v>94</v>
      </c>
      <c r="F45" s="113">
        <f>SUM(F37:F44)</f>
        <v>0.39800000000000008</v>
      </c>
      <c r="G45" s="114">
        <f>SUM(G37:G44)</f>
        <v>1183.024752</v>
      </c>
      <c r="H45" s="18"/>
      <c r="I45" s="18"/>
      <c r="J45" s="18" t="b">
        <f>(IF(G48&lt;0,G48=0,G48&gt;0))</f>
        <v>0</v>
      </c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2:20" ht="18" customHeight="1" thickBot="1" x14ac:dyDescent="0.3">
      <c r="B46" s="525" t="s">
        <v>23</v>
      </c>
      <c r="C46" s="526"/>
      <c r="D46" s="526"/>
      <c r="E46" s="526"/>
      <c r="F46" s="526"/>
      <c r="G46" s="527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2:20" ht="18" customHeight="1" x14ac:dyDescent="0.25">
      <c r="B47" s="71" t="s">
        <v>95</v>
      </c>
      <c r="C47" s="529" t="s">
        <v>96</v>
      </c>
      <c r="D47" s="529"/>
      <c r="E47" s="529"/>
      <c r="F47" s="529"/>
      <c r="G47" s="74" t="s">
        <v>71</v>
      </c>
      <c r="H47" s="18"/>
      <c r="I47" s="452" t="s">
        <v>62</v>
      </c>
      <c r="J47" s="453"/>
      <c r="K47" s="453"/>
      <c r="L47" s="453"/>
      <c r="M47" s="46"/>
      <c r="N47" s="46"/>
      <c r="O47" s="46"/>
      <c r="P47" s="46"/>
      <c r="Q47" s="46"/>
      <c r="R47" s="46"/>
      <c r="S47" s="46"/>
      <c r="T47" s="47"/>
    </row>
    <row r="48" spans="2:20" ht="18" customHeight="1" x14ac:dyDescent="0.25">
      <c r="B48" s="535" t="s">
        <v>6</v>
      </c>
      <c r="C48" s="537" t="s">
        <v>97</v>
      </c>
      <c r="D48" s="115" t="s">
        <v>98</v>
      </c>
      <c r="E48" s="116" t="s">
        <v>99</v>
      </c>
      <c r="F48" s="117" t="s">
        <v>102</v>
      </c>
      <c r="G48" s="539">
        <f>IF((D49*E49*F49)-(G19*0.06)&lt;0,0,((D49*E49*F49)-(G19*0.06)))</f>
        <v>0</v>
      </c>
      <c r="H48" s="66"/>
      <c r="I48" s="541" t="s">
        <v>228</v>
      </c>
      <c r="J48" s="542"/>
      <c r="K48" s="542"/>
      <c r="L48" s="542"/>
      <c r="M48" s="542"/>
      <c r="N48" s="542"/>
      <c r="O48" s="542"/>
      <c r="P48" s="542"/>
      <c r="Q48" s="542"/>
      <c r="R48" s="542"/>
      <c r="S48" s="542"/>
      <c r="T48" s="543"/>
    </row>
    <row r="49" spans="2:20" ht="18" customHeight="1" x14ac:dyDescent="0.25">
      <c r="B49" s="536"/>
      <c r="C49" s="538"/>
      <c r="D49" s="115">
        <v>2</v>
      </c>
      <c r="E49" s="116">
        <v>3.95</v>
      </c>
      <c r="F49" s="118">
        <v>15</v>
      </c>
      <c r="G49" s="540"/>
      <c r="H49" s="66"/>
      <c r="I49" s="541"/>
      <c r="J49" s="542"/>
      <c r="K49" s="542"/>
      <c r="L49" s="542"/>
      <c r="M49" s="542"/>
      <c r="N49" s="542"/>
      <c r="O49" s="542"/>
      <c r="P49" s="542"/>
      <c r="Q49" s="542"/>
      <c r="R49" s="542"/>
      <c r="S49" s="542"/>
      <c r="T49" s="543"/>
    </row>
    <row r="50" spans="2:20" ht="18" customHeight="1" x14ac:dyDescent="0.25">
      <c r="B50" s="535" t="s">
        <v>7</v>
      </c>
      <c r="C50" s="550" t="s">
        <v>100</v>
      </c>
      <c r="D50" s="551"/>
      <c r="E50" s="119" t="s">
        <v>99</v>
      </c>
      <c r="F50" s="120" t="s">
        <v>102</v>
      </c>
      <c r="G50" s="539">
        <f>(E51*F51)*(100%-10%)</f>
        <v>344.92500000000001</v>
      </c>
      <c r="H50" s="66"/>
      <c r="I50" s="541" t="s">
        <v>103</v>
      </c>
      <c r="J50" s="542"/>
      <c r="K50" s="542"/>
      <c r="L50" s="542"/>
      <c r="M50" s="542"/>
      <c r="N50" s="542"/>
      <c r="O50" s="542"/>
      <c r="P50" s="542"/>
      <c r="Q50" s="542"/>
      <c r="R50" s="542"/>
      <c r="S50" s="542"/>
      <c r="T50" s="543"/>
    </row>
    <row r="51" spans="2:20" ht="18" customHeight="1" x14ac:dyDescent="0.25">
      <c r="B51" s="536"/>
      <c r="C51" s="552"/>
      <c r="D51" s="553"/>
      <c r="E51" s="121">
        <v>25.55</v>
      </c>
      <c r="F51" s="122">
        <v>15</v>
      </c>
      <c r="G51" s="540"/>
      <c r="H51" s="67"/>
      <c r="I51" s="541"/>
      <c r="J51" s="542"/>
      <c r="K51" s="542"/>
      <c r="L51" s="542"/>
      <c r="M51" s="542"/>
      <c r="N51" s="542"/>
      <c r="O51" s="542"/>
      <c r="P51" s="542"/>
      <c r="Q51" s="542"/>
      <c r="R51" s="542"/>
      <c r="S51" s="542"/>
      <c r="T51" s="543"/>
    </row>
    <row r="52" spans="2:20" ht="18" customHeight="1" x14ac:dyDescent="0.25">
      <c r="B52" s="106" t="s">
        <v>9</v>
      </c>
      <c r="C52" s="547" t="s">
        <v>104</v>
      </c>
      <c r="D52" s="548"/>
      <c r="E52" s="548"/>
      <c r="F52" s="549"/>
      <c r="G52" s="109">
        <v>193.44</v>
      </c>
      <c r="H52" s="68"/>
      <c r="I52" s="52" t="s">
        <v>65</v>
      </c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1"/>
    </row>
    <row r="53" spans="2:20" ht="18" customHeight="1" x14ac:dyDescent="0.25">
      <c r="B53" s="106" t="s">
        <v>10</v>
      </c>
      <c r="C53" s="547" t="s">
        <v>105</v>
      </c>
      <c r="D53" s="548"/>
      <c r="E53" s="548"/>
      <c r="F53" s="549"/>
      <c r="G53" s="123">
        <v>129.9</v>
      </c>
      <c r="H53" s="59"/>
      <c r="I53" s="52" t="s">
        <v>267</v>
      </c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1"/>
    </row>
    <row r="54" spans="2:20" ht="18" customHeight="1" x14ac:dyDescent="0.25">
      <c r="B54" s="106" t="s">
        <v>11</v>
      </c>
      <c r="C54" s="547" t="s">
        <v>106</v>
      </c>
      <c r="D54" s="548"/>
      <c r="E54" s="548"/>
      <c r="F54" s="549"/>
      <c r="G54" s="124">
        <v>19.45</v>
      </c>
      <c r="H54" s="59"/>
      <c r="I54" s="52" t="s">
        <v>267</v>
      </c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1"/>
    </row>
    <row r="55" spans="2:20" ht="18" customHeight="1" x14ac:dyDescent="0.25">
      <c r="B55" s="106" t="s">
        <v>13</v>
      </c>
      <c r="C55" s="547" t="s">
        <v>107</v>
      </c>
      <c r="D55" s="548"/>
      <c r="E55" s="548"/>
      <c r="F55" s="549"/>
      <c r="G55" s="124">
        <v>0</v>
      </c>
      <c r="H55" s="59"/>
      <c r="I55" s="52" t="s">
        <v>267</v>
      </c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1"/>
    </row>
    <row r="56" spans="2:20" ht="18" customHeight="1" thickBot="1" x14ac:dyDescent="0.3">
      <c r="B56" s="106" t="s">
        <v>19</v>
      </c>
      <c r="C56" s="558" t="s">
        <v>12</v>
      </c>
      <c r="D56" s="559"/>
      <c r="E56" s="559"/>
      <c r="F56" s="560"/>
      <c r="G56" s="80"/>
      <c r="H56" s="59"/>
      <c r="I56" s="62" t="s">
        <v>268</v>
      </c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5"/>
    </row>
    <row r="57" spans="2:20" ht="18" customHeight="1" x14ac:dyDescent="0.25">
      <c r="B57" s="110"/>
      <c r="C57" s="111"/>
      <c r="D57" s="111"/>
      <c r="E57" s="111"/>
      <c r="F57" s="125" t="s">
        <v>78</v>
      </c>
      <c r="G57" s="114">
        <f>G48+G50+G52+G53+G54+G55</f>
        <v>687.71500000000003</v>
      </c>
      <c r="H57" s="18"/>
      <c r="I57" s="561"/>
      <c r="J57" s="561"/>
      <c r="K57" s="561"/>
      <c r="L57" s="561"/>
      <c r="M57" s="561"/>
      <c r="N57" s="561"/>
      <c r="O57" s="561"/>
      <c r="P57" s="561"/>
      <c r="Q57" s="561"/>
      <c r="R57" s="561"/>
      <c r="S57" s="561"/>
      <c r="T57" s="561"/>
    </row>
    <row r="58" spans="2:20" ht="18" customHeight="1" x14ac:dyDescent="0.25">
      <c r="B58" s="86"/>
      <c r="C58" s="87"/>
      <c r="D58" s="87"/>
      <c r="E58" s="487" t="s">
        <v>24</v>
      </c>
      <c r="F58" s="521"/>
      <c r="G58" s="126">
        <f>G34+G45+G57</f>
        <v>2719.6979320336</v>
      </c>
      <c r="H58" s="18"/>
      <c r="I58" s="562"/>
      <c r="J58" s="562"/>
      <c r="K58" s="562"/>
      <c r="L58" s="562"/>
      <c r="M58" s="562"/>
      <c r="N58" s="562"/>
      <c r="O58" s="562"/>
      <c r="P58" s="562"/>
      <c r="Q58" s="562"/>
      <c r="R58" s="562"/>
      <c r="S58" s="562"/>
      <c r="T58" s="562"/>
    </row>
    <row r="59" spans="2:20" ht="23.25" customHeight="1" x14ac:dyDescent="0.25">
      <c r="B59" s="563"/>
      <c r="C59" s="564"/>
      <c r="D59" s="564"/>
      <c r="E59" s="564"/>
      <c r="F59" s="564"/>
      <c r="G59" s="565"/>
      <c r="H59" s="18"/>
      <c r="I59" s="562"/>
      <c r="J59" s="562"/>
      <c r="K59" s="562"/>
      <c r="L59" s="562"/>
      <c r="M59" s="562"/>
      <c r="N59" s="562"/>
      <c r="O59" s="562"/>
      <c r="P59" s="562"/>
      <c r="Q59" s="562"/>
      <c r="R59" s="562"/>
      <c r="S59" s="562"/>
      <c r="T59" s="562"/>
    </row>
    <row r="60" spans="2:20" ht="15.75" thickBot="1" x14ac:dyDescent="0.3">
      <c r="B60" s="486" t="s">
        <v>25</v>
      </c>
      <c r="C60" s="487"/>
      <c r="D60" s="487"/>
      <c r="E60" s="487"/>
      <c r="F60" s="487"/>
      <c r="G60" s="488"/>
      <c r="H60" s="18"/>
      <c r="I60" s="69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</row>
    <row r="61" spans="2:20" ht="18.75" customHeight="1" x14ac:dyDescent="0.25">
      <c r="B61" s="127" t="s">
        <v>109</v>
      </c>
      <c r="C61" s="554" t="s">
        <v>110</v>
      </c>
      <c r="D61" s="554"/>
      <c r="E61" s="554"/>
      <c r="F61" s="128" t="s">
        <v>68</v>
      </c>
      <c r="G61" s="129" t="s">
        <v>71</v>
      </c>
      <c r="H61" s="18"/>
      <c r="I61" s="452" t="s">
        <v>62</v>
      </c>
      <c r="J61" s="453"/>
      <c r="K61" s="453"/>
      <c r="L61" s="453"/>
      <c r="M61" s="46"/>
      <c r="N61" s="46"/>
      <c r="O61" s="46"/>
      <c r="P61" s="46"/>
      <c r="Q61" s="46"/>
      <c r="R61" s="46"/>
      <c r="S61" s="46"/>
      <c r="T61" s="47"/>
    </row>
    <row r="62" spans="2:20" ht="25.5" customHeight="1" x14ac:dyDescent="0.25">
      <c r="B62" s="130" t="s">
        <v>6</v>
      </c>
      <c r="C62" s="555" t="s">
        <v>26</v>
      </c>
      <c r="D62" s="556"/>
      <c r="E62" s="557"/>
      <c r="F62" s="131">
        <v>4.1999999999999997E-3</v>
      </c>
      <c r="G62" s="132">
        <f>G24*F62</f>
        <v>12.484180799999999</v>
      </c>
      <c r="H62" s="18"/>
      <c r="I62" s="541" t="s">
        <v>121</v>
      </c>
      <c r="J62" s="542"/>
      <c r="K62" s="542"/>
      <c r="L62" s="533" t="s">
        <v>119</v>
      </c>
      <c r="M62" s="533"/>
      <c r="N62" s="533"/>
      <c r="O62" s="533"/>
      <c r="P62" s="533"/>
      <c r="Q62" s="533"/>
      <c r="R62" s="533"/>
      <c r="S62" s="533"/>
      <c r="T62" s="534"/>
    </row>
    <row r="63" spans="2:20" ht="24.95" customHeight="1" x14ac:dyDescent="0.25">
      <c r="B63" s="130" t="s">
        <v>7</v>
      </c>
      <c r="C63" s="555" t="s">
        <v>27</v>
      </c>
      <c r="D63" s="556"/>
      <c r="E63" s="557"/>
      <c r="F63" s="131">
        <v>2.9999999999999997E-4</v>
      </c>
      <c r="G63" s="132">
        <f>G24*F63</f>
        <v>0.89172719999999994</v>
      </c>
      <c r="H63" s="18"/>
      <c r="I63" s="541" t="s">
        <v>121</v>
      </c>
      <c r="J63" s="542"/>
      <c r="K63" s="542"/>
      <c r="L63" s="533" t="s">
        <v>119</v>
      </c>
      <c r="M63" s="533"/>
      <c r="N63" s="533"/>
      <c r="O63" s="533"/>
      <c r="P63" s="533"/>
      <c r="Q63" s="533"/>
      <c r="R63" s="533"/>
      <c r="S63" s="533"/>
      <c r="T63" s="534"/>
    </row>
    <row r="64" spans="2:20" ht="24.95" customHeight="1" x14ac:dyDescent="0.25">
      <c r="B64" s="130" t="s">
        <v>9</v>
      </c>
      <c r="C64" s="133" t="s">
        <v>122</v>
      </c>
      <c r="D64" s="134"/>
      <c r="E64" s="135"/>
      <c r="F64" s="131">
        <v>3.44E-2</v>
      </c>
      <c r="G64" s="132">
        <f>G24*F64</f>
        <v>102.25138560000001</v>
      </c>
      <c r="H64" s="18"/>
      <c r="I64" s="541" t="s">
        <v>121</v>
      </c>
      <c r="J64" s="542"/>
      <c r="K64" s="542"/>
      <c r="L64" s="533" t="s">
        <v>119</v>
      </c>
      <c r="M64" s="533"/>
      <c r="N64" s="533"/>
      <c r="O64" s="533"/>
      <c r="P64" s="533"/>
      <c r="Q64" s="533"/>
      <c r="R64" s="533"/>
      <c r="S64" s="533"/>
      <c r="T64" s="534"/>
    </row>
    <row r="65" spans="2:20" ht="36.75" customHeight="1" x14ac:dyDescent="0.25">
      <c r="B65" s="136" t="s">
        <v>10</v>
      </c>
      <c r="C65" s="574" t="s">
        <v>111</v>
      </c>
      <c r="D65" s="575"/>
      <c r="E65" s="576"/>
      <c r="F65" s="137">
        <v>1.9400000000000001E-2</v>
      </c>
      <c r="G65" s="138">
        <f>G24*F65</f>
        <v>57.6650256</v>
      </c>
      <c r="H65" s="18"/>
      <c r="I65" s="577" t="s">
        <v>108</v>
      </c>
      <c r="J65" s="578"/>
      <c r="K65" s="578"/>
      <c r="L65" s="578"/>
      <c r="M65" s="578"/>
      <c r="N65" s="578"/>
      <c r="O65" s="578"/>
      <c r="P65" s="578"/>
      <c r="Q65" s="578"/>
      <c r="R65" s="578"/>
      <c r="S65" s="578"/>
      <c r="T65" s="579"/>
    </row>
    <row r="66" spans="2:20" ht="24.95" customHeight="1" x14ac:dyDescent="0.25">
      <c r="B66" s="136" t="s">
        <v>11</v>
      </c>
      <c r="C66" s="544" t="s">
        <v>112</v>
      </c>
      <c r="D66" s="545"/>
      <c r="E66" s="546"/>
      <c r="F66" s="139">
        <f>F45</f>
        <v>0.39800000000000008</v>
      </c>
      <c r="G66" s="140">
        <f>G65*F66</f>
        <v>22.950680188800003</v>
      </c>
      <c r="H66" s="18"/>
      <c r="I66" s="541"/>
      <c r="J66" s="542"/>
      <c r="K66" s="542"/>
      <c r="L66" s="542"/>
      <c r="M66" s="542"/>
      <c r="N66" s="542"/>
      <c r="O66" s="542"/>
      <c r="P66" s="542"/>
      <c r="Q66" s="542"/>
      <c r="R66" s="542"/>
      <c r="S66" s="542"/>
      <c r="T66" s="543"/>
    </row>
    <row r="67" spans="2:20" ht="24.95" customHeight="1" thickBot="1" x14ac:dyDescent="0.3">
      <c r="B67" s="136" t="s">
        <v>13</v>
      </c>
      <c r="C67" s="547" t="s">
        <v>123</v>
      </c>
      <c r="D67" s="548"/>
      <c r="E67" s="549"/>
      <c r="F67" s="141" t="s">
        <v>124</v>
      </c>
      <c r="G67" s="140">
        <f>F67*G24</f>
        <v>1.84290288</v>
      </c>
      <c r="H67" s="18"/>
      <c r="I67" s="566" t="s">
        <v>121</v>
      </c>
      <c r="J67" s="567"/>
      <c r="K67" s="567"/>
      <c r="L67" s="568" t="s">
        <v>119</v>
      </c>
      <c r="M67" s="568"/>
      <c r="N67" s="568"/>
      <c r="O67" s="568"/>
      <c r="P67" s="568"/>
      <c r="Q67" s="568"/>
      <c r="R67" s="568"/>
      <c r="S67" s="568"/>
      <c r="T67" s="569"/>
    </row>
    <row r="68" spans="2:20" ht="18" customHeight="1" x14ac:dyDescent="0.25">
      <c r="B68" s="86"/>
      <c r="C68" s="87"/>
      <c r="D68" s="87"/>
      <c r="E68" s="142" t="s">
        <v>54</v>
      </c>
      <c r="F68" s="143">
        <f>SUM(F62:F67)</f>
        <v>0.45630000000000009</v>
      </c>
      <c r="G68" s="126">
        <f>SUM(G62:G67)</f>
        <v>198.0859022688</v>
      </c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2:20" ht="23.25" customHeight="1" x14ac:dyDescent="0.25">
      <c r="B69" s="524"/>
      <c r="C69" s="457"/>
      <c r="D69" s="457"/>
      <c r="E69" s="457"/>
      <c r="F69" s="457"/>
      <c r="G69" s="45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</row>
    <row r="70" spans="2:20" ht="18" customHeight="1" thickBot="1" x14ac:dyDescent="0.3">
      <c r="B70" s="486" t="s">
        <v>28</v>
      </c>
      <c r="C70" s="487"/>
      <c r="D70" s="487"/>
      <c r="E70" s="487"/>
      <c r="F70" s="487"/>
      <c r="G70" s="48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2:20" ht="18" customHeight="1" x14ac:dyDescent="0.25">
      <c r="B71" s="127" t="s">
        <v>126</v>
      </c>
      <c r="C71" s="554" t="s">
        <v>127</v>
      </c>
      <c r="D71" s="554"/>
      <c r="E71" s="554"/>
      <c r="F71" s="128" t="s">
        <v>68</v>
      </c>
      <c r="G71" s="144" t="s">
        <v>71</v>
      </c>
      <c r="H71" s="18"/>
      <c r="I71" s="452" t="s">
        <v>62</v>
      </c>
      <c r="J71" s="453"/>
      <c r="K71" s="453"/>
      <c r="L71" s="453"/>
      <c r="M71" s="453"/>
      <c r="N71" s="453"/>
      <c r="O71" s="453"/>
      <c r="P71" s="453"/>
      <c r="Q71" s="453"/>
      <c r="R71" s="453"/>
      <c r="S71" s="453"/>
      <c r="T71" s="570"/>
    </row>
    <row r="72" spans="2:20" ht="18" customHeight="1" x14ac:dyDescent="0.25">
      <c r="B72" s="130" t="s">
        <v>6</v>
      </c>
      <c r="C72" s="555" t="s">
        <v>113</v>
      </c>
      <c r="D72" s="556"/>
      <c r="E72" s="557"/>
      <c r="F72" s="131">
        <v>8.3299999999999999E-2</v>
      </c>
      <c r="G72" s="132">
        <f>(G19+G21)*F72</f>
        <v>247.6029192</v>
      </c>
      <c r="H72" s="18"/>
      <c r="I72" s="571" t="s">
        <v>129</v>
      </c>
      <c r="J72" s="572"/>
      <c r="K72" s="572"/>
      <c r="L72" s="572"/>
      <c r="M72" s="572"/>
      <c r="N72" s="572"/>
      <c r="O72" s="572"/>
      <c r="P72" s="572"/>
      <c r="Q72" s="572"/>
      <c r="R72" s="572"/>
      <c r="S72" s="572"/>
      <c r="T72" s="573"/>
    </row>
    <row r="73" spans="2:20" ht="18" customHeight="1" x14ac:dyDescent="0.25">
      <c r="B73" s="130" t="s">
        <v>7</v>
      </c>
      <c r="C73" s="555" t="s">
        <v>128</v>
      </c>
      <c r="D73" s="556"/>
      <c r="E73" s="557"/>
      <c r="F73" s="131">
        <v>1.3899999999999999E-2</v>
      </c>
      <c r="G73" s="132">
        <f>G24*F73</f>
        <v>41.316693600000001</v>
      </c>
      <c r="H73" s="18"/>
      <c r="I73" s="244" t="s">
        <v>121</v>
      </c>
      <c r="J73" s="245"/>
      <c r="K73" s="245"/>
      <c r="L73" s="533" t="s">
        <v>119</v>
      </c>
      <c r="M73" s="533"/>
      <c r="N73" s="533"/>
      <c r="O73" s="533"/>
      <c r="P73" s="533"/>
      <c r="Q73" s="533"/>
      <c r="R73" s="533"/>
      <c r="S73" s="533"/>
      <c r="T73" s="534"/>
    </row>
    <row r="74" spans="2:20" ht="18" customHeight="1" x14ac:dyDescent="0.25">
      <c r="B74" s="130" t="s">
        <v>9</v>
      </c>
      <c r="C74" s="555" t="s">
        <v>114</v>
      </c>
      <c r="D74" s="556"/>
      <c r="E74" s="557"/>
      <c r="F74" s="131">
        <v>2.8E-3</v>
      </c>
      <c r="G74" s="132">
        <f>G24*F74</f>
        <v>8.3227872000000005</v>
      </c>
      <c r="H74" s="18"/>
      <c r="I74" s="244" t="s">
        <v>121</v>
      </c>
      <c r="J74" s="245"/>
      <c r="K74" s="245"/>
      <c r="L74" s="533" t="s">
        <v>119</v>
      </c>
      <c r="M74" s="533"/>
      <c r="N74" s="533"/>
      <c r="O74" s="533"/>
      <c r="P74" s="533"/>
      <c r="Q74" s="533"/>
      <c r="R74" s="533"/>
      <c r="S74" s="533"/>
      <c r="T74" s="534"/>
    </row>
    <row r="75" spans="2:20" ht="18" customHeight="1" x14ac:dyDescent="0.25">
      <c r="B75" s="136" t="s">
        <v>10</v>
      </c>
      <c r="C75" s="544" t="s">
        <v>125</v>
      </c>
      <c r="D75" s="545"/>
      <c r="E75" s="546"/>
      <c r="F75" s="137">
        <v>2.0000000000000001E-4</v>
      </c>
      <c r="G75" s="138">
        <f>G24*F75</f>
        <v>0.59448480000000004</v>
      </c>
      <c r="H75" s="18"/>
      <c r="I75" s="244" t="s">
        <v>121</v>
      </c>
      <c r="J75" s="245"/>
      <c r="K75" s="245"/>
      <c r="L75" s="533" t="s">
        <v>119</v>
      </c>
      <c r="M75" s="533"/>
      <c r="N75" s="533"/>
      <c r="O75" s="533"/>
      <c r="P75" s="533"/>
      <c r="Q75" s="533"/>
      <c r="R75" s="533"/>
      <c r="S75" s="533"/>
      <c r="T75" s="534"/>
    </row>
    <row r="76" spans="2:20" ht="18" customHeight="1" x14ac:dyDescent="0.25">
      <c r="B76" s="136" t="s">
        <v>11</v>
      </c>
      <c r="C76" s="544" t="s">
        <v>115</v>
      </c>
      <c r="D76" s="545"/>
      <c r="E76" s="546"/>
      <c r="F76" s="145">
        <v>6.9999999999999999E-4</v>
      </c>
      <c r="G76" s="140">
        <f>G24*F76</f>
        <v>2.0806968000000001</v>
      </c>
      <c r="H76" s="18"/>
      <c r="I76" s="244" t="s">
        <v>121</v>
      </c>
      <c r="J76" s="245"/>
      <c r="K76" s="245"/>
      <c r="L76" s="533" t="s">
        <v>119</v>
      </c>
      <c r="M76" s="533"/>
      <c r="N76" s="533"/>
      <c r="O76" s="533"/>
      <c r="P76" s="533"/>
      <c r="Q76" s="533"/>
      <c r="R76" s="533"/>
      <c r="S76" s="533"/>
      <c r="T76" s="534"/>
    </row>
    <row r="77" spans="2:20" ht="18" customHeight="1" x14ac:dyDescent="0.25">
      <c r="B77" s="136" t="s">
        <v>13</v>
      </c>
      <c r="C77" s="547" t="s">
        <v>116</v>
      </c>
      <c r="D77" s="548"/>
      <c r="E77" s="549"/>
      <c r="F77" s="145">
        <v>2.8999999999999998E-3</v>
      </c>
      <c r="G77" s="140">
        <f>G24*F77</f>
        <v>8.6200295999999987</v>
      </c>
      <c r="H77" s="18"/>
      <c r="I77" s="244" t="s">
        <v>121</v>
      </c>
      <c r="J77" s="245"/>
      <c r="K77" s="245"/>
      <c r="L77" s="533" t="s">
        <v>119</v>
      </c>
      <c r="M77" s="533"/>
      <c r="N77" s="533"/>
      <c r="O77" s="533"/>
      <c r="P77" s="533"/>
      <c r="Q77" s="533"/>
      <c r="R77" s="533"/>
      <c r="S77" s="533"/>
      <c r="T77" s="534"/>
    </row>
    <row r="78" spans="2:20" ht="18" customHeight="1" thickBot="1" x14ac:dyDescent="0.3">
      <c r="B78" s="136" t="s">
        <v>19</v>
      </c>
      <c r="C78" s="547" t="s">
        <v>29</v>
      </c>
      <c r="D78" s="548"/>
      <c r="E78" s="549"/>
      <c r="F78" s="146"/>
      <c r="G78" s="140"/>
      <c r="H78" s="18"/>
      <c r="I78" s="52" t="s">
        <v>224</v>
      </c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1"/>
    </row>
    <row r="79" spans="2:20" ht="18" customHeight="1" x14ac:dyDescent="0.25">
      <c r="B79" s="110"/>
      <c r="C79" s="111"/>
      <c r="D79" s="111"/>
      <c r="E79" s="72" t="s">
        <v>118</v>
      </c>
      <c r="F79" s="147">
        <f>SUM(F72:F78)</f>
        <v>0.1038</v>
      </c>
      <c r="G79" s="114">
        <f>SUM(G72:G78)</f>
        <v>308.53761119999996</v>
      </c>
      <c r="H79" s="18"/>
      <c r="I79" s="236"/>
      <c r="J79" s="236"/>
      <c r="K79" s="236"/>
      <c r="L79" s="236"/>
      <c r="M79" s="236"/>
      <c r="N79" s="236"/>
      <c r="O79" s="236"/>
      <c r="P79" s="236"/>
      <c r="Q79" s="236"/>
      <c r="R79" s="236"/>
      <c r="S79" s="236"/>
      <c r="T79" s="236"/>
    </row>
    <row r="80" spans="2:20" ht="18" customHeight="1" x14ac:dyDescent="0.25">
      <c r="B80" s="136" t="s">
        <v>21</v>
      </c>
      <c r="C80" s="531" t="s">
        <v>117</v>
      </c>
      <c r="D80" s="512"/>
      <c r="E80" s="512"/>
      <c r="F80" s="513"/>
      <c r="G80" s="140">
        <f>G79*F45</f>
        <v>122.7979692576</v>
      </c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</row>
    <row r="81" spans="2:24" ht="18" customHeight="1" x14ac:dyDescent="0.25">
      <c r="B81" s="86"/>
      <c r="C81" s="87"/>
      <c r="D81" s="87"/>
      <c r="E81" s="487" t="s">
        <v>30</v>
      </c>
      <c r="F81" s="521"/>
      <c r="G81" s="126">
        <f>G79+G80</f>
        <v>431.33558045759997</v>
      </c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</row>
    <row r="82" spans="2:24" ht="27" customHeight="1" x14ac:dyDescent="0.25">
      <c r="B82" s="580"/>
      <c r="C82" s="512"/>
      <c r="D82" s="512"/>
      <c r="E82" s="512"/>
      <c r="F82" s="512"/>
      <c r="G82" s="581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</row>
    <row r="83" spans="2:24" ht="18" customHeight="1" thickBot="1" x14ac:dyDescent="0.3">
      <c r="B83" s="486" t="s">
        <v>31</v>
      </c>
      <c r="C83" s="487"/>
      <c r="D83" s="487"/>
      <c r="E83" s="487"/>
      <c r="F83" s="487"/>
      <c r="G83" s="48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</row>
    <row r="84" spans="2:24" s="15" customFormat="1" ht="18" customHeight="1" x14ac:dyDescent="0.25">
      <c r="B84" s="127" t="s">
        <v>220</v>
      </c>
      <c r="C84" s="554" t="s">
        <v>221</v>
      </c>
      <c r="D84" s="554"/>
      <c r="E84" s="554"/>
      <c r="F84" s="554"/>
      <c r="G84" s="144" t="s">
        <v>71</v>
      </c>
      <c r="H84" s="18"/>
      <c r="I84" s="452" t="s">
        <v>62</v>
      </c>
      <c r="J84" s="453"/>
      <c r="K84" s="453"/>
      <c r="L84" s="453"/>
      <c r="M84" s="453"/>
      <c r="N84" s="453"/>
      <c r="O84" s="453"/>
      <c r="P84" s="453"/>
      <c r="Q84" s="453"/>
      <c r="R84" s="453"/>
      <c r="S84" s="453"/>
      <c r="T84" s="570"/>
    </row>
    <row r="85" spans="2:24" ht="18" customHeight="1" x14ac:dyDescent="0.25">
      <c r="B85" s="106" t="s">
        <v>6</v>
      </c>
      <c r="C85" s="547" t="s">
        <v>32</v>
      </c>
      <c r="D85" s="548"/>
      <c r="E85" s="548"/>
      <c r="F85" s="549"/>
      <c r="G85" s="80">
        <f>INSUMOS!E20</f>
        <v>107.91666666666667</v>
      </c>
      <c r="H85" s="18"/>
      <c r="I85" s="52" t="s">
        <v>223</v>
      </c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1"/>
    </row>
    <row r="86" spans="2:24" ht="18" customHeight="1" x14ac:dyDescent="0.25">
      <c r="B86" s="106" t="s">
        <v>7</v>
      </c>
      <c r="C86" s="547" t="s">
        <v>222</v>
      </c>
      <c r="D86" s="548"/>
      <c r="E86" s="548"/>
      <c r="F86" s="549"/>
      <c r="G86" s="80">
        <f>INSUMOS!E48</f>
        <v>20</v>
      </c>
      <c r="H86" s="18"/>
      <c r="I86" s="52" t="s">
        <v>223</v>
      </c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1"/>
    </row>
    <row r="87" spans="2:24" ht="18" customHeight="1" x14ac:dyDescent="0.25">
      <c r="B87" s="106" t="s">
        <v>9</v>
      </c>
      <c r="C87" s="558" t="s">
        <v>33</v>
      </c>
      <c r="D87" s="559"/>
      <c r="E87" s="559"/>
      <c r="F87" s="560"/>
      <c r="G87" s="107">
        <f>INSUMOS!E36</f>
        <v>25.370833333333334</v>
      </c>
      <c r="H87" s="18"/>
      <c r="I87" s="52" t="s">
        <v>223</v>
      </c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1"/>
    </row>
    <row r="88" spans="2:24" ht="18" customHeight="1" thickBot="1" x14ac:dyDescent="0.3">
      <c r="B88" s="106" t="s">
        <v>10</v>
      </c>
      <c r="C88" s="547" t="s">
        <v>12</v>
      </c>
      <c r="D88" s="548"/>
      <c r="E88" s="548"/>
      <c r="F88" s="549"/>
      <c r="G88" s="80"/>
      <c r="H88" s="18"/>
      <c r="I88" s="62" t="s">
        <v>224</v>
      </c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5"/>
    </row>
    <row r="89" spans="2:24" ht="18" customHeight="1" x14ac:dyDescent="0.25">
      <c r="B89" s="86"/>
      <c r="C89" s="87"/>
      <c r="D89" s="87"/>
      <c r="E89" s="487" t="s">
        <v>53</v>
      </c>
      <c r="F89" s="521"/>
      <c r="G89" s="126">
        <f>SUM(G85:G88)</f>
        <v>153.28749999999999</v>
      </c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</row>
    <row r="90" spans="2:24" x14ac:dyDescent="0.25">
      <c r="B90" s="149"/>
      <c r="C90" s="150"/>
      <c r="D90" s="150"/>
      <c r="E90" s="151"/>
      <c r="F90" s="151"/>
      <c r="G90" s="152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</row>
    <row r="91" spans="2:24" ht="18" customHeight="1" thickBot="1" x14ac:dyDescent="0.3">
      <c r="B91" s="486" t="s">
        <v>34</v>
      </c>
      <c r="C91" s="487"/>
      <c r="D91" s="487"/>
      <c r="E91" s="487"/>
      <c r="F91" s="487"/>
      <c r="G91" s="48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</row>
    <row r="92" spans="2:24" ht="34.5" customHeight="1" x14ac:dyDescent="0.25">
      <c r="B92" s="127" t="s">
        <v>130</v>
      </c>
      <c r="C92" s="153" t="s">
        <v>131</v>
      </c>
      <c r="D92" s="128" t="s">
        <v>151</v>
      </c>
      <c r="E92" s="153" t="s">
        <v>137</v>
      </c>
      <c r="F92" s="153" t="s">
        <v>139</v>
      </c>
      <c r="G92" s="144" t="s">
        <v>71</v>
      </c>
      <c r="H92" s="18"/>
      <c r="I92" s="452" t="s">
        <v>62</v>
      </c>
      <c r="J92" s="453"/>
      <c r="K92" s="453"/>
      <c r="L92" s="453"/>
      <c r="M92" s="453"/>
      <c r="N92" s="453"/>
      <c r="O92" s="453"/>
      <c r="P92" s="453"/>
      <c r="Q92" s="453"/>
      <c r="R92" s="453"/>
      <c r="S92" s="453"/>
      <c r="T92" s="453"/>
      <c r="U92" s="247"/>
      <c r="V92" s="247"/>
      <c r="W92" s="247"/>
      <c r="X92" s="253"/>
    </row>
    <row r="93" spans="2:24" ht="18" customHeight="1" x14ac:dyDescent="0.25">
      <c r="B93" s="106" t="s">
        <v>6</v>
      </c>
      <c r="C93" s="154" t="s">
        <v>35</v>
      </c>
      <c r="D93" s="155">
        <f>G24+G58+G68+G81+G89</f>
        <v>6474.8309147600012</v>
      </c>
      <c r="E93" s="156"/>
      <c r="F93" s="235">
        <v>0.05</v>
      </c>
      <c r="G93" s="80">
        <f>D93*F93</f>
        <v>323.74154573800007</v>
      </c>
      <c r="H93" s="18"/>
      <c r="I93" s="244" t="s">
        <v>132</v>
      </c>
      <c r="J93" s="245"/>
      <c r="K93" s="245"/>
      <c r="L93" s="245"/>
      <c r="M93" s="245"/>
      <c r="N93" s="583" t="s">
        <v>119</v>
      </c>
      <c r="O93" s="583"/>
      <c r="P93" s="583"/>
      <c r="Q93" s="583"/>
      <c r="R93" s="583"/>
      <c r="S93" s="583"/>
      <c r="T93" s="583"/>
      <c r="U93" s="583"/>
      <c r="V93" s="583"/>
      <c r="W93" s="249"/>
      <c r="X93" s="253"/>
    </row>
    <row r="94" spans="2:24" ht="18" customHeight="1" x14ac:dyDescent="0.25">
      <c r="B94" s="106" t="s">
        <v>7</v>
      </c>
      <c r="C94" s="154" t="s">
        <v>36</v>
      </c>
      <c r="D94" s="155">
        <f>G24+G58+G68+G81+G89+G93</f>
        <v>6798.5724604980014</v>
      </c>
      <c r="E94" s="156"/>
      <c r="F94" s="235">
        <v>0.1</v>
      </c>
      <c r="G94" s="80">
        <f>D94*F94</f>
        <v>679.85724604980021</v>
      </c>
      <c r="H94" s="18"/>
      <c r="I94" s="52" t="s">
        <v>133</v>
      </c>
      <c r="J94" s="246"/>
      <c r="K94" s="246"/>
      <c r="L94" s="246"/>
      <c r="M94" s="246"/>
      <c r="N94" s="246"/>
      <c r="O94" s="246"/>
      <c r="P94" s="583" t="s">
        <v>119</v>
      </c>
      <c r="Q94" s="583"/>
      <c r="R94" s="583"/>
      <c r="S94" s="583"/>
      <c r="T94" s="583"/>
      <c r="U94" s="583"/>
      <c r="V94" s="583"/>
      <c r="W94" s="583"/>
      <c r="X94" s="254"/>
    </row>
    <row r="95" spans="2:24" ht="37.5" customHeight="1" x14ac:dyDescent="0.25">
      <c r="B95" s="106" t="s">
        <v>9</v>
      </c>
      <c r="C95" s="157" t="s">
        <v>140</v>
      </c>
      <c r="D95" s="158">
        <f>D93+G93+G94</f>
        <v>7478.4297065478013</v>
      </c>
      <c r="E95" s="117"/>
      <c r="F95" s="118"/>
      <c r="G95" s="91">
        <f>D95/(1-E99)</f>
        <v>8426.3996693496356</v>
      </c>
      <c r="H95" s="18"/>
      <c r="I95" s="475" t="s">
        <v>152</v>
      </c>
      <c r="J95" s="476"/>
      <c r="K95" s="476"/>
      <c r="L95" s="476"/>
      <c r="M95" s="476"/>
      <c r="N95" s="476"/>
      <c r="O95" s="476"/>
      <c r="P95" s="476"/>
      <c r="Q95" s="476"/>
      <c r="R95" s="476"/>
      <c r="S95" s="476"/>
      <c r="T95" s="476"/>
      <c r="U95" s="249"/>
      <c r="V95" s="249"/>
      <c r="W95" s="249"/>
      <c r="X95" s="253"/>
    </row>
    <row r="96" spans="2:24" ht="18" customHeight="1" x14ac:dyDescent="0.25">
      <c r="B96" s="106" t="s">
        <v>10</v>
      </c>
      <c r="C96" s="76" t="s">
        <v>37</v>
      </c>
      <c r="D96" s="159"/>
      <c r="E96" s="173">
        <v>1.6500000000000001E-2</v>
      </c>
      <c r="F96" s="160"/>
      <c r="G96" s="91">
        <f>G95*E96</f>
        <v>139.035594544269</v>
      </c>
      <c r="H96" s="18"/>
      <c r="I96" s="475" t="s">
        <v>241</v>
      </c>
      <c r="J96" s="476"/>
      <c r="K96" s="476"/>
      <c r="L96" s="476"/>
      <c r="M96" s="476"/>
      <c r="N96" s="476"/>
      <c r="O96" s="476"/>
      <c r="P96" s="476"/>
      <c r="Q96" s="476"/>
      <c r="R96" s="476"/>
      <c r="S96" s="476"/>
      <c r="T96" s="476"/>
      <c r="U96" s="249"/>
      <c r="V96" s="249"/>
      <c r="W96" s="249"/>
      <c r="X96" s="253"/>
    </row>
    <row r="97" spans="2:24" ht="18" customHeight="1" x14ac:dyDescent="0.25">
      <c r="B97" s="106" t="s">
        <v>10</v>
      </c>
      <c r="C97" s="76" t="s">
        <v>38</v>
      </c>
      <c r="D97" s="159"/>
      <c r="E97" s="173">
        <v>7.5999999999999998E-2</v>
      </c>
      <c r="F97" s="160"/>
      <c r="G97" s="91">
        <f>G95*E97</f>
        <v>640.40637487057234</v>
      </c>
      <c r="H97" s="18"/>
      <c r="I97" s="475" t="s">
        <v>241</v>
      </c>
      <c r="J97" s="476"/>
      <c r="K97" s="476"/>
      <c r="L97" s="476"/>
      <c r="M97" s="476"/>
      <c r="N97" s="476"/>
      <c r="O97" s="476"/>
      <c r="P97" s="476"/>
      <c r="Q97" s="476"/>
      <c r="R97" s="476"/>
      <c r="S97" s="476"/>
      <c r="T97" s="476"/>
      <c r="U97" s="249"/>
      <c r="V97" s="249"/>
      <c r="W97" s="249"/>
      <c r="X97" s="253"/>
    </row>
    <row r="98" spans="2:24" ht="18" customHeight="1" thickBot="1" x14ac:dyDescent="0.3">
      <c r="B98" s="106" t="s">
        <v>13</v>
      </c>
      <c r="C98" s="76" t="s">
        <v>39</v>
      </c>
      <c r="D98" s="159"/>
      <c r="E98" s="161">
        <v>0.02</v>
      </c>
      <c r="F98" s="161"/>
      <c r="G98" s="91">
        <f>G95*E98</f>
        <v>168.5279933869927</v>
      </c>
      <c r="H98" s="18"/>
      <c r="I98" s="495" t="s">
        <v>149</v>
      </c>
      <c r="J98" s="496"/>
      <c r="K98" s="496"/>
      <c r="L98" s="496"/>
      <c r="M98" s="496"/>
      <c r="N98" s="496"/>
      <c r="O98" s="496"/>
      <c r="P98" s="496"/>
      <c r="Q98" s="496"/>
      <c r="R98" s="496"/>
      <c r="S98" s="496"/>
      <c r="T98" s="496"/>
      <c r="U98" s="251"/>
      <c r="V98" s="251"/>
      <c r="W98" s="251"/>
      <c r="X98" s="253"/>
    </row>
    <row r="99" spans="2:24" ht="18" customHeight="1" x14ac:dyDescent="0.25">
      <c r="B99" s="106"/>
      <c r="C99" s="76"/>
      <c r="D99" s="101" t="s">
        <v>138</v>
      </c>
      <c r="E99" s="162">
        <f>E96+E97+E98</f>
        <v>0.1125</v>
      </c>
      <c r="F99" s="161"/>
      <c r="G99" s="91"/>
      <c r="H99" s="18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</row>
    <row r="100" spans="2:24" ht="18" customHeight="1" x14ac:dyDescent="0.25">
      <c r="B100" s="86"/>
      <c r="C100" s="87"/>
      <c r="D100" s="87"/>
      <c r="E100" s="163"/>
      <c r="F100" s="163" t="s">
        <v>55</v>
      </c>
      <c r="G100" s="88">
        <f>G93+G94+G96+G97+G98</f>
        <v>1951.5687545896344</v>
      </c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2:24" ht="18" customHeight="1" thickBot="1" x14ac:dyDescent="0.3">
      <c r="B101" s="587"/>
      <c r="C101" s="588"/>
      <c r="D101" s="588"/>
      <c r="E101" s="588"/>
      <c r="F101" s="588"/>
      <c r="G101" s="589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</row>
    <row r="102" spans="2:24" ht="18" customHeight="1" x14ac:dyDescent="0.25">
      <c r="B102" s="590" t="s">
        <v>141</v>
      </c>
      <c r="C102" s="591"/>
      <c r="D102" s="591"/>
      <c r="E102" s="591"/>
      <c r="F102" s="591"/>
      <c r="G102" s="592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</row>
    <row r="103" spans="2:24" ht="18" customHeight="1" x14ac:dyDescent="0.25">
      <c r="B103" s="593" t="s">
        <v>142</v>
      </c>
      <c r="C103" s="554"/>
      <c r="D103" s="554"/>
      <c r="E103" s="554"/>
      <c r="F103" s="554"/>
      <c r="G103" s="165" t="s">
        <v>71</v>
      </c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</row>
    <row r="104" spans="2:24" ht="18" customHeight="1" x14ac:dyDescent="0.25">
      <c r="B104" s="75" t="s">
        <v>6</v>
      </c>
      <c r="C104" s="547" t="s">
        <v>143</v>
      </c>
      <c r="D104" s="548"/>
      <c r="E104" s="548"/>
      <c r="F104" s="549"/>
      <c r="G104" s="91">
        <f>G24</f>
        <v>2972.424</v>
      </c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</row>
    <row r="105" spans="2:24" ht="18" customHeight="1" x14ac:dyDescent="0.25">
      <c r="B105" s="75" t="s">
        <v>7</v>
      </c>
      <c r="C105" s="547" t="s">
        <v>144</v>
      </c>
      <c r="D105" s="548"/>
      <c r="E105" s="548"/>
      <c r="F105" s="549"/>
      <c r="G105" s="91">
        <f>G58</f>
        <v>2719.6979320336</v>
      </c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</row>
    <row r="106" spans="2:24" ht="18" customHeight="1" x14ac:dyDescent="0.25">
      <c r="B106" s="75" t="s">
        <v>9</v>
      </c>
      <c r="C106" s="547" t="s">
        <v>145</v>
      </c>
      <c r="D106" s="548"/>
      <c r="E106" s="548"/>
      <c r="F106" s="549"/>
      <c r="G106" s="80">
        <f>G68</f>
        <v>198.0859022688</v>
      </c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</row>
    <row r="107" spans="2:24" ht="18" customHeight="1" x14ac:dyDescent="0.25">
      <c r="B107" s="75" t="s">
        <v>10</v>
      </c>
      <c r="C107" s="547" t="s">
        <v>146</v>
      </c>
      <c r="D107" s="548"/>
      <c r="E107" s="548"/>
      <c r="F107" s="549"/>
      <c r="G107" s="80">
        <f>G81</f>
        <v>431.33558045759997</v>
      </c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</row>
    <row r="108" spans="2:24" ht="18" customHeight="1" x14ac:dyDescent="0.25">
      <c r="B108" s="75" t="s">
        <v>11</v>
      </c>
      <c r="C108" s="547" t="s">
        <v>147</v>
      </c>
      <c r="D108" s="548"/>
      <c r="E108" s="548"/>
      <c r="F108" s="549"/>
      <c r="G108" s="80">
        <f>G89</f>
        <v>153.28749999999999</v>
      </c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</row>
    <row r="109" spans="2:24" ht="18" customHeight="1" thickBot="1" x14ac:dyDescent="0.3">
      <c r="B109" s="166" t="s">
        <v>13</v>
      </c>
      <c r="C109" s="584" t="s">
        <v>148</v>
      </c>
      <c r="D109" s="585"/>
      <c r="E109" s="585"/>
      <c r="F109" s="586"/>
      <c r="G109" s="167">
        <f>G100</f>
        <v>1951.5687545896344</v>
      </c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</row>
    <row r="110" spans="2:24" ht="21" customHeight="1" thickBot="1" x14ac:dyDescent="0.3">
      <c r="B110" s="168"/>
      <c r="C110" s="169"/>
      <c r="D110" s="169"/>
      <c r="E110" s="170" t="s">
        <v>150</v>
      </c>
      <c r="F110" s="171"/>
      <c r="G110" s="172">
        <f>SUM(G104:G109)</f>
        <v>8426.3996693496356</v>
      </c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</row>
    <row r="111" spans="2:24" ht="18" customHeight="1" x14ac:dyDescent="0.25">
      <c r="B111" s="14"/>
      <c r="C111" s="14"/>
      <c r="D111" s="14"/>
      <c r="E111" s="582" t="s">
        <v>308</v>
      </c>
      <c r="F111" s="582"/>
      <c r="G111" s="375">
        <f>G20+((G24/220)*60%)</f>
        <v>21.617629090909091</v>
      </c>
      <c r="J111" s="1"/>
      <c r="K111" s="1"/>
      <c r="L111" s="1"/>
      <c r="M111" s="1"/>
      <c r="N111" s="1"/>
      <c r="O111" s="1"/>
      <c r="P111" s="1"/>
    </row>
    <row r="112" spans="2:24" ht="20.25" x14ac:dyDescent="0.3">
      <c r="C112" s="233"/>
    </row>
    <row r="113" spans="3:14" x14ac:dyDescent="0.25">
      <c r="C113" s="13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</sheetData>
  <sheetProtection deleteColumns="0"/>
  <mergeCells count="153">
    <mergeCell ref="E111:F111"/>
    <mergeCell ref="N93:V93"/>
    <mergeCell ref="P94:W94"/>
    <mergeCell ref="C107:F107"/>
    <mergeCell ref="C108:F108"/>
    <mergeCell ref="C109:F109"/>
    <mergeCell ref="I95:T95"/>
    <mergeCell ref="I96:T96"/>
    <mergeCell ref="I97:T97"/>
    <mergeCell ref="I98:T98"/>
    <mergeCell ref="B101:G101"/>
    <mergeCell ref="B102:G102"/>
    <mergeCell ref="B103:F103"/>
    <mergeCell ref="C104:F104"/>
    <mergeCell ref="C105:F105"/>
    <mergeCell ref="C106:F106"/>
    <mergeCell ref="I92:T92"/>
    <mergeCell ref="E81:F81"/>
    <mergeCell ref="B82:G82"/>
    <mergeCell ref="B83:G83"/>
    <mergeCell ref="C84:F84"/>
    <mergeCell ref="C85:F85"/>
    <mergeCell ref="C86:F86"/>
    <mergeCell ref="C87:F87"/>
    <mergeCell ref="C88:F88"/>
    <mergeCell ref="E89:F89"/>
    <mergeCell ref="I84:T84"/>
    <mergeCell ref="B91:G91"/>
    <mergeCell ref="I64:K64"/>
    <mergeCell ref="L64:T64"/>
    <mergeCell ref="I67:K67"/>
    <mergeCell ref="L67:T67"/>
    <mergeCell ref="C76:E76"/>
    <mergeCell ref="C77:E77"/>
    <mergeCell ref="C78:E78"/>
    <mergeCell ref="C80:F80"/>
    <mergeCell ref="C73:E73"/>
    <mergeCell ref="C74:E74"/>
    <mergeCell ref="C75:E75"/>
    <mergeCell ref="L73:T73"/>
    <mergeCell ref="L75:T75"/>
    <mergeCell ref="L74:T74"/>
    <mergeCell ref="L76:T76"/>
    <mergeCell ref="L77:T77"/>
    <mergeCell ref="B69:G69"/>
    <mergeCell ref="B70:G70"/>
    <mergeCell ref="C71:E71"/>
    <mergeCell ref="I71:T71"/>
    <mergeCell ref="C72:E72"/>
    <mergeCell ref="I72:T72"/>
    <mergeCell ref="C65:E65"/>
    <mergeCell ref="I65:T65"/>
    <mergeCell ref="C66:E66"/>
    <mergeCell ref="I66:T66"/>
    <mergeCell ref="C67:E67"/>
    <mergeCell ref="B50:B51"/>
    <mergeCell ref="C50:D51"/>
    <mergeCell ref="G50:G51"/>
    <mergeCell ref="I50:T51"/>
    <mergeCell ref="C52:F52"/>
    <mergeCell ref="C53:F53"/>
    <mergeCell ref="B60:G60"/>
    <mergeCell ref="C61:E61"/>
    <mergeCell ref="I61:L61"/>
    <mergeCell ref="C62:E62"/>
    <mergeCell ref="C63:E63"/>
    <mergeCell ref="C54:F54"/>
    <mergeCell ref="C55:F55"/>
    <mergeCell ref="C56:F56"/>
    <mergeCell ref="I57:T57"/>
    <mergeCell ref="E58:F58"/>
    <mergeCell ref="I58:T59"/>
    <mergeCell ref="B59:G59"/>
    <mergeCell ref="I62:K62"/>
    <mergeCell ref="L62:T62"/>
    <mergeCell ref="I63:K63"/>
    <mergeCell ref="L63:T63"/>
    <mergeCell ref="B46:G46"/>
    <mergeCell ref="C47:F47"/>
    <mergeCell ref="I47:L47"/>
    <mergeCell ref="B48:B49"/>
    <mergeCell ref="C48:C49"/>
    <mergeCell ref="G48:G49"/>
    <mergeCell ref="I48:T49"/>
    <mergeCell ref="C42:E42"/>
    <mergeCell ref="I42:T42"/>
    <mergeCell ref="C43:E43"/>
    <mergeCell ref="I43:T43"/>
    <mergeCell ref="C44:E44"/>
    <mergeCell ref="I44:T44"/>
    <mergeCell ref="C39:E39"/>
    <mergeCell ref="I39:T39"/>
    <mergeCell ref="C40:E40"/>
    <mergeCell ref="I40:T40"/>
    <mergeCell ref="C41:E41"/>
    <mergeCell ref="I41:T41"/>
    <mergeCell ref="C36:E36"/>
    <mergeCell ref="I36:L36"/>
    <mergeCell ref="C37:E37"/>
    <mergeCell ref="I37:T37"/>
    <mergeCell ref="C38:E38"/>
    <mergeCell ref="I38:T38"/>
    <mergeCell ref="I29:L29"/>
    <mergeCell ref="C30:D30"/>
    <mergeCell ref="I30:T30"/>
    <mergeCell ref="C31:D31"/>
    <mergeCell ref="C33:F33"/>
    <mergeCell ref="B35:G35"/>
    <mergeCell ref="E24:F24"/>
    <mergeCell ref="B25:G25"/>
    <mergeCell ref="B26:G26"/>
    <mergeCell ref="B27:G27"/>
    <mergeCell ref="B28:G28"/>
    <mergeCell ref="C29:E29"/>
    <mergeCell ref="B16:G16"/>
    <mergeCell ref="B17:G17"/>
    <mergeCell ref="I18:L18"/>
    <mergeCell ref="I20:P20"/>
    <mergeCell ref="I21:T21"/>
    <mergeCell ref="I22:T22"/>
    <mergeCell ref="I23:T23"/>
    <mergeCell ref="B13:D14"/>
    <mergeCell ref="E13:G13"/>
    <mergeCell ref="E14:G14"/>
    <mergeCell ref="B15:D15"/>
    <mergeCell ref="E15:G15"/>
    <mergeCell ref="I15:J15"/>
    <mergeCell ref="I13:J14"/>
    <mergeCell ref="I9:J9"/>
    <mergeCell ref="B10:D10"/>
    <mergeCell ref="E10:G10"/>
    <mergeCell ref="B11:D11"/>
    <mergeCell ref="E11:G11"/>
    <mergeCell ref="B12:G12"/>
    <mergeCell ref="B8:D8"/>
    <mergeCell ref="E8:G8"/>
    <mergeCell ref="B9:D9"/>
    <mergeCell ref="E9:G9"/>
    <mergeCell ref="I2:L2"/>
    <mergeCell ref="B3:D3"/>
    <mergeCell ref="E3:G3"/>
    <mergeCell ref="B7:D7"/>
    <mergeCell ref="E7:G7"/>
    <mergeCell ref="I1:T1"/>
    <mergeCell ref="B4:D4"/>
    <mergeCell ref="E4:G4"/>
    <mergeCell ref="B5:D5"/>
    <mergeCell ref="E5:G5"/>
    <mergeCell ref="B6:D6"/>
    <mergeCell ref="E6:G6"/>
    <mergeCell ref="B1:G1"/>
    <mergeCell ref="B2:D2"/>
    <mergeCell ref="E2:G2"/>
  </mergeCells>
  <hyperlinks>
    <hyperlink ref="L62" r:id="rId1"/>
    <hyperlink ref="L63" r:id="rId2"/>
    <hyperlink ref="L64" r:id="rId3"/>
    <hyperlink ref="L67" r:id="rId4"/>
    <hyperlink ref="L73" r:id="rId5"/>
    <hyperlink ref="L75" r:id="rId6"/>
    <hyperlink ref="L74" r:id="rId7"/>
    <hyperlink ref="L76" r:id="rId8"/>
    <hyperlink ref="L77" r:id="rId9"/>
    <hyperlink ref="N93" r:id="rId10"/>
    <hyperlink ref="P94" r:id="rId11"/>
  </hyperlinks>
  <pageMargins left="0.511811024" right="0.511811024" top="0.78740157499999996" bottom="0.78740157499999996" header="0.31496062000000002" footer="0.31496062000000002"/>
  <pageSetup paperSize="9" scale="50" fitToHeight="0" orientation="portrait" r:id="rId12"/>
  <ignoredErrors>
    <ignoredError sqref="G33" formula="1"/>
  </ignoredErrors>
  <legacyDrawing r:id="rId1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13"/>
  <sheetViews>
    <sheetView topLeftCell="A79" zoomScale="90" zoomScaleNormal="90" workbookViewId="0">
      <selection activeCell="I107" sqref="I107"/>
    </sheetView>
  </sheetViews>
  <sheetFormatPr defaultRowHeight="15" x14ac:dyDescent="0.25"/>
  <cols>
    <col min="1" max="1" width="3.28515625" style="2" customWidth="1"/>
    <col min="2" max="2" width="5.140625" customWidth="1"/>
    <col min="3" max="3" width="27.140625" customWidth="1"/>
    <col min="4" max="4" width="32.140625" customWidth="1"/>
    <col min="5" max="5" width="22.85546875" customWidth="1"/>
    <col min="6" max="6" width="20.42578125" style="2" customWidth="1"/>
    <col min="7" max="7" width="25.5703125" customWidth="1"/>
    <col min="8" max="8" width="2.28515625" customWidth="1"/>
    <col min="9" max="9" width="30.7109375" customWidth="1"/>
    <col min="10" max="10" width="19.42578125" customWidth="1"/>
    <col min="11" max="11" width="22.7109375" customWidth="1"/>
    <col min="12" max="12" width="16.42578125" customWidth="1"/>
    <col min="13" max="13" width="14.7109375" customWidth="1"/>
    <col min="18" max="18" width="11.42578125" customWidth="1"/>
    <col min="19" max="19" width="14.140625" customWidth="1"/>
    <col min="20" max="20" width="11.42578125" customWidth="1"/>
    <col min="22" max="22" width="15" customWidth="1"/>
    <col min="23" max="23" width="17" customWidth="1"/>
  </cols>
  <sheetData>
    <row r="1" spans="2:20" ht="26.25" customHeight="1" thickBot="1" x14ac:dyDescent="0.3">
      <c r="B1" s="467" t="s">
        <v>40</v>
      </c>
      <c r="C1" s="468"/>
      <c r="D1" s="468"/>
      <c r="E1" s="468"/>
      <c r="F1" s="468"/>
      <c r="G1" s="469"/>
      <c r="H1" s="603" t="s">
        <v>56</v>
      </c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</row>
    <row r="2" spans="2:20" ht="18" customHeight="1" x14ac:dyDescent="0.25">
      <c r="B2" s="470" t="s">
        <v>0</v>
      </c>
      <c r="C2" s="471"/>
      <c r="D2" s="471"/>
      <c r="E2" s="472"/>
      <c r="F2" s="473"/>
      <c r="G2" s="474"/>
      <c r="H2" s="174"/>
      <c r="I2" s="598" t="s">
        <v>62</v>
      </c>
      <c r="J2" s="599"/>
      <c r="K2" s="599"/>
      <c r="L2" s="599"/>
      <c r="M2" s="175"/>
      <c r="N2" s="175"/>
      <c r="O2" s="175"/>
      <c r="P2" s="175"/>
      <c r="Q2" s="175"/>
      <c r="R2" s="175"/>
      <c r="S2" s="175"/>
      <c r="T2" s="176"/>
    </row>
    <row r="3" spans="2:20" ht="18" customHeight="1" x14ac:dyDescent="0.25">
      <c r="B3" s="454" t="s">
        <v>1</v>
      </c>
      <c r="C3" s="455"/>
      <c r="D3" s="455"/>
      <c r="E3" s="456"/>
      <c r="F3" s="457"/>
      <c r="G3" s="458"/>
      <c r="H3" s="177"/>
      <c r="I3" s="52"/>
      <c r="J3" s="53"/>
      <c r="K3" s="53"/>
      <c r="L3" s="53"/>
      <c r="M3" s="53"/>
      <c r="N3" s="53"/>
      <c r="O3" s="53"/>
      <c r="P3" s="53"/>
      <c r="Q3" s="53"/>
      <c r="R3" s="53"/>
      <c r="S3" s="53"/>
      <c r="T3" s="58"/>
    </row>
    <row r="4" spans="2:20" ht="18" customHeight="1" x14ac:dyDescent="0.25">
      <c r="B4" s="454" t="s">
        <v>2</v>
      </c>
      <c r="C4" s="455"/>
      <c r="D4" s="455"/>
      <c r="E4" s="456"/>
      <c r="F4" s="457"/>
      <c r="G4" s="458"/>
      <c r="H4" s="177"/>
      <c r="I4" s="52"/>
      <c r="J4" s="53"/>
      <c r="K4" s="53"/>
      <c r="L4" s="53"/>
      <c r="M4" s="53"/>
      <c r="N4" s="53"/>
      <c r="O4" s="53"/>
      <c r="P4" s="53"/>
      <c r="Q4" s="53"/>
      <c r="R4" s="53"/>
      <c r="S4" s="53"/>
      <c r="T4" s="58"/>
    </row>
    <row r="5" spans="2:20" s="2" customFormat="1" ht="18" customHeight="1" x14ac:dyDescent="0.25">
      <c r="B5" s="464" t="s">
        <v>57</v>
      </c>
      <c r="C5" s="465"/>
      <c r="D5" s="466"/>
      <c r="E5" s="461"/>
      <c r="F5" s="462"/>
      <c r="G5" s="463"/>
      <c r="H5" s="177"/>
      <c r="I5" s="52"/>
      <c r="J5" s="53"/>
      <c r="K5" s="53"/>
      <c r="L5" s="53"/>
      <c r="M5" s="53"/>
      <c r="N5" s="53"/>
      <c r="O5" s="53"/>
      <c r="P5" s="53"/>
      <c r="Q5" s="53"/>
      <c r="R5" s="53"/>
      <c r="S5" s="53"/>
      <c r="T5" s="58"/>
    </row>
    <row r="6" spans="2:20" ht="18" customHeight="1" x14ac:dyDescent="0.25">
      <c r="B6" s="454" t="s">
        <v>3</v>
      </c>
      <c r="C6" s="455"/>
      <c r="D6" s="455"/>
      <c r="E6" s="456" t="s">
        <v>58</v>
      </c>
      <c r="F6" s="457"/>
      <c r="G6" s="458"/>
      <c r="H6" s="177"/>
      <c r="I6" s="52"/>
      <c r="J6" s="53"/>
      <c r="K6" s="53"/>
      <c r="L6" s="53"/>
      <c r="M6" s="53"/>
      <c r="N6" s="53"/>
      <c r="O6" s="53"/>
      <c r="P6" s="53"/>
      <c r="Q6" s="53"/>
      <c r="R6" s="53"/>
      <c r="S6" s="53"/>
      <c r="T6" s="58"/>
    </row>
    <row r="7" spans="2:20" ht="18" customHeight="1" x14ac:dyDescent="0.25">
      <c r="B7" s="459" t="s">
        <v>41</v>
      </c>
      <c r="C7" s="460"/>
      <c r="D7" s="460"/>
      <c r="E7" s="461" t="s">
        <v>273</v>
      </c>
      <c r="F7" s="462"/>
      <c r="G7" s="463"/>
      <c r="H7" s="177"/>
      <c r="I7" s="52"/>
      <c r="J7" s="53"/>
      <c r="K7" s="53"/>
      <c r="L7" s="53"/>
      <c r="M7" s="53"/>
      <c r="N7" s="53"/>
      <c r="O7" s="53"/>
      <c r="P7" s="53"/>
      <c r="Q7" s="53"/>
      <c r="R7" s="53"/>
      <c r="S7" s="53"/>
      <c r="T7" s="58"/>
    </row>
    <row r="8" spans="2:20" s="2" customFormat="1" ht="18" customHeight="1" x14ac:dyDescent="0.25">
      <c r="B8" s="480" t="s">
        <v>61</v>
      </c>
      <c r="C8" s="481"/>
      <c r="D8" s="482"/>
      <c r="E8" s="461" t="s">
        <v>250</v>
      </c>
      <c r="F8" s="462"/>
      <c r="G8" s="463"/>
      <c r="H8" s="177"/>
      <c r="I8" s="52"/>
      <c r="J8" s="53"/>
      <c r="K8" s="53"/>
      <c r="L8" s="53"/>
      <c r="M8" s="53"/>
      <c r="N8" s="53"/>
      <c r="O8" s="53"/>
      <c r="P8" s="53"/>
      <c r="Q8" s="53"/>
      <c r="R8" s="53"/>
      <c r="S8" s="53"/>
      <c r="T8" s="58"/>
    </row>
    <row r="9" spans="2:20" ht="18" customHeight="1" x14ac:dyDescent="0.25">
      <c r="B9" s="480" t="s">
        <v>46</v>
      </c>
      <c r="C9" s="481"/>
      <c r="D9" s="482"/>
      <c r="E9" s="456" t="s">
        <v>47</v>
      </c>
      <c r="F9" s="457"/>
      <c r="G9" s="458"/>
      <c r="H9" s="174"/>
      <c r="I9" s="475" t="s">
        <v>63</v>
      </c>
      <c r="J9" s="476"/>
      <c r="K9" s="53"/>
      <c r="L9" s="53"/>
      <c r="M9" s="53"/>
      <c r="N9" s="53"/>
      <c r="O9" s="53"/>
      <c r="P9" s="53"/>
      <c r="Q9" s="53"/>
      <c r="R9" s="53"/>
      <c r="S9" s="53"/>
      <c r="T9" s="58"/>
    </row>
    <row r="10" spans="2:20" ht="18" customHeight="1" x14ac:dyDescent="0.25">
      <c r="B10" s="454" t="s">
        <v>4</v>
      </c>
      <c r="C10" s="455"/>
      <c r="D10" s="455"/>
      <c r="E10" s="456">
        <v>12</v>
      </c>
      <c r="F10" s="457"/>
      <c r="G10" s="458"/>
      <c r="H10" s="177"/>
      <c r="I10" s="52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8"/>
    </row>
    <row r="11" spans="2:20" s="12" customFormat="1" ht="18" customHeight="1" x14ac:dyDescent="0.25">
      <c r="B11" s="464" t="s">
        <v>134</v>
      </c>
      <c r="C11" s="465"/>
      <c r="D11" s="466"/>
      <c r="E11" s="461" t="s">
        <v>135</v>
      </c>
      <c r="F11" s="462"/>
      <c r="G11" s="463"/>
      <c r="H11" s="177"/>
      <c r="I11" s="475" t="s">
        <v>136</v>
      </c>
      <c r="J11" s="476"/>
      <c r="K11" s="53"/>
      <c r="L11" s="53"/>
      <c r="M11" s="53"/>
      <c r="N11" s="53"/>
      <c r="O11" s="53"/>
      <c r="P11" s="53"/>
      <c r="Q11" s="53"/>
      <c r="R11" s="53"/>
      <c r="S11" s="53"/>
      <c r="T11" s="58"/>
    </row>
    <row r="12" spans="2:20" ht="18" customHeight="1" x14ac:dyDescent="0.25">
      <c r="B12" s="477"/>
      <c r="C12" s="478"/>
      <c r="D12" s="478"/>
      <c r="E12" s="478"/>
      <c r="F12" s="456"/>
      <c r="G12" s="479"/>
      <c r="H12" s="177"/>
      <c r="I12" s="52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8"/>
    </row>
    <row r="13" spans="2:20" ht="18" customHeight="1" x14ac:dyDescent="0.25">
      <c r="B13" s="498" t="s">
        <v>42</v>
      </c>
      <c r="C13" s="499"/>
      <c r="D13" s="500"/>
      <c r="E13" s="504" t="s">
        <v>59</v>
      </c>
      <c r="F13" s="505"/>
      <c r="G13" s="506"/>
      <c r="H13" s="177"/>
      <c r="I13" s="475" t="s">
        <v>64</v>
      </c>
      <c r="J13" s="476"/>
      <c r="K13" s="53"/>
      <c r="L13" s="53"/>
      <c r="M13" s="53"/>
      <c r="N13" s="53"/>
      <c r="O13" s="53"/>
      <c r="P13" s="53"/>
      <c r="Q13" s="53"/>
      <c r="R13" s="53"/>
      <c r="S13" s="53"/>
      <c r="T13" s="58"/>
    </row>
    <row r="14" spans="2:20" s="2" customFormat="1" ht="18" customHeight="1" x14ac:dyDescent="0.25">
      <c r="B14" s="501"/>
      <c r="C14" s="502"/>
      <c r="D14" s="503"/>
      <c r="E14" s="507" t="s">
        <v>60</v>
      </c>
      <c r="F14" s="508"/>
      <c r="G14" s="509"/>
      <c r="H14" s="177"/>
      <c r="I14" s="52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8"/>
    </row>
    <row r="15" spans="2:20" ht="18" customHeight="1" thickBot="1" x14ac:dyDescent="0.3">
      <c r="B15" s="510" t="s">
        <v>43</v>
      </c>
      <c r="C15" s="511"/>
      <c r="D15" s="511"/>
      <c r="E15" s="456">
        <v>2</v>
      </c>
      <c r="F15" s="457"/>
      <c r="G15" s="458"/>
      <c r="H15" s="177"/>
      <c r="I15" s="495" t="s">
        <v>64</v>
      </c>
      <c r="J15" s="496"/>
      <c r="K15" s="63"/>
      <c r="L15" s="63"/>
      <c r="M15" s="63"/>
      <c r="N15" s="63"/>
      <c r="O15" s="63"/>
      <c r="P15" s="63"/>
      <c r="Q15" s="63"/>
      <c r="R15" s="63"/>
      <c r="S15" s="63"/>
      <c r="T15" s="64"/>
    </row>
    <row r="16" spans="2:20" ht="18" customHeight="1" x14ac:dyDescent="0.25">
      <c r="B16" s="483" t="s">
        <v>5</v>
      </c>
      <c r="C16" s="484"/>
      <c r="D16" s="484"/>
      <c r="E16" s="484"/>
      <c r="F16" s="484"/>
      <c r="G16" s="485"/>
      <c r="H16" s="177"/>
      <c r="I16" s="177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</row>
    <row r="17" spans="2:20" ht="18" customHeight="1" thickBot="1" x14ac:dyDescent="0.3">
      <c r="B17" s="486" t="s">
        <v>51</v>
      </c>
      <c r="C17" s="487"/>
      <c r="D17" s="487"/>
      <c r="E17" s="487"/>
      <c r="F17" s="487"/>
      <c r="G17" s="488"/>
      <c r="H17" s="177"/>
      <c r="I17" s="177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</row>
    <row r="18" spans="2:20" ht="18" customHeight="1" x14ac:dyDescent="0.25">
      <c r="B18" s="71" t="s">
        <v>66</v>
      </c>
      <c r="C18" s="89" t="s">
        <v>67</v>
      </c>
      <c r="D18" s="73" t="s">
        <v>68</v>
      </c>
      <c r="E18" s="73" t="s">
        <v>69</v>
      </c>
      <c r="F18" s="73" t="s">
        <v>70</v>
      </c>
      <c r="G18" s="74" t="s">
        <v>71</v>
      </c>
      <c r="H18" s="177"/>
      <c r="I18" s="598" t="s">
        <v>62</v>
      </c>
      <c r="J18" s="599"/>
      <c r="K18" s="599"/>
      <c r="L18" s="599"/>
      <c r="M18" s="175"/>
      <c r="N18" s="175"/>
      <c r="O18" s="175"/>
      <c r="P18" s="175"/>
      <c r="Q18" s="175"/>
      <c r="R18" s="175"/>
      <c r="S18" s="175"/>
      <c r="T18" s="176"/>
    </row>
    <row r="19" spans="2:20" ht="18" customHeight="1" x14ac:dyDescent="0.25">
      <c r="B19" s="75" t="s">
        <v>6</v>
      </c>
      <c r="C19" s="76" t="s">
        <v>44</v>
      </c>
      <c r="D19" s="77" t="s">
        <v>72</v>
      </c>
      <c r="E19" s="78">
        <v>1</v>
      </c>
      <c r="F19" s="79">
        <v>2286.48</v>
      </c>
      <c r="G19" s="80">
        <f>F19</f>
        <v>2286.48</v>
      </c>
      <c r="H19" s="174"/>
      <c r="I19" s="56" t="s">
        <v>65</v>
      </c>
      <c r="J19" s="57"/>
      <c r="K19" s="53"/>
      <c r="L19" s="53"/>
      <c r="M19" s="53"/>
      <c r="N19" s="53"/>
      <c r="O19" s="53"/>
      <c r="P19" s="53"/>
      <c r="Q19" s="53"/>
      <c r="R19" s="53"/>
      <c r="S19" s="53"/>
      <c r="T19" s="58"/>
    </row>
    <row r="20" spans="2:20" ht="18" customHeight="1" x14ac:dyDescent="0.25">
      <c r="B20" s="75" t="s">
        <v>7</v>
      </c>
      <c r="C20" s="76" t="s">
        <v>45</v>
      </c>
      <c r="D20" s="77" t="s">
        <v>72</v>
      </c>
      <c r="E20" s="78">
        <v>220</v>
      </c>
      <c r="F20" s="81">
        <f>(G19+G21)/E20</f>
        <v>13.511018181818182</v>
      </c>
      <c r="G20" s="80">
        <f>F20</f>
        <v>13.511018181818182</v>
      </c>
      <c r="H20" s="174"/>
      <c r="I20" s="475" t="s">
        <v>73</v>
      </c>
      <c r="J20" s="476"/>
      <c r="K20" s="476"/>
      <c r="L20" s="476"/>
      <c r="M20" s="476"/>
      <c r="N20" s="476"/>
      <c r="O20" s="476"/>
      <c r="P20" s="476"/>
      <c r="Q20" s="53"/>
      <c r="R20" s="53"/>
      <c r="S20" s="53"/>
      <c r="T20" s="58"/>
    </row>
    <row r="21" spans="2:20" ht="29.25" customHeight="1" x14ac:dyDescent="0.25">
      <c r="B21" s="75" t="s">
        <v>9</v>
      </c>
      <c r="C21" s="76" t="s">
        <v>8</v>
      </c>
      <c r="D21" s="82">
        <v>0.3</v>
      </c>
      <c r="E21" s="83">
        <v>1</v>
      </c>
      <c r="F21" s="81">
        <f>F19*D21</f>
        <v>685.94399999999996</v>
      </c>
      <c r="G21" s="80">
        <f>F21</f>
        <v>685.94399999999996</v>
      </c>
      <c r="H21" s="174"/>
      <c r="I21" s="489" t="s">
        <v>74</v>
      </c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1"/>
    </row>
    <row r="22" spans="2:20" ht="18" customHeight="1" x14ac:dyDescent="0.25">
      <c r="B22" s="75" t="s">
        <v>10</v>
      </c>
      <c r="C22" s="76" t="s">
        <v>75</v>
      </c>
      <c r="D22" s="82">
        <v>0.4</v>
      </c>
      <c r="E22" s="83">
        <v>105</v>
      </c>
      <c r="F22" s="81">
        <f>G20*D22</f>
        <v>5.4044072727272727</v>
      </c>
      <c r="G22" s="80">
        <f>F22*E22</f>
        <v>567.46276363636366</v>
      </c>
      <c r="H22" s="174"/>
      <c r="I22" s="492" t="s">
        <v>269</v>
      </c>
      <c r="J22" s="493"/>
      <c r="K22" s="493"/>
      <c r="L22" s="493"/>
      <c r="M22" s="493"/>
      <c r="N22" s="493"/>
      <c r="O22" s="493"/>
      <c r="P22" s="493"/>
      <c r="Q22" s="493"/>
      <c r="R22" s="493"/>
      <c r="S22" s="493"/>
      <c r="T22" s="494"/>
    </row>
    <row r="23" spans="2:20" ht="19.5" customHeight="1" thickBot="1" x14ac:dyDescent="0.3">
      <c r="B23" s="75" t="s">
        <v>11</v>
      </c>
      <c r="C23" s="76" t="s">
        <v>12</v>
      </c>
      <c r="D23" s="85"/>
      <c r="E23" s="81" t="s">
        <v>48</v>
      </c>
      <c r="F23" s="81"/>
      <c r="G23" s="80"/>
      <c r="H23" s="178"/>
      <c r="I23" s="495" t="s">
        <v>224</v>
      </c>
      <c r="J23" s="496"/>
      <c r="K23" s="496"/>
      <c r="L23" s="496"/>
      <c r="M23" s="496"/>
      <c r="N23" s="496"/>
      <c r="O23" s="496"/>
      <c r="P23" s="496"/>
      <c r="Q23" s="496"/>
      <c r="R23" s="496"/>
      <c r="S23" s="496"/>
      <c r="T23" s="497"/>
    </row>
    <row r="24" spans="2:20" ht="18" customHeight="1" x14ac:dyDescent="0.25">
      <c r="B24" s="86"/>
      <c r="C24" s="87"/>
      <c r="D24" s="87"/>
      <c r="E24" s="487" t="s">
        <v>52</v>
      </c>
      <c r="F24" s="521"/>
      <c r="G24" s="88">
        <f>G19+G21+G22</f>
        <v>3539.8867636363639</v>
      </c>
      <c r="H24" s="178"/>
      <c r="I24" s="178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</row>
    <row r="25" spans="2:20" ht="32.25" customHeight="1" x14ac:dyDescent="0.25">
      <c r="B25" s="522" t="s">
        <v>77</v>
      </c>
      <c r="C25" s="523"/>
      <c r="D25" s="523"/>
      <c r="E25" s="523"/>
      <c r="F25" s="523"/>
      <c r="G25" s="523"/>
      <c r="H25" s="179"/>
      <c r="I25" s="179"/>
      <c r="J25" s="179"/>
      <c r="K25" s="180"/>
      <c r="L25" s="174"/>
      <c r="M25" s="174"/>
      <c r="N25" s="174"/>
      <c r="O25" s="174"/>
      <c r="P25" s="174"/>
      <c r="Q25" s="174"/>
      <c r="R25" s="174"/>
      <c r="S25" s="174"/>
      <c r="T25" s="174"/>
    </row>
    <row r="26" spans="2:20" x14ac:dyDescent="0.25">
      <c r="B26" s="524"/>
      <c r="C26" s="457"/>
      <c r="D26" s="457"/>
      <c r="E26" s="457"/>
      <c r="F26" s="457"/>
      <c r="G26" s="458"/>
      <c r="H26" s="177"/>
      <c r="I26" s="177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</row>
    <row r="27" spans="2:20" ht="18" customHeight="1" x14ac:dyDescent="0.25">
      <c r="B27" s="486" t="s">
        <v>14</v>
      </c>
      <c r="C27" s="487"/>
      <c r="D27" s="487"/>
      <c r="E27" s="487"/>
      <c r="F27" s="487"/>
      <c r="G27" s="488"/>
      <c r="H27" s="177"/>
      <c r="I27" s="177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</row>
    <row r="28" spans="2:20" s="3" customFormat="1" ht="18" customHeight="1" thickBot="1" x14ac:dyDescent="0.3">
      <c r="B28" s="525" t="s">
        <v>79</v>
      </c>
      <c r="C28" s="526"/>
      <c r="D28" s="526"/>
      <c r="E28" s="526"/>
      <c r="F28" s="526"/>
      <c r="G28" s="527"/>
      <c r="H28" s="177"/>
      <c r="I28" s="177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</row>
    <row r="29" spans="2:20" ht="18" customHeight="1" x14ac:dyDescent="0.25">
      <c r="B29" s="71" t="s">
        <v>80</v>
      </c>
      <c r="C29" s="528" t="s">
        <v>81</v>
      </c>
      <c r="D29" s="529"/>
      <c r="E29" s="530"/>
      <c r="F29" s="73" t="s">
        <v>68</v>
      </c>
      <c r="G29" s="74" t="s">
        <v>71</v>
      </c>
      <c r="H29" s="177"/>
      <c r="I29" s="598" t="s">
        <v>62</v>
      </c>
      <c r="J29" s="599"/>
      <c r="K29" s="599"/>
      <c r="L29" s="599"/>
      <c r="M29" s="175"/>
      <c r="N29" s="175"/>
      <c r="O29" s="175"/>
      <c r="P29" s="175"/>
      <c r="Q29" s="175"/>
      <c r="R29" s="175"/>
      <c r="S29" s="175"/>
      <c r="T29" s="176"/>
    </row>
    <row r="30" spans="2:20" ht="21.75" customHeight="1" x14ac:dyDescent="0.25">
      <c r="B30" s="75" t="s">
        <v>6</v>
      </c>
      <c r="C30" s="512" t="s">
        <v>82</v>
      </c>
      <c r="D30" s="513"/>
      <c r="E30" s="90" t="s">
        <v>83</v>
      </c>
      <c r="F30" s="90">
        <v>8.3299999999999999E-2</v>
      </c>
      <c r="G30" s="91">
        <f>G24*F30</f>
        <v>294.87256741090908</v>
      </c>
      <c r="H30" s="177"/>
      <c r="I30" s="475" t="s">
        <v>86</v>
      </c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514"/>
    </row>
    <row r="31" spans="2:20" ht="18" customHeight="1" thickBot="1" x14ac:dyDescent="0.3">
      <c r="B31" s="75" t="s">
        <v>7</v>
      </c>
      <c r="C31" s="512" t="s">
        <v>50</v>
      </c>
      <c r="D31" s="513"/>
      <c r="E31" s="92" t="s">
        <v>84</v>
      </c>
      <c r="F31" s="92">
        <v>0.121</v>
      </c>
      <c r="G31" s="91">
        <f>G24*F31</f>
        <v>428.32629840000004</v>
      </c>
      <c r="H31" s="177"/>
      <c r="I31" s="62" t="s">
        <v>87</v>
      </c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/>
    </row>
    <row r="32" spans="2:20" s="3" customFormat="1" ht="18" customHeight="1" x14ac:dyDescent="0.25">
      <c r="B32" s="93"/>
      <c r="C32" s="94"/>
      <c r="D32" s="94"/>
      <c r="E32" s="95"/>
      <c r="F32" s="96" t="s">
        <v>78</v>
      </c>
      <c r="G32" s="97">
        <f>G30+G31</f>
        <v>723.19886581090918</v>
      </c>
      <c r="H32" s="177"/>
      <c r="I32" s="177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</row>
    <row r="33" spans="2:20" ht="21" customHeight="1" x14ac:dyDescent="0.25">
      <c r="B33" s="75" t="s">
        <v>9</v>
      </c>
      <c r="C33" s="515" t="s">
        <v>85</v>
      </c>
      <c r="D33" s="516"/>
      <c r="E33" s="516"/>
      <c r="F33" s="517"/>
      <c r="G33" s="98">
        <f>F45*G32</f>
        <v>287.83314859274191</v>
      </c>
      <c r="H33" s="177"/>
      <c r="I33" s="177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</row>
    <row r="34" spans="2:20" ht="18" customHeight="1" x14ac:dyDescent="0.25">
      <c r="B34" s="99"/>
      <c r="C34" s="100"/>
      <c r="D34" s="100"/>
      <c r="E34" s="100"/>
      <c r="F34" s="101" t="s">
        <v>91</v>
      </c>
      <c r="G34" s="102">
        <f>G32+G33</f>
        <v>1011.0320144036511</v>
      </c>
      <c r="H34" s="177"/>
      <c r="I34" s="177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</row>
    <row r="35" spans="2:20" ht="25.5" customHeight="1" thickBot="1" x14ac:dyDescent="0.3">
      <c r="B35" s="518" t="s">
        <v>89</v>
      </c>
      <c r="C35" s="519"/>
      <c r="D35" s="519"/>
      <c r="E35" s="519"/>
      <c r="F35" s="519"/>
      <c r="G35" s="520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</row>
    <row r="36" spans="2:20" s="3" customFormat="1" ht="22.5" customHeight="1" x14ac:dyDescent="0.25">
      <c r="B36" s="103" t="s">
        <v>88</v>
      </c>
      <c r="C36" s="532" t="s">
        <v>90</v>
      </c>
      <c r="D36" s="532"/>
      <c r="E36" s="532"/>
      <c r="F36" s="104" t="s">
        <v>68</v>
      </c>
      <c r="G36" s="105" t="s">
        <v>71</v>
      </c>
      <c r="H36" s="174"/>
      <c r="I36" s="598" t="s">
        <v>62</v>
      </c>
      <c r="J36" s="599"/>
      <c r="K36" s="599"/>
      <c r="L36" s="599"/>
      <c r="M36" s="175"/>
      <c r="N36" s="175"/>
      <c r="O36" s="175"/>
      <c r="P36" s="175"/>
      <c r="Q36" s="175"/>
      <c r="R36" s="175"/>
      <c r="S36" s="175"/>
      <c r="T36" s="176"/>
    </row>
    <row r="37" spans="2:20" ht="18" customHeight="1" x14ac:dyDescent="0.25">
      <c r="B37" s="148" t="s">
        <v>6</v>
      </c>
      <c r="C37" s="531" t="s">
        <v>15</v>
      </c>
      <c r="D37" s="512"/>
      <c r="E37" s="513"/>
      <c r="F37" s="90">
        <v>0.2</v>
      </c>
      <c r="G37" s="107">
        <f>G24*F37</f>
        <v>707.97735272727277</v>
      </c>
      <c r="H37" s="174"/>
      <c r="I37" s="475" t="s">
        <v>92</v>
      </c>
      <c r="J37" s="476"/>
      <c r="K37" s="476"/>
      <c r="L37" s="476"/>
      <c r="M37" s="476"/>
      <c r="N37" s="476"/>
      <c r="O37" s="476"/>
      <c r="P37" s="476"/>
      <c r="Q37" s="476"/>
      <c r="R37" s="476"/>
      <c r="S37" s="476"/>
      <c r="T37" s="514"/>
    </row>
    <row r="38" spans="2:20" ht="18" customHeight="1" x14ac:dyDescent="0.25">
      <c r="B38" s="148" t="s">
        <v>7</v>
      </c>
      <c r="C38" s="531" t="s">
        <v>16</v>
      </c>
      <c r="D38" s="512"/>
      <c r="E38" s="513"/>
      <c r="F38" s="92">
        <v>2.5000000000000001E-2</v>
      </c>
      <c r="G38" s="107">
        <f>G24*F38</f>
        <v>88.497169090909097</v>
      </c>
      <c r="H38" s="174"/>
      <c r="I38" s="475" t="s">
        <v>92</v>
      </c>
      <c r="J38" s="476"/>
      <c r="K38" s="476"/>
      <c r="L38" s="476"/>
      <c r="M38" s="476"/>
      <c r="N38" s="476"/>
      <c r="O38" s="476"/>
      <c r="P38" s="476"/>
      <c r="Q38" s="476"/>
      <c r="R38" s="476"/>
      <c r="S38" s="476"/>
      <c r="T38" s="514"/>
    </row>
    <row r="39" spans="2:20" ht="18" customHeight="1" x14ac:dyDescent="0.25">
      <c r="B39" s="148" t="s">
        <v>9</v>
      </c>
      <c r="C39" s="531" t="s">
        <v>93</v>
      </c>
      <c r="D39" s="512"/>
      <c r="E39" s="513"/>
      <c r="F39" s="108">
        <v>0.06</v>
      </c>
      <c r="G39" s="109">
        <f>G24*F39</f>
        <v>212.39320581818183</v>
      </c>
      <c r="H39" s="181"/>
      <c r="I39" s="475" t="s">
        <v>227</v>
      </c>
      <c r="J39" s="476"/>
      <c r="K39" s="476"/>
      <c r="L39" s="476"/>
      <c r="M39" s="476"/>
      <c r="N39" s="476"/>
      <c r="O39" s="476"/>
      <c r="P39" s="476"/>
      <c r="Q39" s="476"/>
      <c r="R39" s="476"/>
      <c r="S39" s="476"/>
      <c r="T39" s="514"/>
    </row>
    <row r="40" spans="2:20" ht="18" customHeight="1" x14ac:dyDescent="0.25">
      <c r="B40" s="148" t="s">
        <v>10</v>
      </c>
      <c r="C40" s="531" t="s">
        <v>17</v>
      </c>
      <c r="D40" s="512"/>
      <c r="E40" s="513"/>
      <c r="F40" s="92">
        <v>1.4999999999999999E-2</v>
      </c>
      <c r="G40" s="107">
        <f>G24*F40</f>
        <v>53.098301454545457</v>
      </c>
      <c r="H40" s="174"/>
      <c r="I40" s="475" t="s">
        <v>92</v>
      </c>
      <c r="J40" s="476"/>
      <c r="K40" s="476"/>
      <c r="L40" s="476"/>
      <c r="M40" s="476"/>
      <c r="N40" s="476"/>
      <c r="O40" s="476"/>
      <c r="P40" s="476"/>
      <c r="Q40" s="476"/>
      <c r="R40" s="476"/>
      <c r="S40" s="476"/>
      <c r="T40" s="514"/>
    </row>
    <row r="41" spans="2:20" ht="18" customHeight="1" x14ac:dyDescent="0.25">
      <c r="B41" s="148" t="s">
        <v>11</v>
      </c>
      <c r="C41" s="531" t="s">
        <v>49</v>
      </c>
      <c r="D41" s="512"/>
      <c r="E41" s="513"/>
      <c r="F41" s="92">
        <v>0.01</v>
      </c>
      <c r="G41" s="107">
        <f>G24*F41</f>
        <v>35.39886763636364</v>
      </c>
      <c r="H41" s="174"/>
      <c r="I41" s="475" t="s">
        <v>92</v>
      </c>
      <c r="J41" s="476"/>
      <c r="K41" s="476"/>
      <c r="L41" s="476"/>
      <c r="M41" s="476"/>
      <c r="N41" s="476"/>
      <c r="O41" s="476"/>
      <c r="P41" s="476"/>
      <c r="Q41" s="476"/>
      <c r="R41" s="476"/>
      <c r="S41" s="476"/>
      <c r="T41" s="514"/>
    </row>
    <row r="42" spans="2:20" ht="18" customHeight="1" x14ac:dyDescent="0.25">
      <c r="B42" s="148" t="s">
        <v>13</v>
      </c>
      <c r="C42" s="531" t="s">
        <v>18</v>
      </c>
      <c r="D42" s="512"/>
      <c r="E42" s="513"/>
      <c r="F42" s="92">
        <v>6.0000000000000001E-3</v>
      </c>
      <c r="G42" s="107">
        <f>G24*F42</f>
        <v>21.239320581818184</v>
      </c>
      <c r="H42" s="174"/>
      <c r="I42" s="475" t="s">
        <v>92</v>
      </c>
      <c r="J42" s="476"/>
      <c r="K42" s="476"/>
      <c r="L42" s="476"/>
      <c r="M42" s="476"/>
      <c r="N42" s="476"/>
      <c r="O42" s="476"/>
      <c r="P42" s="476"/>
      <c r="Q42" s="476"/>
      <c r="R42" s="476"/>
      <c r="S42" s="476"/>
      <c r="T42" s="514"/>
    </row>
    <row r="43" spans="2:20" ht="18" customHeight="1" x14ac:dyDescent="0.25">
      <c r="B43" s="148" t="s">
        <v>19</v>
      </c>
      <c r="C43" s="531" t="s">
        <v>20</v>
      </c>
      <c r="D43" s="512"/>
      <c r="E43" s="513"/>
      <c r="F43" s="92">
        <v>2E-3</v>
      </c>
      <c r="G43" s="107">
        <f>G24*F43</f>
        <v>7.079773527272728</v>
      </c>
      <c r="H43" s="174"/>
      <c r="I43" s="475" t="s">
        <v>92</v>
      </c>
      <c r="J43" s="476"/>
      <c r="K43" s="476"/>
      <c r="L43" s="476"/>
      <c r="M43" s="476"/>
      <c r="N43" s="476"/>
      <c r="O43" s="476"/>
      <c r="P43" s="476"/>
      <c r="Q43" s="476"/>
      <c r="R43" s="476"/>
      <c r="S43" s="476"/>
      <c r="T43" s="514"/>
    </row>
    <row r="44" spans="2:20" ht="18" customHeight="1" thickBot="1" x14ac:dyDescent="0.3">
      <c r="B44" s="148" t="s">
        <v>21</v>
      </c>
      <c r="C44" s="531" t="s">
        <v>22</v>
      </c>
      <c r="D44" s="512"/>
      <c r="E44" s="513"/>
      <c r="F44" s="92">
        <v>0.08</v>
      </c>
      <c r="G44" s="107">
        <f>G24*F44</f>
        <v>283.19094109090912</v>
      </c>
      <c r="H44" s="174"/>
      <c r="I44" s="495" t="s">
        <v>92</v>
      </c>
      <c r="J44" s="496"/>
      <c r="K44" s="496"/>
      <c r="L44" s="496"/>
      <c r="M44" s="496"/>
      <c r="N44" s="496"/>
      <c r="O44" s="496"/>
      <c r="P44" s="496"/>
      <c r="Q44" s="496"/>
      <c r="R44" s="496"/>
      <c r="S44" s="496"/>
      <c r="T44" s="497"/>
    </row>
    <row r="45" spans="2:20" ht="18" customHeight="1" x14ac:dyDescent="0.25">
      <c r="B45" s="110"/>
      <c r="C45" s="111"/>
      <c r="D45" s="112"/>
      <c r="E45" s="113" t="s">
        <v>94</v>
      </c>
      <c r="F45" s="113">
        <f>SUM(F37:F44)</f>
        <v>0.39800000000000008</v>
      </c>
      <c r="G45" s="114">
        <f>SUM(G37:G44)</f>
        <v>1408.8749319272727</v>
      </c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</row>
    <row r="46" spans="2:20" ht="18" customHeight="1" thickBot="1" x14ac:dyDescent="0.3">
      <c r="B46" s="525" t="s">
        <v>23</v>
      </c>
      <c r="C46" s="526"/>
      <c r="D46" s="526"/>
      <c r="E46" s="526"/>
      <c r="F46" s="526"/>
      <c r="G46" s="527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</row>
    <row r="47" spans="2:20" s="3" customFormat="1" ht="18" customHeight="1" x14ac:dyDescent="0.25">
      <c r="B47" s="71" t="s">
        <v>95</v>
      </c>
      <c r="C47" s="529" t="s">
        <v>96</v>
      </c>
      <c r="D47" s="529"/>
      <c r="E47" s="529"/>
      <c r="F47" s="529"/>
      <c r="G47" s="74" t="s">
        <v>71</v>
      </c>
      <c r="H47" s="174"/>
      <c r="I47" s="598" t="s">
        <v>62</v>
      </c>
      <c r="J47" s="599"/>
      <c r="K47" s="599"/>
      <c r="L47" s="599"/>
      <c r="M47" s="175"/>
      <c r="N47" s="175"/>
      <c r="O47" s="175"/>
      <c r="P47" s="175"/>
      <c r="Q47" s="175"/>
      <c r="R47" s="175"/>
      <c r="S47" s="175"/>
      <c r="T47" s="176"/>
    </row>
    <row r="48" spans="2:20" ht="18" customHeight="1" x14ac:dyDescent="0.25">
      <c r="B48" s="535" t="s">
        <v>6</v>
      </c>
      <c r="C48" s="537" t="s">
        <v>97</v>
      </c>
      <c r="D48" s="115" t="s">
        <v>98</v>
      </c>
      <c r="E48" s="116" t="s">
        <v>99</v>
      </c>
      <c r="F48" s="117" t="s">
        <v>102</v>
      </c>
      <c r="G48" s="539">
        <f>IF((D49*E49*F49)-(G19*0.06)&lt;0,0,((D49*E49*F49)-(G19*0.06)))</f>
        <v>0</v>
      </c>
      <c r="H48" s="182"/>
      <c r="I48" s="541" t="s">
        <v>230</v>
      </c>
      <c r="J48" s="542"/>
      <c r="K48" s="542"/>
      <c r="L48" s="542"/>
      <c r="M48" s="542"/>
      <c r="N48" s="542"/>
      <c r="O48" s="542"/>
      <c r="P48" s="542"/>
      <c r="Q48" s="542"/>
      <c r="R48" s="542"/>
      <c r="S48" s="542"/>
      <c r="T48" s="543"/>
    </row>
    <row r="49" spans="2:20" s="3" customFormat="1" ht="18" customHeight="1" x14ac:dyDescent="0.25">
      <c r="B49" s="536"/>
      <c r="C49" s="538"/>
      <c r="D49" s="115">
        <v>2</v>
      </c>
      <c r="E49" s="116">
        <v>3.95</v>
      </c>
      <c r="F49" s="118">
        <v>15</v>
      </c>
      <c r="G49" s="540"/>
      <c r="H49" s="182"/>
      <c r="I49" s="541"/>
      <c r="J49" s="542"/>
      <c r="K49" s="542"/>
      <c r="L49" s="542"/>
      <c r="M49" s="542"/>
      <c r="N49" s="542"/>
      <c r="O49" s="542"/>
      <c r="P49" s="542"/>
      <c r="Q49" s="542"/>
      <c r="R49" s="542"/>
      <c r="S49" s="542"/>
      <c r="T49" s="543"/>
    </row>
    <row r="50" spans="2:20" ht="18" customHeight="1" x14ac:dyDescent="0.25">
      <c r="B50" s="535" t="s">
        <v>7</v>
      </c>
      <c r="C50" s="550" t="s">
        <v>100</v>
      </c>
      <c r="D50" s="551"/>
      <c r="E50" s="119" t="s">
        <v>99</v>
      </c>
      <c r="F50" s="120" t="s">
        <v>102</v>
      </c>
      <c r="G50" s="539">
        <f>(E51*F51)*(100%-10%)</f>
        <v>344.92500000000001</v>
      </c>
      <c r="H50" s="182"/>
      <c r="I50" s="541" t="s">
        <v>103</v>
      </c>
      <c r="J50" s="542"/>
      <c r="K50" s="542"/>
      <c r="L50" s="542"/>
      <c r="M50" s="542"/>
      <c r="N50" s="542"/>
      <c r="O50" s="542"/>
      <c r="P50" s="542"/>
      <c r="Q50" s="542"/>
      <c r="R50" s="542"/>
      <c r="S50" s="542"/>
      <c r="T50" s="543"/>
    </row>
    <row r="51" spans="2:20" s="3" customFormat="1" ht="18" customHeight="1" x14ac:dyDescent="0.25">
      <c r="B51" s="536"/>
      <c r="C51" s="552"/>
      <c r="D51" s="553"/>
      <c r="E51" s="121">
        <v>25.55</v>
      </c>
      <c r="F51" s="122">
        <v>15</v>
      </c>
      <c r="G51" s="540"/>
      <c r="H51" s="183"/>
      <c r="I51" s="541"/>
      <c r="J51" s="542"/>
      <c r="K51" s="542"/>
      <c r="L51" s="542"/>
      <c r="M51" s="542"/>
      <c r="N51" s="542"/>
      <c r="O51" s="542"/>
      <c r="P51" s="542"/>
      <c r="Q51" s="542"/>
      <c r="R51" s="542"/>
      <c r="S51" s="542"/>
      <c r="T51" s="543"/>
    </row>
    <row r="52" spans="2:20" ht="18" customHeight="1" x14ac:dyDescent="0.25">
      <c r="B52" s="148" t="s">
        <v>9</v>
      </c>
      <c r="C52" s="547" t="s">
        <v>104</v>
      </c>
      <c r="D52" s="548"/>
      <c r="E52" s="548"/>
      <c r="F52" s="549"/>
      <c r="G52" s="109">
        <v>193.44</v>
      </c>
      <c r="H52" s="184"/>
      <c r="I52" s="52" t="s">
        <v>271</v>
      </c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8"/>
    </row>
    <row r="53" spans="2:20" ht="18" customHeight="1" x14ac:dyDescent="0.25">
      <c r="B53" s="148" t="s">
        <v>10</v>
      </c>
      <c r="C53" s="547" t="s">
        <v>105</v>
      </c>
      <c r="D53" s="548"/>
      <c r="E53" s="548"/>
      <c r="F53" s="549"/>
      <c r="G53" s="123">
        <v>129.9</v>
      </c>
      <c r="H53" s="178"/>
      <c r="I53" s="52" t="s">
        <v>270</v>
      </c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8"/>
    </row>
    <row r="54" spans="2:20" ht="18" customHeight="1" x14ac:dyDescent="0.25">
      <c r="B54" s="148" t="s">
        <v>11</v>
      </c>
      <c r="C54" s="547" t="s">
        <v>106</v>
      </c>
      <c r="D54" s="548"/>
      <c r="E54" s="548"/>
      <c r="F54" s="549"/>
      <c r="G54" s="124">
        <v>19.45</v>
      </c>
      <c r="H54" s="178"/>
      <c r="I54" s="52" t="s">
        <v>270</v>
      </c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8"/>
    </row>
    <row r="55" spans="2:20" s="3" customFormat="1" ht="18" customHeight="1" x14ac:dyDescent="0.25">
      <c r="B55" s="148" t="s">
        <v>13</v>
      </c>
      <c r="C55" s="547" t="s">
        <v>107</v>
      </c>
      <c r="D55" s="548"/>
      <c r="E55" s="548"/>
      <c r="F55" s="549"/>
      <c r="G55" s="124">
        <v>0</v>
      </c>
      <c r="H55" s="178"/>
      <c r="I55" s="52" t="s">
        <v>270</v>
      </c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8"/>
    </row>
    <row r="56" spans="2:20" ht="18" customHeight="1" thickBot="1" x14ac:dyDescent="0.3">
      <c r="B56" s="148" t="s">
        <v>19</v>
      </c>
      <c r="C56" s="558" t="s">
        <v>12</v>
      </c>
      <c r="D56" s="559"/>
      <c r="E56" s="559"/>
      <c r="F56" s="560"/>
      <c r="G56" s="80"/>
      <c r="H56" s="178"/>
      <c r="I56" s="62" t="s">
        <v>268</v>
      </c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4"/>
    </row>
    <row r="57" spans="2:20" ht="18" customHeight="1" x14ac:dyDescent="0.25">
      <c r="B57" s="110"/>
      <c r="C57" s="111"/>
      <c r="D57" s="111"/>
      <c r="E57" s="111"/>
      <c r="F57" s="125" t="s">
        <v>78</v>
      </c>
      <c r="G57" s="114">
        <f>G48+G50+G52+G53+G54+G55</f>
        <v>687.71500000000003</v>
      </c>
      <c r="H57" s="174"/>
      <c r="I57" s="601"/>
      <c r="J57" s="601"/>
      <c r="K57" s="601"/>
      <c r="L57" s="601"/>
      <c r="M57" s="601"/>
      <c r="N57" s="601"/>
      <c r="O57" s="601"/>
      <c r="P57" s="601"/>
      <c r="Q57" s="601"/>
      <c r="R57" s="601"/>
      <c r="S57" s="601"/>
      <c r="T57" s="601"/>
    </row>
    <row r="58" spans="2:20" ht="18" customHeight="1" x14ac:dyDescent="0.25">
      <c r="B58" s="86"/>
      <c r="C58" s="87"/>
      <c r="D58" s="87"/>
      <c r="E58" s="487" t="s">
        <v>24</v>
      </c>
      <c r="F58" s="521"/>
      <c r="G58" s="126">
        <f>G34+G45+G57</f>
        <v>3107.6219463309239</v>
      </c>
      <c r="H58" s="174"/>
      <c r="I58" s="602"/>
      <c r="J58" s="602"/>
      <c r="K58" s="602"/>
      <c r="L58" s="602"/>
      <c r="M58" s="602"/>
      <c r="N58" s="602"/>
      <c r="O58" s="602"/>
      <c r="P58" s="602"/>
      <c r="Q58" s="602"/>
      <c r="R58" s="602"/>
      <c r="S58" s="602"/>
      <c r="T58" s="602"/>
    </row>
    <row r="59" spans="2:20" ht="23.25" customHeight="1" x14ac:dyDescent="0.25">
      <c r="B59" s="563"/>
      <c r="C59" s="564"/>
      <c r="D59" s="564"/>
      <c r="E59" s="564"/>
      <c r="F59" s="564"/>
      <c r="G59" s="565"/>
      <c r="H59" s="174"/>
      <c r="I59" s="602"/>
      <c r="J59" s="602"/>
      <c r="K59" s="602"/>
      <c r="L59" s="602"/>
      <c r="M59" s="602"/>
      <c r="N59" s="602"/>
      <c r="O59" s="602"/>
      <c r="P59" s="602"/>
      <c r="Q59" s="602"/>
      <c r="R59" s="602"/>
      <c r="S59" s="602"/>
      <c r="T59" s="602"/>
    </row>
    <row r="60" spans="2:20" ht="15.75" thickBot="1" x14ac:dyDescent="0.3">
      <c r="B60" s="486" t="s">
        <v>25</v>
      </c>
      <c r="C60" s="487"/>
      <c r="D60" s="487"/>
      <c r="E60" s="487"/>
      <c r="F60" s="487"/>
      <c r="G60" s="488"/>
      <c r="H60" s="174"/>
      <c r="I60" s="185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</row>
    <row r="61" spans="2:20" s="12" customFormat="1" ht="18.75" customHeight="1" x14ac:dyDescent="0.25">
      <c r="B61" s="164" t="s">
        <v>109</v>
      </c>
      <c r="C61" s="554" t="s">
        <v>110</v>
      </c>
      <c r="D61" s="554"/>
      <c r="E61" s="554"/>
      <c r="F61" s="128" t="s">
        <v>68</v>
      </c>
      <c r="G61" s="129" t="s">
        <v>71</v>
      </c>
      <c r="H61" s="174"/>
      <c r="I61" s="452" t="s">
        <v>62</v>
      </c>
      <c r="J61" s="453"/>
      <c r="K61" s="453"/>
      <c r="L61" s="453"/>
      <c r="M61" s="46"/>
      <c r="N61" s="46"/>
      <c r="O61" s="46"/>
      <c r="P61" s="46"/>
      <c r="Q61" s="46"/>
      <c r="R61" s="46"/>
      <c r="S61" s="46"/>
      <c r="T61" s="47"/>
    </row>
    <row r="62" spans="2:20" ht="25.5" customHeight="1" x14ac:dyDescent="0.25">
      <c r="B62" s="130" t="s">
        <v>6</v>
      </c>
      <c r="C62" s="555" t="s">
        <v>26</v>
      </c>
      <c r="D62" s="556"/>
      <c r="E62" s="557"/>
      <c r="F62" s="131">
        <v>4.1999999999999997E-3</v>
      </c>
      <c r="G62" s="132">
        <f>G24*F62</f>
        <v>14.867524407272727</v>
      </c>
      <c r="H62" s="174"/>
      <c r="I62" s="541" t="s">
        <v>121</v>
      </c>
      <c r="J62" s="542"/>
      <c r="K62" s="542"/>
      <c r="L62" s="594" t="s">
        <v>119</v>
      </c>
      <c r="M62" s="594"/>
      <c r="N62" s="594"/>
      <c r="O62" s="594"/>
      <c r="P62" s="594"/>
      <c r="Q62" s="594"/>
      <c r="R62" s="594"/>
      <c r="S62" s="594"/>
      <c r="T62" s="595"/>
    </row>
    <row r="63" spans="2:20" ht="24.95" customHeight="1" x14ac:dyDescent="0.25">
      <c r="B63" s="130" t="s">
        <v>7</v>
      </c>
      <c r="C63" s="555" t="s">
        <v>27</v>
      </c>
      <c r="D63" s="556"/>
      <c r="E63" s="557"/>
      <c r="F63" s="131">
        <v>2.9999999999999997E-4</v>
      </c>
      <c r="G63" s="132">
        <f>G24*F63</f>
        <v>1.061966029090909</v>
      </c>
      <c r="H63" s="174"/>
      <c r="I63" s="541" t="s">
        <v>121</v>
      </c>
      <c r="J63" s="542"/>
      <c r="K63" s="542"/>
      <c r="L63" s="594" t="s">
        <v>119</v>
      </c>
      <c r="M63" s="594"/>
      <c r="N63" s="594"/>
      <c r="O63" s="594"/>
      <c r="P63" s="594"/>
      <c r="Q63" s="594"/>
      <c r="R63" s="594"/>
      <c r="S63" s="594"/>
      <c r="T63" s="595"/>
    </row>
    <row r="64" spans="2:20" s="12" customFormat="1" ht="24.95" customHeight="1" x14ac:dyDescent="0.25">
      <c r="B64" s="130" t="s">
        <v>9</v>
      </c>
      <c r="C64" s="133" t="s">
        <v>122</v>
      </c>
      <c r="D64" s="134"/>
      <c r="E64" s="135"/>
      <c r="F64" s="131">
        <v>3.44E-2</v>
      </c>
      <c r="G64" s="132">
        <f>G24*F64</f>
        <v>121.77210466909092</v>
      </c>
      <c r="H64" s="174"/>
      <c r="I64" s="541" t="s">
        <v>121</v>
      </c>
      <c r="J64" s="542"/>
      <c r="K64" s="542"/>
      <c r="L64" s="594" t="s">
        <v>119</v>
      </c>
      <c r="M64" s="594"/>
      <c r="N64" s="594"/>
      <c r="O64" s="594"/>
      <c r="P64" s="594"/>
      <c r="Q64" s="594"/>
      <c r="R64" s="594"/>
      <c r="S64" s="594"/>
      <c r="T64" s="595"/>
    </row>
    <row r="65" spans="2:20" ht="36.75" customHeight="1" x14ac:dyDescent="0.25">
      <c r="B65" s="136" t="s">
        <v>10</v>
      </c>
      <c r="C65" s="574" t="s">
        <v>111</v>
      </c>
      <c r="D65" s="575"/>
      <c r="E65" s="576"/>
      <c r="F65" s="137">
        <v>1.9400000000000001E-2</v>
      </c>
      <c r="G65" s="138">
        <f>G24*F65</f>
        <v>68.673803214545458</v>
      </c>
      <c r="H65" s="174"/>
      <c r="I65" s="577" t="s">
        <v>108</v>
      </c>
      <c r="J65" s="578"/>
      <c r="K65" s="578"/>
      <c r="L65" s="578"/>
      <c r="M65" s="578"/>
      <c r="N65" s="578"/>
      <c r="O65" s="578"/>
      <c r="P65" s="578"/>
      <c r="Q65" s="578"/>
      <c r="R65" s="578"/>
      <c r="S65" s="578"/>
      <c r="T65" s="579"/>
    </row>
    <row r="66" spans="2:20" ht="24.95" customHeight="1" x14ac:dyDescent="0.25">
      <c r="B66" s="136" t="s">
        <v>11</v>
      </c>
      <c r="C66" s="544" t="s">
        <v>112</v>
      </c>
      <c r="D66" s="545"/>
      <c r="E66" s="546"/>
      <c r="F66" s="139">
        <f>F45</f>
        <v>0.39800000000000008</v>
      </c>
      <c r="G66" s="140">
        <f>G65*F66</f>
        <v>27.332173679389097</v>
      </c>
      <c r="H66" s="174"/>
      <c r="I66" s="541"/>
      <c r="J66" s="542"/>
      <c r="K66" s="542"/>
      <c r="L66" s="542"/>
      <c r="M66" s="542"/>
      <c r="N66" s="542"/>
      <c r="O66" s="542"/>
      <c r="P66" s="542"/>
      <c r="Q66" s="542"/>
      <c r="R66" s="542"/>
      <c r="S66" s="542"/>
      <c r="T66" s="543"/>
    </row>
    <row r="67" spans="2:20" ht="24.95" customHeight="1" thickBot="1" x14ac:dyDescent="0.3">
      <c r="B67" s="136" t="s">
        <v>13</v>
      </c>
      <c r="C67" s="547" t="s">
        <v>123</v>
      </c>
      <c r="D67" s="548"/>
      <c r="E67" s="549"/>
      <c r="F67" s="141" t="s">
        <v>124</v>
      </c>
      <c r="G67" s="140">
        <f>F67*G24</f>
        <v>2.1947297934545458</v>
      </c>
      <c r="H67" s="174"/>
      <c r="I67" s="566" t="s">
        <v>121</v>
      </c>
      <c r="J67" s="567"/>
      <c r="K67" s="567"/>
      <c r="L67" s="596" t="s">
        <v>119</v>
      </c>
      <c r="M67" s="596"/>
      <c r="N67" s="596"/>
      <c r="O67" s="596"/>
      <c r="P67" s="596"/>
      <c r="Q67" s="596"/>
      <c r="R67" s="596"/>
      <c r="S67" s="596"/>
      <c r="T67" s="597"/>
    </row>
    <row r="68" spans="2:20" ht="18" customHeight="1" x14ac:dyDescent="0.25">
      <c r="B68" s="86"/>
      <c r="C68" s="87"/>
      <c r="D68" s="87"/>
      <c r="E68" s="142" t="s">
        <v>54</v>
      </c>
      <c r="F68" s="143">
        <f>SUM(F62:F67)</f>
        <v>0.45630000000000009</v>
      </c>
      <c r="G68" s="126">
        <f>SUM(G62:G67)</f>
        <v>235.90230179284362</v>
      </c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</row>
    <row r="69" spans="2:20" ht="23.25" customHeight="1" x14ac:dyDescent="0.25">
      <c r="B69" s="524"/>
      <c r="C69" s="457"/>
      <c r="D69" s="457"/>
      <c r="E69" s="457"/>
      <c r="F69" s="457"/>
      <c r="G69" s="458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</row>
    <row r="70" spans="2:20" ht="18" customHeight="1" thickBot="1" x14ac:dyDescent="0.3">
      <c r="B70" s="486" t="s">
        <v>28</v>
      </c>
      <c r="C70" s="487"/>
      <c r="D70" s="487"/>
      <c r="E70" s="487"/>
      <c r="F70" s="487"/>
      <c r="G70" s="488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</row>
    <row r="71" spans="2:20" s="12" customFormat="1" ht="18" customHeight="1" x14ac:dyDescent="0.25">
      <c r="B71" s="164" t="s">
        <v>126</v>
      </c>
      <c r="C71" s="554" t="s">
        <v>127</v>
      </c>
      <c r="D71" s="554"/>
      <c r="E71" s="554"/>
      <c r="F71" s="128" t="s">
        <v>68</v>
      </c>
      <c r="G71" s="144" t="s">
        <v>71</v>
      </c>
      <c r="H71" s="174"/>
      <c r="I71" s="452" t="s">
        <v>62</v>
      </c>
      <c r="J71" s="453"/>
      <c r="K71" s="453"/>
      <c r="L71" s="453"/>
      <c r="M71" s="453"/>
      <c r="N71" s="453"/>
      <c r="O71" s="453"/>
      <c r="P71" s="453"/>
      <c r="Q71" s="453"/>
      <c r="R71" s="453"/>
      <c r="S71" s="453"/>
      <c r="T71" s="570"/>
    </row>
    <row r="72" spans="2:20" ht="18" customHeight="1" x14ac:dyDescent="0.25">
      <c r="B72" s="130" t="s">
        <v>6</v>
      </c>
      <c r="C72" s="555" t="s">
        <v>113</v>
      </c>
      <c r="D72" s="556"/>
      <c r="E72" s="557"/>
      <c r="F72" s="131">
        <v>8.3299999999999999E-2</v>
      </c>
      <c r="G72" s="132">
        <f>(G19+G21)*F72</f>
        <v>247.6029192</v>
      </c>
      <c r="H72" s="174"/>
      <c r="I72" s="571" t="s">
        <v>129</v>
      </c>
      <c r="J72" s="572"/>
      <c r="K72" s="572"/>
      <c r="L72" s="572"/>
      <c r="M72" s="572"/>
      <c r="N72" s="572"/>
      <c r="O72" s="572"/>
      <c r="P72" s="572"/>
      <c r="Q72" s="572"/>
      <c r="R72" s="572"/>
      <c r="S72" s="572"/>
      <c r="T72" s="573"/>
    </row>
    <row r="73" spans="2:20" s="12" customFormat="1" ht="18" customHeight="1" x14ac:dyDescent="0.25">
      <c r="B73" s="130" t="s">
        <v>7</v>
      </c>
      <c r="C73" s="555" t="s">
        <v>128</v>
      </c>
      <c r="D73" s="556"/>
      <c r="E73" s="557"/>
      <c r="F73" s="131">
        <v>1.3899999999999999E-2</v>
      </c>
      <c r="G73" s="132">
        <f>G24*F73</f>
        <v>49.204426014545454</v>
      </c>
      <c r="H73" s="174"/>
      <c r="I73" s="244" t="s">
        <v>121</v>
      </c>
      <c r="J73" s="245"/>
      <c r="K73" s="245"/>
      <c r="L73" s="533" t="s">
        <v>119</v>
      </c>
      <c r="M73" s="533"/>
      <c r="N73" s="533"/>
      <c r="O73" s="533"/>
      <c r="P73" s="533"/>
      <c r="Q73" s="533"/>
      <c r="R73" s="533"/>
      <c r="S73" s="533"/>
      <c r="T73" s="534"/>
    </row>
    <row r="74" spans="2:20" ht="18" customHeight="1" x14ac:dyDescent="0.25">
      <c r="B74" s="130" t="s">
        <v>9</v>
      </c>
      <c r="C74" s="555" t="s">
        <v>114</v>
      </c>
      <c r="D74" s="556"/>
      <c r="E74" s="557"/>
      <c r="F74" s="131">
        <v>2.8E-3</v>
      </c>
      <c r="G74" s="132">
        <f>G24*F74</f>
        <v>9.9116829381818192</v>
      </c>
      <c r="H74" s="174"/>
      <c r="I74" s="244" t="s">
        <v>121</v>
      </c>
      <c r="J74" s="245"/>
      <c r="K74" s="245"/>
      <c r="L74" s="533" t="s">
        <v>119</v>
      </c>
      <c r="M74" s="533"/>
      <c r="N74" s="533"/>
      <c r="O74" s="533"/>
      <c r="P74" s="533"/>
      <c r="Q74" s="533"/>
      <c r="R74" s="533"/>
      <c r="S74" s="533"/>
      <c r="T74" s="534"/>
    </row>
    <row r="75" spans="2:20" ht="18" customHeight="1" x14ac:dyDescent="0.25">
      <c r="B75" s="136" t="s">
        <v>10</v>
      </c>
      <c r="C75" s="544" t="s">
        <v>125</v>
      </c>
      <c r="D75" s="545"/>
      <c r="E75" s="546"/>
      <c r="F75" s="137">
        <v>2.0000000000000001E-4</v>
      </c>
      <c r="G75" s="138">
        <f>G24*F75</f>
        <v>0.7079773527272728</v>
      </c>
      <c r="H75" s="174"/>
      <c r="I75" s="244" t="s">
        <v>121</v>
      </c>
      <c r="J75" s="245"/>
      <c r="K75" s="245"/>
      <c r="L75" s="533" t="s">
        <v>119</v>
      </c>
      <c r="M75" s="533"/>
      <c r="N75" s="533"/>
      <c r="O75" s="533"/>
      <c r="P75" s="533"/>
      <c r="Q75" s="533"/>
      <c r="R75" s="533"/>
      <c r="S75" s="533"/>
      <c r="T75" s="534"/>
    </row>
    <row r="76" spans="2:20" ht="18" customHeight="1" x14ac:dyDescent="0.25">
      <c r="B76" s="136" t="s">
        <v>11</v>
      </c>
      <c r="C76" s="544" t="s">
        <v>115</v>
      </c>
      <c r="D76" s="545"/>
      <c r="E76" s="546"/>
      <c r="F76" s="145">
        <v>6.9999999999999999E-4</v>
      </c>
      <c r="G76" s="140">
        <f>G24*F76</f>
        <v>2.4779207345454548</v>
      </c>
      <c r="H76" s="174"/>
      <c r="I76" s="244" t="s">
        <v>121</v>
      </c>
      <c r="J76" s="245"/>
      <c r="K76" s="245"/>
      <c r="L76" s="533" t="s">
        <v>119</v>
      </c>
      <c r="M76" s="533"/>
      <c r="N76" s="533"/>
      <c r="O76" s="533"/>
      <c r="P76" s="533"/>
      <c r="Q76" s="533"/>
      <c r="R76" s="533"/>
      <c r="S76" s="533"/>
      <c r="T76" s="534"/>
    </row>
    <row r="77" spans="2:20" ht="18" customHeight="1" x14ac:dyDescent="0.25">
      <c r="B77" s="136" t="s">
        <v>13</v>
      </c>
      <c r="C77" s="547" t="s">
        <v>116</v>
      </c>
      <c r="D77" s="548"/>
      <c r="E77" s="549"/>
      <c r="F77" s="145">
        <v>2.8999999999999998E-3</v>
      </c>
      <c r="G77" s="140">
        <f>G24*F77</f>
        <v>10.265671614545454</v>
      </c>
      <c r="H77" s="174"/>
      <c r="I77" s="244" t="s">
        <v>121</v>
      </c>
      <c r="J77" s="245"/>
      <c r="K77" s="245"/>
      <c r="L77" s="533" t="s">
        <v>119</v>
      </c>
      <c r="M77" s="533"/>
      <c r="N77" s="533"/>
      <c r="O77" s="533"/>
      <c r="P77" s="533"/>
      <c r="Q77" s="533"/>
      <c r="R77" s="533"/>
      <c r="S77" s="533"/>
      <c r="T77" s="534"/>
    </row>
    <row r="78" spans="2:20" ht="18" customHeight="1" thickBot="1" x14ac:dyDescent="0.3">
      <c r="B78" s="136" t="s">
        <v>19</v>
      </c>
      <c r="C78" s="547" t="s">
        <v>29</v>
      </c>
      <c r="D78" s="548"/>
      <c r="E78" s="549"/>
      <c r="F78" s="146"/>
      <c r="G78" s="140"/>
      <c r="H78" s="174"/>
      <c r="I78" s="52" t="s">
        <v>224</v>
      </c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1"/>
    </row>
    <row r="79" spans="2:20" s="12" customFormat="1" ht="18" customHeight="1" x14ac:dyDescent="0.25">
      <c r="B79" s="110"/>
      <c r="C79" s="111"/>
      <c r="D79" s="111"/>
      <c r="E79" s="89" t="s">
        <v>118</v>
      </c>
      <c r="F79" s="147">
        <f>SUM(F72:F78)</f>
        <v>0.1038</v>
      </c>
      <c r="G79" s="114">
        <f>SUM(G72:G78)</f>
        <v>320.17059785454546</v>
      </c>
      <c r="H79" s="174"/>
      <c r="I79" s="237"/>
      <c r="J79" s="237"/>
      <c r="K79" s="237"/>
      <c r="L79" s="237"/>
      <c r="M79" s="237"/>
      <c r="N79" s="237"/>
      <c r="O79" s="237"/>
      <c r="P79" s="237"/>
      <c r="Q79" s="237"/>
      <c r="R79" s="237"/>
      <c r="S79" s="237"/>
      <c r="T79" s="237"/>
    </row>
    <row r="80" spans="2:20" ht="18" customHeight="1" x14ac:dyDescent="0.25">
      <c r="B80" s="136" t="s">
        <v>21</v>
      </c>
      <c r="C80" s="531" t="s">
        <v>117</v>
      </c>
      <c r="D80" s="512"/>
      <c r="E80" s="512"/>
      <c r="F80" s="513"/>
      <c r="G80" s="140">
        <f>G79*F45</f>
        <v>127.42789794610911</v>
      </c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</row>
    <row r="81" spans="2:23" ht="18" customHeight="1" x14ac:dyDescent="0.25">
      <c r="B81" s="86"/>
      <c r="C81" s="87"/>
      <c r="D81" s="87"/>
      <c r="E81" s="487" t="s">
        <v>30</v>
      </c>
      <c r="F81" s="521"/>
      <c r="G81" s="126">
        <f>G79+G80</f>
        <v>447.59849580065458</v>
      </c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</row>
    <row r="82" spans="2:23" ht="27" customHeight="1" x14ac:dyDescent="0.25">
      <c r="B82" s="580"/>
      <c r="C82" s="512"/>
      <c r="D82" s="512"/>
      <c r="E82" s="512"/>
      <c r="F82" s="512"/>
      <c r="G82" s="581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</row>
    <row r="83" spans="2:23" ht="18" customHeight="1" thickBot="1" x14ac:dyDescent="0.3">
      <c r="B83" s="486" t="s">
        <v>31</v>
      </c>
      <c r="C83" s="487"/>
      <c r="D83" s="487"/>
      <c r="E83" s="487"/>
      <c r="F83" s="487"/>
      <c r="G83" s="488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</row>
    <row r="84" spans="2:23" s="15" customFormat="1" ht="18" customHeight="1" x14ac:dyDescent="0.25">
      <c r="B84" s="164" t="s">
        <v>220</v>
      </c>
      <c r="C84" s="554" t="s">
        <v>221</v>
      </c>
      <c r="D84" s="554"/>
      <c r="E84" s="554"/>
      <c r="F84" s="554"/>
      <c r="G84" s="144" t="s">
        <v>71</v>
      </c>
      <c r="H84" s="174"/>
      <c r="I84" s="598" t="s">
        <v>62</v>
      </c>
      <c r="J84" s="599"/>
      <c r="K84" s="599"/>
      <c r="L84" s="599"/>
      <c r="M84" s="599"/>
      <c r="N84" s="599"/>
      <c r="O84" s="599"/>
      <c r="P84" s="599"/>
      <c r="Q84" s="599"/>
      <c r="R84" s="599"/>
      <c r="S84" s="599"/>
      <c r="T84" s="600"/>
    </row>
    <row r="85" spans="2:23" ht="18" customHeight="1" x14ac:dyDescent="0.25">
      <c r="B85" s="148" t="s">
        <v>6</v>
      </c>
      <c r="C85" s="547" t="s">
        <v>32</v>
      </c>
      <c r="D85" s="548"/>
      <c r="E85" s="548"/>
      <c r="F85" s="549"/>
      <c r="G85" s="80">
        <f>INSUMOS!E20</f>
        <v>107.91666666666667</v>
      </c>
      <c r="H85" s="174"/>
      <c r="I85" s="52" t="s">
        <v>223</v>
      </c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8"/>
    </row>
    <row r="86" spans="2:23" ht="18" customHeight="1" x14ac:dyDescent="0.25">
      <c r="B86" s="148" t="s">
        <v>7</v>
      </c>
      <c r="C86" s="547" t="s">
        <v>222</v>
      </c>
      <c r="D86" s="548"/>
      <c r="E86" s="548"/>
      <c r="F86" s="549"/>
      <c r="G86" s="80">
        <f>INSUMOS!E49</f>
        <v>20</v>
      </c>
      <c r="H86" s="174"/>
      <c r="I86" s="52" t="s">
        <v>223</v>
      </c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8"/>
    </row>
    <row r="87" spans="2:23" ht="18" customHeight="1" x14ac:dyDescent="0.25">
      <c r="B87" s="148" t="s">
        <v>9</v>
      </c>
      <c r="C87" s="558" t="s">
        <v>33</v>
      </c>
      <c r="D87" s="559"/>
      <c r="E87" s="559"/>
      <c r="F87" s="560"/>
      <c r="G87" s="107">
        <f>INSUMOS!E37</f>
        <v>25.370833333333334</v>
      </c>
      <c r="H87" s="174"/>
      <c r="I87" s="52" t="s">
        <v>223</v>
      </c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8"/>
    </row>
    <row r="88" spans="2:23" ht="18" customHeight="1" thickBot="1" x14ac:dyDescent="0.3">
      <c r="B88" s="148" t="s">
        <v>10</v>
      </c>
      <c r="C88" s="547" t="s">
        <v>12</v>
      </c>
      <c r="D88" s="548"/>
      <c r="E88" s="548"/>
      <c r="F88" s="549"/>
      <c r="G88" s="80"/>
      <c r="H88" s="174"/>
      <c r="I88" s="62" t="s">
        <v>224</v>
      </c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4"/>
    </row>
    <row r="89" spans="2:23" ht="18" customHeight="1" x14ac:dyDescent="0.25">
      <c r="B89" s="86"/>
      <c r="C89" s="87"/>
      <c r="D89" s="87"/>
      <c r="E89" s="487" t="s">
        <v>53</v>
      </c>
      <c r="F89" s="521"/>
      <c r="G89" s="126">
        <f>SUM(G85:G88)</f>
        <v>153.28749999999999</v>
      </c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</row>
    <row r="90" spans="2:23" x14ac:dyDescent="0.25">
      <c r="B90" s="149"/>
      <c r="C90" s="150"/>
      <c r="D90" s="150"/>
      <c r="E90" s="151"/>
      <c r="F90" s="151"/>
      <c r="G90" s="152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</row>
    <row r="91" spans="2:23" ht="18" customHeight="1" thickBot="1" x14ac:dyDescent="0.3">
      <c r="B91" s="486" t="s">
        <v>34</v>
      </c>
      <c r="C91" s="487"/>
      <c r="D91" s="487"/>
      <c r="E91" s="487"/>
      <c r="F91" s="487"/>
      <c r="G91" s="488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</row>
    <row r="92" spans="2:23" s="12" customFormat="1" ht="34.5" customHeight="1" x14ac:dyDescent="0.25">
      <c r="B92" s="164" t="s">
        <v>130</v>
      </c>
      <c r="C92" s="153" t="s">
        <v>131</v>
      </c>
      <c r="D92" s="128" t="s">
        <v>151</v>
      </c>
      <c r="E92" s="153" t="s">
        <v>137</v>
      </c>
      <c r="F92" s="153" t="s">
        <v>139</v>
      </c>
      <c r="G92" s="144" t="s">
        <v>71</v>
      </c>
      <c r="H92" s="174"/>
      <c r="I92" s="452" t="s">
        <v>62</v>
      </c>
      <c r="J92" s="453"/>
      <c r="K92" s="453"/>
      <c r="L92" s="453"/>
      <c r="M92" s="453"/>
      <c r="N92" s="453"/>
      <c r="O92" s="453"/>
      <c r="P92" s="453"/>
      <c r="Q92" s="453"/>
      <c r="R92" s="453"/>
      <c r="S92" s="453"/>
      <c r="T92" s="453"/>
      <c r="U92" s="247"/>
      <c r="V92" s="247"/>
      <c r="W92" s="247"/>
    </row>
    <row r="93" spans="2:23" ht="18" customHeight="1" x14ac:dyDescent="0.25">
      <c r="B93" s="148" t="s">
        <v>6</v>
      </c>
      <c r="C93" s="154" t="s">
        <v>35</v>
      </c>
      <c r="D93" s="155">
        <f>G24+G58+G68+G81+G89</f>
        <v>7484.2970075607864</v>
      </c>
      <c r="E93" s="156"/>
      <c r="F93" s="235">
        <v>0.05</v>
      </c>
      <c r="G93" s="80">
        <f>D93*F93</f>
        <v>374.21485037803933</v>
      </c>
      <c r="H93" s="174"/>
      <c r="I93" s="244" t="s">
        <v>132</v>
      </c>
      <c r="J93" s="245"/>
      <c r="K93" s="245"/>
      <c r="L93" s="245"/>
      <c r="M93" s="245"/>
      <c r="N93" s="583" t="s">
        <v>119</v>
      </c>
      <c r="O93" s="583"/>
      <c r="P93" s="583"/>
      <c r="Q93" s="583"/>
      <c r="R93" s="583"/>
      <c r="S93" s="583"/>
      <c r="T93" s="583"/>
      <c r="U93" s="583"/>
      <c r="V93" s="583"/>
      <c r="W93" s="249"/>
    </row>
    <row r="94" spans="2:23" ht="18" customHeight="1" x14ac:dyDescent="0.25">
      <c r="B94" s="148" t="s">
        <v>7</v>
      </c>
      <c r="C94" s="154" t="s">
        <v>36</v>
      </c>
      <c r="D94" s="155">
        <f>G24+G58+G68+G81+G89+G93</f>
        <v>7858.5118579388254</v>
      </c>
      <c r="E94" s="156"/>
      <c r="F94" s="235">
        <v>0.1</v>
      </c>
      <c r="G94" s="80">
        <f>D94*F94</f>
        <v>785.85118579388256</v>
      </c>
      <c r="H94" s="174"/>
      <c r="I94" s="52" t="s">
        <v>133</v>
      </c>
      <c r="J94" s="246"/>
      <c r="K94" s="246"/>
      <c r="L94" s="246"/>
      <c r="M94" s="246"/>
      <c r="N94" s="246"/>
      <c r="O94" s="583" t="s">
        <v>119</v>
      </c>
      <c r="P94" s="583"/>
      <c r="Q94" s="583"/>
      <c r="R94" s="583"/>
      <c r="S94" s="583"/>
      <c r="T94" s="583"/>
      <c r="U94" s="583"/>
      <c r="V94" s="583"/>
      <c r="W94" s="583"/>
    </row>
    <row r="95" spans="2:23" ht="37.5" customHeight="1" x14ac:dyDescent="0.25">
      <c r="B95" s="148" t="s">
        <v>9</v>
      </c>
      <c r="C95" s="157" t="s">
        <v>140</v>
      </c>
      <c r="D95" s="158">
        <f>D93+G93+G94</f>
        <v>8644.3630437327083</v>
      </c>
      <c r="E95" s="117"/>
      <c r="F95" s="118"/>
      <c r="G95" s="91">
        <f>D95/(1-E99)</f>
        <v>9740.1273732199534</v>
      </c>
      <c r="H95" s="174"/>
      <c r="I95" s="475" t="s">
        <v>152</v>
      </c>
      <c r="J95" s="476"/>
      <c r="K95" s="476"/>
      <c r="L95" s="476"/>
      <c r="M95" s="476"/>
      <c r="N95" s="476"/>
      <c r="O95" s="476"/>
      <c r="P95" s="476"/>
      <c r="Q95" s="476"/>
      <c r="R95" s="476"/>
      <c r="S95" s="476"/>
      <c r="T95" s="476"/>
      <c r="U95" s="249"/>
      <c r="V95" s="249"/>
      <c r="W95" s="249"/>
    </row>
    <row r="96" spans="2:23" ht="18" customHeight="1" x14ac:dyDescent="0.25">
      <c r="B96" s="148" t="s">
        <v>10</v>
      </c>
      <c r="C96" s="76" t="s">
        <v>37</v>
      </c>
      <c r="D96" s="159"/>
      <c r="E96" s="173">
        <v>1.6500000000000001E-2</v>
      </c>
      <c r="F96" s="160"/>
      <c r="G96" s="91">
        <f>G95*E96</f>
        <v>160.71210165812923</v>
      </c>
      <c r="H96" s="174"/>
      <c r="I96" s="475" t="s">
        <v>241</v>
      </c>
      <c r="J96" s="476"/>
      <c r="K96" s="476"/>
      <c r="L96" s="476"/>
      <c r="M96" s="476"/>
      <c r="N96" s="476"/>
      <c r="O96" s="476"/>
      <c r="P96" s="476"/>
      <c r="Q96" s="476"/>
      <c r="R96" s="476"/>
      <c r="S96" s="476"/>
      <c r="T96" s="476"/>
      <c r="U96" s="249"/>
      <c r="V96" s="249"/>
      <c r="W96" s="249"/>
    </row>
    <row r="97" spans="2:23" ht="18" customHeight="1" x14ac:dyDescent="0.25">
      <c r="B97" s="148" t="s">
        <v>10</v>
      </c>
      <c r="C97" s="76" t="s">
        <v>38</v>
      </c>
      <c r="D97" s="159"/>
      <c r="E97" s="173">
        <v>7.5999999999999998E-2</v>
      </c>
      <c r="F97" s="160"/>
      <c r="G97" s="91">
        <f>G95*E97</f>
        <v>740.24968036471648</v>
      </c>
      <c r="H97" s="174"/>
      <c r="I97" s="475" t="s">
        <v>241</v>
      </c>
      <c r="J97" s="476"/>
      <c r="K97" s="476"/>
      <c r="L97" s="476"/>
      <c r="M97" s="476"/>
      <c r="N97" s="476"/>
      <c r="O97" s="476"/>
      <c r="P97" s="476"/>
      <c r="Q97" s="476"/>
      <c r="R97" s="476"/>
      <c r="S97" s="476"/>
      <c r="T97" s="476"/>
      <c r="U97" s="249"/>
      <c r="V97" s="249"/>
      <c r="W97" s="249"/>
    </row>
    <row r="98" spans="2:23" ht="18" customHeight="1" thickBot="1" x14ac:dyDescent="0.3">
      <c r="B98" s="148" t="s">
        <v>13</v>
      </c>
      <c r="C98" s="76" t="s">
        <v>39</v>
      </c>
      <c r="D98" s="159"/>
      <c r="E98" s="161">
        <v>0.02</v>
      </c>
      <c r="F98" s="161"/>
      <c r="G98" s="91">
        <f>G95*E98</f>
        <v>194.80254746439908</v>
      </c>
      <c r="H98" s="174"/>
      <c r="I98" s="495" t="s">
        <v>149</v>
      </c>
      <c r="J98" s="496"/>
      <c r="K98" s="496"/>
      <c r="L98" s="496"/>
      <c r="M98" s="496"/>
      <c r="N98" s="496"/>
      <c r="O98" s="496"/>
      <c r="P98" s="496"/>
      <c r="Q98" s="496"/>
      <c r="R98" s="496"/>
      <c r="S98" s="496"/>
      <c r="T98" s="496"/>
      <c r="U98" s="251"/>
      <c r="V98" s="251"/>
      <c r="W98" s="251"/>
    </row>
    <row r="99" spans="2:23" s="12" customFormat="1" ht="18" customHeight="1" x14ac:dyDescent="0.25">
      <c r="B99" s="148"/>
      <c r="C99" s="76"/>
      <c r="D99" s="101" t="s">
        <v>138</v>
      </c>
      <c r="E99" s="162">
        <f>E96+E97+E98</f>
        <v>0.1125</v>
      </c>
      <c r="F99" s="161"/>
      <c r="G99" s="91"/>
      <c r="H99" s="174"/>
      <c r="I99" s="186"/>
      <c r="J99" s="186"/>
      <c r="K99" s="186"/>
      <c r="L99" s="186"/>
      <c r="M99" s="186"/>
      <c r="N99" s="186"/>
      <c r="O99" s="186"/>
      <c r="P99" s="186"/>
      <c r="Q99" s="186"/>
      <c r="R99" s="186"/>
      <c r="S99" s="186"/>
      <c r="T99" s="186"/>
    </row>
    <row r="100" spans="2:23" ht="18" customHeight="1" x14ac:dyDescent="0.25">
      <c r="B100" s="86"/>
      <c r="C100" s="87"/>
      <c r="D100" s="87"/>
      <c r="E100" s="163"/>
      <c r="F100" s="163" t="s">
        <v>55</v>
      </c>
      <c r="G100" s="88">
        <f>G93+G94+G96+G97+G98</f>
        <v>2255.830365659167</v>
      </c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</row>
    <row r="101" spans="2:23" s="12" customFormat="1" ht="18" customHeight="1" thickBot="1" x14ac:dyDescent="0.3">
      <c r="B101" s="587"/>
      <c r="C101" s="588"/>
      <c r="D101" s="588"/>
      <c r="E101" s="588"/>
      <c r="F101" s="588"/>
      <c r="G101" s="589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</row>
    <row r="102" spans="2:23" s="12" customFormat="1" ht="18" customHeight="1" x14ac:dyDescent="0.25">
      <c r="B102" s="590" t="s">
        <v>141</v>
      </c>
      <c r="C102" s="591"/>
      <c r="D102" s="591"/>
      <c r="E102" s="591"/>
      <c r="F102" s="591"/>
      <c r="G102" s="592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</row>
    <row r="103" spans="2:23" s="12" customFormat="1" ht="18" customHeight="1" x14ac:dyDescent="0.25">
      <c r="B103" s="593" t="s">
        <v>142</v>
      </c>
      <c r="C103" s="554"/>
      <c r="D103" s="554"/>
      <c r="E103" s="554"/>
      <c r="F103" s="554"/>
      <c r="G103" s="165" t="s">
        <v>71</v>
      </c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</row>
    <row r="104" spans="2:23" s="12" customFormat="1" ht="18" customHeight="1" x14ac:dyDescent="0.25">
      <c r="B104" s="75" t="s">
        <v>6</v>
      </c>
      <c r="C104" s="547" t="s">
        <v>143</v>
      </c>
      <c r="D104" s="548"/>
      <c r="E104" s="548"/>
      <c r="F104" s="549"/>
      <c r="G104" s="91">
        <f>G24</f>
        <v>3539.8867636363639</v>
      </c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</row>
    <row r="105" spans="2:23" s="12" customFormat="1" ht="18" customHeight="1" x14ac:dyDescent="0.25">
      <c r="B105" s="75" t="s">
        <v>7</v>
      </c>
      <c r="C105" s="547" t="s">
        <v>144</v>
      </c>
      <c r="D105" s="548"/>
      <c r="E105" s="548"/>
      <c r="F105" s="549"/>
      <c r="G105" s="91">
        <f>G58</f>
        <v>3107.6219463309239</v>
      </c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  <c r="S105" s="174"/>
      <c r="T105" s="174"/>
    </row>
    <row r="106" spans="2:23" ht="18" customHeight="1" x14ac:dyDescent="0.25">
      <c r="B106" s="75" t="s">
        <v>9</v>
      </c>
      <c r="C106" s="547" t="s">
        <v>145</v>
      </c>
      <c r="D106" s="548"/>
      <c r="E106" s="548"/>
      <c r="F106" s="549"/>
      <c r="G106" s="80">
        <f>G68</f>
        <v>235.90230179284362</v>
      </c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4"/>
    </row>
    <row r="107" spans="2:23" s="12" customFormat="1" ht="18" customHeight="1" x14ac:dyDescent="0.25">
      <c r="B107" s="75" t="s">
        <v>10</v>
      </c>
      <c r="C107" s="547" t="s">
        <v>146</v>
      </c>
      <c r="D107" s="548"/>
      <c r="E107" s="548"/>
      <c r="F107" s="549"/>
      <c r="G107" s="80">
        <f>G81</f>
        <v>447.59849580065458</v>
      </c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</row>
    <row r="108" spans="2:23" s="12" customFormat="1" ht="18" customHeight="1" x14ac:dyDescent="0.25">
      <c r="B108" s="75" t="s">
        <v>11</v>
      </c>
      <c r="C108" s="547" t="s">
        <v>147</v>
      </c>
      <c r="D108" s="548"/>
      <c r="E108" s="548"/>
      <c r="F108" s="549"/>
      <c r="G108" s="80">
        <f>G89</f>
        <v>153.28749999999999</v>
      </c>
    </row>
    <row r="109" spans="2:23" s="12" customFormat="1" ht="18" customHeight="1" thickBot="1" x14ac:dyDescent="0.3">
      <c r="B109" s="166" t="s">
        <v>13</v>
      </c>
      <c r="C109" s="584" t="s">
        <v>148</v>
      </c>
      <c r="D109" s="585"/>
      <c r="E109" s="585"/>
      <c r="F109" s="586"/>
      <c r="G109" s="167">
        <f>G100</f>
        <v>2255.830365659167</v>
      </c>
    </row>
    <row r="110" spans="2:23" s="12" customFormat="1" ht="21" customHeight="1" thickBot="1" x14ac:dyDescent="0.3">
      <c r="B110" s="168"/>
      <c r="C110" s="169"/>
      <c r="D110" s="169"/>
      <c r="E110" s="170" t="s">
        <v>150</v>
      </c>
      <c r="F110" s="171"/>
      <c r="G110" s="172">
        <f>SUM(G104:G109)</f>
        <v>9740.1273732199534</v>
      </c>
    </row>
    <row r="111" spans="2:23" ht="18" customHeight="1" x14ac:dyDescent="0.25">
      <c r="B111" s="14"/>
      <c r="C111" s="14"/>
      <c r="D111" s="14"/>
      <c r="E111" s="582" t="s">
        <v>308</v>
      </c>
      <c r="F111" s="582"/>
      <c r="G111" s="375">
        <f>(((G24/220)+((G24/220)*60%)))</f>
        <v>25.744631008264463</v>
      </c>
      <c r="J111" s="1"/>
      <c r="K111" s="1"/>
      <c r="L111" s="1"/>
      <c r="M111" s="1"/>
      <c r="N111" s="1"/>
      <c r="O111" s="1"/>
      <c r="P111" s="1"/>
    </row>
    <row r="112" spans="2:23" ht="20.25" x14ac:dyDescent="0.3">
      <c r="C112" s="233" t="s">
        <v>120</v>
      </c>
    </row>
    <row r="113" spans="3:14" x14ac:dyDescent="0.25">
      <c r="C113" s="13" t="s">
        <v>119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</sheetData>
  <sheetProtection deleteColumns="0"/>
  <mergeCells count="154">
    <mergeCell ref="B101:G101"/>
    <mergeCell ref="B69:G69"/>
    <mergeCell ref="B82:G82"/>
    <mergeCell ref="E111:F111"/>
    <mergeCell ref="B5:D5"/>
    <mergeCell ref="E24:F24"/>
    <mergeCell ref="B35:G35"/>
    <mergeCell ref="B46:G46"/>
    <mergeCell ref="B11:D11"/>
    <mergeCell ref="E11:G11"/>
    <mergeCell ref="C52:F52"/>
    <mergeCell ref="C53:F53"/>
    <mergeCell ref="B83:G83"/>
    <mergeCell ref="C109:F109"/>
    <mergeCell ref="C54:F54"/>
    <mergeCell ref="C55:F55"/>
    <mergeCell ref="C56:F56"/>
    <mergeCell ref="E58:F58"/>
    <mergeCell ref="B15:D15"/>
    <mergeCell ref="B26:G26"/>
    <mergeCell ref="B70:G70"/>
    <mergeCell ref="C84:F84"/>
    <mergeCell ref="C85:F85"/>
    <mergeCell ref="C105:F105"/>
    <mergeCell ref="C106:F106"/>
    <mergeCell ref="C107:F107"/>
    <mergeCell ref="C108:F108"/>
    <mergeCell ref="I20:P20"/>
    <mergeCell ref="I21:T21"/>
    <mergeCell ref="I22:T22"/>
    <mergeCell ref="I29:L29"/>
    <mergeCell ref="C29:E29"/>
    <mergeCell ref="B7:D7"/>
    <mergeCell ref="B10:D10"/>
    <mergeCell ref="B12:G12"/>
    <mergeCell ref="E14:G14"/>
    <mergeCell ref="B8:D8"/>
    <mergeCell ref="E8:G8"/>
    <mergeCell ref="B13:D14"/>
    <mergeCell ref="B28:G28"/>
    <mergeCell ref="I23:T23"/>
    <mergeCell ref="I11:J11"/>
    <mergeCell ref="B27:G27"/>
    <mergeCell ref="B25:G25"/>
    <mergeCell ref="H1:T1"/>
    <mergeCell ref="I9:J9"/>
    <mergeCell ref="I13:J13"/>
    <mergeCell ref="I15:J15"/>
    <mergeCell ref="I2:L2"/>
    <mergeCell ref="I18:L18"/>
    <mergeCell ref="B1:G1"/>
    <mergeCell ref="E2:G2"/>
    <mergeCell ref="E3:G3"/>
    <mergeCell ref="E4:G4"/>
    <mergeCell ref="E6:G6"/>
    <mergeCell ref="E7:G7"/>
    <mergeCell ref="E9:G9"/>
    <mergeCell ref="E10:G10"/>
    <mergeCell ref="E13:G13"/>
    <mergeCell ref="B9:D9"/>
    <mergeCell ref="B2:D2"/>
    <mergeCell ref="B3:D3"/>
    <mergeCell ref="B4:D4"/>
    <mergeCell ref="E15:G15"/>
    <mergeCell ref="B16:G16"/>
    <mergeCell ref="B17:G17"/>
    <mergeCell ref="E5:G5"/>
    <mergeCell ref="B6:D6"/>
    <mergeCell ref="I30:T30"/>
    <mergeCell ref="C36:E36"/>
    <mergeCell ref="C44:E44"/>
    <mergeCell ref="C43:E43"/>
    <mergeCell ref="C42:E42"/>
    <mergeCell ref="C41:E41"/>
    <mergeCell ref="C40:E40"/>
    <mergeCell ref="C39:E39"/>
    <mergeCell ref="C38:E38"/>
    <mergeCell ref="C37:E37"/>
    <mergeCell ref="I36:L36"/>
    <mergeCell ref="I37:T37"/>
    <mergeCell ref="I38:T38"/>
    <mergeCell ref="I39:T39"/>
    <mergeCell ref="I40:T40"/>
    <mergeCell ref="I41:T41"/>
    <mergeCell ref="I42:T42"/>
    <mergeCell ref="I43:T43"/>
    <mergeCell ref="I44:T44"/>
    <mergeCell ref="C30:D30"/>
    <mergeCell ref="C31:D31"/>
    <mergeCell ref="C33:F33"/>
    <mergeCell ref="I47:L47"/>
    <mergeCell ref="C48:C49"/>
    <mergeCell ref="B48:B49"/>
    <mergeCell ref="G48:G49"/>
    <mergeCell ref="I48:T49"/>
    <mergeCell ref="G50:G51"/>
    <mergeCell ref="I50:T51"/>
    <mergeCell ref="C50:D51"/>
    <mergeCell ref="B50:B51"/>
    <mergeCell ref="C47:F47"/>
    <mergeCell ref="I57:T57"/>
    <mergeCell ref="I58:T59"/>
    <mergeCell ref="I61:L61"/>
    <mergeCell ref="C66:E66"/>
    <mergeCell ref="C67:E67"/>
    <mergeCell ref="C65:E65"/>
    <mergeCell ref="C63:E63"/>
    <mergeCell ref="C62:E62"/>
    <mergeCell ref="B60:G60"/>
    <mergeCell ref="B59:G59"/>
    <mergeCell ref="I65:T65"/>
    <mergeCell ref="I66:T66"/>
    <mergeCell ref="C61:E61"/>
    <mergeCell ref="I71:T71"/>
    <mergeCell ref="C71:E71"/>
    <mergeCell ref="C72:E72"/>
    <mergeCell ref="C78:E78"/>
    <mergeCell ref="C77:E77"/>
    <mergeCell ref="C76:E76"/>
    <mergeCell ref="C87:F87"/>
    <mergeCell ref="I84:T84"/>
    <mergeCell ref="I92:T92"/>
    <mergeCell ref="C74:E74"/>
    <mergeCell ref="C73:E73"/>
    <mergeCell ref="E81:F81"/>
    <mergeCell ref="C88:F88"/>
    <mergeCell ref="E89:F89"/>
    <mergeCell ref="B91:G91"/>
    <mergeCell ref="C86:F86"/>
    <mergeCell ref="C75:E75"/>
    <mergeCell ref="O94:W94"/>
    <mergeCell ref="B102:G102"/>
    <mergeCell ref="B103:F103"/>
    <mergeCell ref="C104:F104"/>
    <mergeCell ref="I62:K62"/>
    <mergeCell ref="L62:T62"/>
    <mergeCell ref="I63:K63"/>
    <mergeCell ref="L63:T63"/>
    <mergeCell ref="I64:K64"/>
    <mergeCell ref="L64:T64"/>
    <mergeCell ref="I67:K67"/>
    <mergeCell ref="L67:T67"/>
    <mergeCell ref="L73:T73"/>
    <mergeCell ref="L74:T74"/>
    <mergeCell ref="L75:T75"/>
    <mergeCell ref="L76:T76"/>
    <mergeCell ref="L77:T77"/>
    <mergeCell ref="N93:V93"/>
    <mergeCell ref="I95:T95"/>
    <mergeCell ref="I96:T96"/>
    <mergeCell ref="I97:T97"/>
    <mergeCell ref="I98:T98"/>
    <mergeCell ref="I72:T72"/>
    <mergeCell ref="C80:F80"/>
  </mergeCells>
  <hyperlinks>
    <hyperlink ref="C113" r:id="rId1"/>
    <hyperlink ref="L62" r:id="rId2"/>
    <hyperlink ref="L63" r:id="rId3"/>
    <hyperlink ref="L64" r:id="rId4"/>
    <hyperlink ref="L67" r:id="rId5"/>
    <hyperlink ref="L73" r:id="rId6"/>
    <hyperlink ref="L75" r:id="rId7"/>
    <hyperlink ref="L74" r:id="rId8"/>
    <hyperlink ref="L76" r:id="rId9"/>
    <hyperlink ref="L77" r:id="rId10"/>
    <hyperlink ref="N93" r:id="rId11"/>
    <hyperlink ref="O94" r:id="rId12"/>
  </hyperlinks>
  <pageMargins left="0.511811024" right="0.511811024" top="0.78740157499999996" bottom="0.78740157499999996" header="0.31496062000000002" footer="0.31496062000000002"/>
  <pageSetup paperSize="9" scale="50" fitToHeight="0" orientation="portrait" r:id="rId13"/>
  <ignoredErrors>
    <ignoredError sqref="F67" numberStoredAsText="1"/>
  </ignoredErrors>
  <legacy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W112"/>
  <sheetViews>
    <sheetView topLeftCell="A97" zoomScale="90" zoomScaleNormal="90" workbookViewId="0">
      <selection activeCell="G111" sqref="G111"/>
    </sheetView>
  </sheetViews>
  <sheetFormatPr defaultRowHeight="15" x14ac:dyDescent="0.25"/>
  <cols>
    <col min="1" max="1" width="3.28515625" style="12" customWidth="1"/>
    <col min="2" max="2" width="5.140625" style="12" customWidth="1"/>
    <col min="3" max="3" width="27.140625" style="12" customWidth="1"/>
    <col min="4" max="4" width="32.140625" style="12" customWidth="1"/>
    <col min="5" max="5" width="22.85546875" style="12" customWidth="1"/>
    <col min="6" max="6" width="20.42578125" style="12" customWidth="1"/>
    <col min="7" max="7" width="25.5703125" style="12" customWidth="1"/>
    <col min="8" max="8" width="2.28515625" style="12" customWidth="1"/>
    <col min="9" max="9" width="30.7109375" style="12" customWidth="1"/>
    <col min="10" max="10" width="21.28515625" style="12" customWidth="1"/>
    <col min="11" max="11" width="18.7109375" style="12" customWidth="1"/>
    <col min="12" max="12" width="16.42578125" style="12" customWidth="1"/>
    <col min="13" max="13" width="13.7109375" style="12" customWidth="1"/>
    <col min="14" max="14" width="13.85546875" style="12" customWidth="1"/>
    <col min="15" max="15" width="9.140625" style="12"/>
    <col min="16" max="16" width="15.140625" style="12" customWidth="1"/>
    <col min="17" max="17" width="12.42578125" style="12" customWidth="1"/>
    <col min="18" max="18" width="13.85546875" style="12" customWidth="1"/>
    <col min="19" max="19" width="9.140625" style="12"/>
    <col min="20" max="20" width="11.42578125" style="12" customWidth="1"/>
    <col min="21" max="16384" width="9.140625" style="12"/>
  </cols>
  <sheetData>
    <row r="1" spans="2:20" ht="26.25" customHeight="1" thickBot="1" x14ac:dyDescent="0.3">
      <c r="B1" s="467" t="s">
        <v>40</v>
      </c>
      <c r="C1" s="468"/>
      <c r="D1" s="468"/>
      <c r="E1" s="468"/>
      <c r="F1" s="468"/>
      <c r="G1" s="469"/>
      <c r="H1" s="603" t="s">
        <v>56</v>
      </c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</row>
    <row r="2" spans="2:20" ht="18" customHeight="1" x14ac:dyDescent="0.25">
      <c r="B2" s="470" t="s">
        <v>0</v>
      </c>
      <c r="C2" s="471"/>
      <c r="D2" s="471"/>
      <c r="E2" s="472"/>
      <c r="F2" s="473"/>
      <c r="G2" s="474"/>
      <c r="H2" s="174"/>
      <c r="I2" s="598" t="s">
        <v>62</v>
      </c>
      <c r="J2" s="599"/>
      <c r="K2" s="599"/>
      <c r="L2" s="599"/>
      <c r="M2" s="175"/>
      <c r="N2" s="175"/>
      <c r="O2" s="175"/>
      <c r="P2" s="175"/>
      <c r="Q2" s="175"/>
      <c r="R2" s="175"/>
      <c r="S2" s="175"/>
      <c r="T2" s="176"/>
    </row>
    <row r="3" spans="2:20" ht="18" customHeight="1" x14ac:dyDescent="0.25">
      <c r="B3" s="454" t="s">
        <v>1</v>
      </c>
      <c r="C3" s="455"/>
      <c r="D3" s="455"/>
      <c r="E3" s="456"/>
      <c r="F3" s="457"/>
      <c r="G3" s="458"/>
      <c r="H3" s="177"/>
      <c r="I3" s="52"/>
      <c r="J3" s="53"/>
      <c r="K3" s="53"/>
      <c r="L3" s="53"/>
      <c r="M3" s="53"/>
      <c r="N3" s="53"/>
      <c r="O3" s="53"/>
      <c r="P3" s="53"/>
      <c r="Q3" s="53"/>
      <c r="R3" s="53"/>
      <c r="S3" s="53"/>
      <c r="T3" s="58"/>
    </row>
    <row r="4" spans="2:20" ht="18" customHeight="1" x14ac:dyDescent="0.25">
      <c r="B4" s="454" t="s">
        <v>2</v>
      </c>
      <c r="C4" s="455"/>
      <c r="D4" s="455"/>
      <c r="E4" s="456"/>
      <c r="F4" s="457"/>
      <c r="G4" s="458"/>
      <c r="H4" s="177"/>
      <c r="I4" s="52"/>
      <c r="J4" s="53"/>
      <c r="K4" s="53"/>
      <c r="L4" s="53"/>
      <c r="M4" s="53"/>
      <c r="N4" s="53"/>
      <c r="O4" s="53"/>
      <c r="P4" s="53"/>
      <c r="Q4" s="53"/>
      <c r="R4" s="53"/>
      <c r="S4" s="53"/>
      <c r="T4" s="58"/>
    </row>
    <row r="5" spans="2:20" ht="18" customHeight="1" x14ac:dyDescent="0.25">
      <c r="B5" s="464" t="s">
        <v>57</v>
      </c>
      <c r="C5" s="465"/>
      <c r="D5" s="466"/>
      <c r="E5" s="461"/>
      <c r="F5" s="462"/>
      <c r="G5" s="463"/>
      <c r="H5" s="177"/>
      <c r="I5" s="52"/>
      <c r="J5" s="53"/>
      <c r="K5" s="53"/>
      <c r="L5" s="53"/>
      <c r="M5" s="53"/>
      <c r="N5" s="53"/>
      <c r="O5" s="53"/>
      <c r="P5" s="53"/>
      <c r="Q5" s="53"/>
      <c r="R5" s="53"/>
      <c r="S5" s="53"/>
      <c r="T5" s="58"/>
    </row>
    <row r="6" spans="2:20" ht="18" customHeight="1" x14ac:dyDescent="0.25">
      <c r="B6" s="454" t="s">
        <v>3</v>
      </c>
      <c r="C6" s="455"/>
      <c r="D6" s="455"/>
      <c r="E6" s="456" t="s">
        <v>58</v>
      </c>
      <c r="F6" s="457"/>
      <c r="G6" s="458"/>
      <c r="H6" s="177"/>
      <c r="I6" s="52"/>
      <c r="J6" s="53"/>
      <c r="K6" s="53"/>
      <c r="L6" s="53"/>
      <c r="M6" s="53"/>
      <c r="N6" s="53"/>
      <c r="O6" s="53"/>
      <c r="P6" s="53"/>
      <c r="Q6" s="53"/>
      <c r="R6" s="53"/>
      <c r="S6" s="53"/>
      <c r="T6" s="58"/>
    </row>
    <row r="7" spans="2:20" ht="18" customHeight="1" x14ac:dyDescent="0.25">
      <c r="B7" s="459" t="s">
        <v>41</v>
      </c>
      <c r="C7" s="460"/>
      <c r="D7" s="460"/>
      <c r="E7" s="461" t="s">
        <v>273</v>
      </c>
      <c r="F7" s="462"/>
      <c r="G7" s="463"/>
      <c r="H7" s="177"/>
      <c r="I7" s="52"/>
      <c r="J7" s="53"/>
      <c r="K7" s="53"/>
      <c r="L7" s="53"/>
      <c r="M7" s="53"/>
      <c r="N7" s="53"/>
      <c r="O7" s="53"/>
      <c r="P7" s="53"/>
      <c r="Q7" s="53"/>
      <c r="R7" s="53"/>
      <c r="S7" s="53"/>
      <c r="T7" s="58"/>
    </row>
    <row r="8" spans="2:20" ht="18" customHeight="1" x14ac:dyDescent="0.25">
      <c r="B8" s="480" t="s">
        <v>61</v>
      </c>
      <c r="C8" s="481"/>
      <c r="D8" s="482"/>
      <c r="E8" s="461" t="s">
        <v>250</v>
      </c>
      <c r="F8" s="462"/>
      <c r="G8" s="463"/>
      <c r="H8" s="177"/>
      <c r="I8" s="52"/>
      <c r="J8" s="53"/>
      <c r="K8" s="53"/>
      <c r="L8" s="53"/>
      <c r="M8" s="53"/>
      <c r="N8" s="53"/>
      <c r="O8" s="53"/>
      <c r="P8" s="53"/>
      <c r="Q8" s="53"/>
      <c r="R8" s="53"/>
      <c r="S8" s="53"/>
      <c r="T8" s="58"/>
    </row>
    <row r="9" spans="2:20" ht="18" customHeight="1" x14ac:dyDescent="0.25">
      <c r="B9" s="480" t="s">
        <v>46</v>
      </c>
      <c r="C9" s="481"/>
      <c r="D9" s="482"/>
      <c r="E9" s="456" t="s">
        <v>47</v>
      </c>
      <c r="F9" s="457"/>
      <c r="G9" s="458"/>
      <c r="H9" s="174"/>
      <c r="I9" s="475" t="s">
        <v>63</v>
      </c>
      <c r="J9" s="476"/>
      <c r="K9" s="53"/>
      <c r="L9" s="53"/>
      <c r="M9" s="53"/>
      <c r="N9" s="53"/>
      <c r="O9" s="53"/>
      <c r="P9" s="53"/>
      <c r="Q9" s="53"/>
      <c r="R9" s="53"/>
      <c r="S9" s="53"/>
      <c r="T9" s="58"/>
    </row>
    <row r="10" spans="2:20" ht="18" customHeight="1" x14ac:dyDescent="0.25">
      <c r="B10" s="454" t="s">
        <v>4</v>
      </c>
      <c r="C10" s="455"/>
      <c r="D10" s="455"/>
      <c r="E10" s="456">
        <v>12</v>
      </c>
      <c r="F10" s="457"/>
      <c r="G10" s="458"/>
      <c r="H10" s="177"/>
      <c r="I10" s="52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8"/>
    </row>
    <row r="11" spans="2:20" ht="18" customHeight="1" x14ac:dyDescent="0.25">
      <c r="B11" s="464" t="s">
        <v>134</v>
      </c>
      <c r="C11" s="465"/>
      <c r="D11" s="466"/>
      <c r="E11" s="461" t="s">
        <v>135</v>
      </c>
      <c r="F11" s="462"/>
      <c r="G11" s="463"/>
      <c r="H11" s="177"/>
      <c r="I11" s="52" t="s">
        <v>136</v>
      </c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8"/>
    </row>
    <row r="12" spans="2:20" ht="18" customHeight="1" x14ac:dyDescent="0.25">
      <c r="B12" s="477"/>
      <c r="C12" s="478"/>
      <c r="D12" s="478"/>
      <c r="E12" s="478"/>
      <c r="F12" s="456"/>
      <c r="G12" s="479"/>
      <c r="H12" s="177"/>
      <c r="I12" s="52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8"/>
    </row>
    <row r="13" spans="2:20" ht="18" customHeight="1" x14ac:dyDescent="0.25">
      <c r="B13" s="498" t="s">
        <v>42</v>
      </c>
      <c r="C13" s="499"/>
      <c r="D13" s="500"/>
      <c r="E13" s="504" t="s">
        <v>156</v>
      </c>
      <c r="F13" s="505"/>
      <c r="G13" s="506"/>
      <c r="H13" s="177"/>
      <c r="I13" s="475" t="s">
        <v>64</v>
      </c>
      <c r="J13" s="476"/>
      <c r="K13" s="53"/>
      <c r="L13" s="53"/>
      <c r="M13" s="53"/>
      <c r="N13" s="53"/>
      <c r="O13" s="53"/>
      <c r="P13" s="53"/>
      <c r="Q13" s="53"/>
      <c r="R13" s="53"/>
      <c r="S13" s="53"/>
      <c r="T13" s="58"/>
    </row>
    <row r="14" spans="2:20" ht="18" customHeight="1" x14ac:dyDescent="0.25">
      <c r="B14" s="501"/>
      <c r="C14" s="502"/>
      <c r="D14" s="503"/>
      <c r="E14" s="507" t="s">
        <v>157</v>
      </c>
      <c r="F14" s="508"/>
      <c r="G14" s="509"/>
      <c r="H14" s="177"/>
      <c r="I14" s="475"/>
      <c r="J14" s="476"/>
      <c r="K14" s="53"/>
      <c r="L14" s="53"/>
      <c r="M14" s="53"/>
      <c r="N14" s="53"/>
      <c r="O14" s="53"/>
      <c r="P14" s="53"/>
      <c r="Q14" s="53"/>
      <c r="R14" s="53"/>
      <c r="S14" s="53"/>
      <c r="T14" s="58"/>
    </row>
    <row r="15" spans="2:20" ht="18" customHeight="1" thickBot="1" x14ac:dyDescent="0.3">
      <c r="B15" s="510" t="s">
        <v>43</v>
      </c>
      <c r="C15" s="511"/>
      <c r="D15" s="511"/>
      <c r="E15" s="456">
        <v>1</v>
      </c>
      <c r="F15" s="457"/>
      <c r="G15" s="458"/>
      <c r="H15" s="177"/>
      <c r="I15" s="495" t="s">
        <v>64</v>
      </c>
      <c r="J15" s="496"/>
      <c r="K15" s="63"/>
      <c r="L15" s="63"/>
      <c r="M15" s="63"/>
      <c r="N15" s="63"/>
      <c r="O15" s="63"/>
      <c r="P15" s="63"/>
      <c r="Q15" s="63"/>
      <c r="R15" s="63"/>
      <c r="S15" s="63"/>
      <c r="T15" s="64"/>
    </row>
    <row r="16" spans="2:20" ht="18" customHeight="1" x14ac:dyDescent="0.25">
      <c r="B16" s="483" t="s">
        <v>5</v>
      </c>
      <c r="C16" s="484"/>
      <c r="D16" s="484"/>
      <c r="E16" s="484"/>
      <c r="F16" s="484"/>
      <c r="G16" s="485"/>
      <c r="H16" s="177"/>
      <c r="I16" s="177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</row>
    <row r="17" spans="2:20" ht="18" customHeight="1" thickBot="1" x14ac:dyDescent="0.3">
      <c r="B17" s="486" t="s">
        <v>51</v>
      </c>
      <c r="C17" s="487"/>
      <c r="D17" s="487"/>
      <c r="E17" s="487"/>
      <c r="F17" s="487"/>
      <c r="G17" s="488"/>
      <c r="H17" s="177"/>
      <c r="I17" s="177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</row>
    <row r="18" spans="2:20" ht="18" customHeight="1" x14ac:dyDescent="0.25">
      <c r="B18" s="71" t="s">
        <v>66</v>
      </c>
      <c r="C18" s="89" t="s">
        <v>67</v>
      </c>
      <c r="D18" s="73" t="s">
        <v>68</v>
      </c>
      <c r="E18" s="73" t="s">
        <v>69</v>
      </c>
      <c r="F18" s="73" t="s">
        <v>70</v>
      </c>
      <c r="G18" s="74" t="s">
        <v>71</v>
      </c>
      <c r="H18" s="177"/>
      <c r="I18" s="598" t="s">
        <v>62</v>
      </c>
      <c r="J18" s="599"/>
      <c r="K18" s="599"/>
      <c r="L18" s="599"/>
      <c r="M18" s="175"/>
      <c r="N18" s="175"/>
      <c r="O18" s="175"/>
      <c r="P18" s="175"/>
      <c r="Q18" s="175"/>
      <c r="R18" s="175"/>
      <c r="S18" s="175"/>
      <c r="T18" s="176"/>
    </row>
    <row r="19" spans="2:20" ht="18" customHeight="1" x14ac:dyDescent="0.25">
      <c r="B19" s="75" t="s">
        <v>6</v>
      </c>
      <c r="C19" s="76" t="s">
        <v>44</v>
      </c>
      <c r="D19" s="77" t="s">
        <v>72</v>
      </c>
      <c r="E19" s="78">
        <v>1</v>
      </c>
      <c r="F19" s="79">
        <v>2286.48</v>
      </c>
      <c r="G19" s="80">
        <f>F19</f>
        <v>2286.48</v>
      </c>
      <c r="H19" s="174"/>
      <c r="I19" s="56" t="s">
        <v>65</v>
      </c>
      <c r="J19" s="57"/>
      <c r="K19" s="53"/>
      <c r="L19" s="53"/>
      <c r="M19" s="53"/>
      <c r="N19" s="53"/>
      <c r="O19" s="53"/>
      <c r="P19" s="53"/>
      <c r="Q19" s="53"/>
      <c r="R19" s="53"/>
      <c r="S19" s="53"/>
      <c r="T19" s="58"/>
    </row>
    <row r="20" spans="2:20" ht="18" customHeight="1" x14ac:dyDescent="0.25">
      <c r="B20" s="75" t="s">
        <v>7</v>
      </c>
      <c r="C20" s="76" t="s">
        <v>45</v>
      </c>
      <c r="D20" s="77" t="s">
        <v>72</v>
      </c>
      <c r="E20" s="78">
        <v>220</v>
      </c>
      <c r="F20" s="81">
        <f>(G19+G21)/E20</f>
        <v>13.511018181818182</v>
      </c>
      <c r="G20" s="80">
        <f>F20</f>
        <v>13.511018181818182</v>
      </c>
      <c r="H20" s="174"/>
      <c r="I20" s="475" t="s">
        <v>73</v>
      </c>
      <c r="J20" s="476"/>
      <c r="K20" s="476"/>
      <c r="L20" s="476"/>
      <c r="M20" s="476"/>
      <c r="N20" s="476"/>
      <c r="O20" s="476"/>
      <c r="P20" s="476"/>
      <c r="Q20" s="53"/>
      <c r="R20" s="53"/>
      <c r="S20" s="53"/>
      <c r="T20" s="58"/>
    </row>
    <row r="21" spans="2:20" ht="29.25" customHeight="1" x14ac:dyDescent="0.25">
      <c r="B21" s="75" t="s">
        <v>9</v>
      </c>
      <c r="C21" s="76" t="s">
        <v>8</v>
      </c>
      <c r="D21" s="82">
        <v>0.3</v>
      </c>
      <c r="E21" s="83">
        <v>1</v>
      </c>
      <c r="F21" s="81">
        <f>F19*D21</f>
        <v>685.94399999999996</v>
      </c>
      <c r="G21" s="80">
        <f>F21</f>
        <v>685.94399999999996</v>
      </c>
      <c r="H21" s="174"/>
      <c r="I21" s="489" t="s">
        <v>74</v>
      </c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1"/>
    </row>
    <row r="22" spans="2:20" ht="21" customHeight="1" x14ac:dyDescent="0.25">
      <c r="B22" s="75" t="s">
        <v>10</v>
      </c>
      <c r="C22" s="76" t="s">
        <v>75</v>
      </c>
      <c r="D22" s="84">
        <v>0</v>
      </c>
      <c r="E22" s="83">
        <v>0</v>
      </c>
      <c r="F22" s="81">
        <f>F20*D22</f>
        <v>0</v>
      </c>
      <c r="G22" s="80">
        <f>F22*E22</f>
        <v>0</v>
      </c>
      <c r="H22" s="174"/>
      <c r="I22" s="492"/>
      <c r="J22" s="493"/>
      <c r="K22" s="493"/>
      <c r="L22" s="493"/>
      <c r="M22" s="493"/>
      <c r="N22" s="493"/>
      <c r="O22" s="493"/>
      <c r="P22" s="493"/>
      <c r="Q22" s="493"/>
      <c r="R22" s="493"/>
      <c r="S22" s="493"/>
      <c r="T22" s="494"/>
    </row>
    <row r="23" spans="2:20" ht="19.5" customHeight="1" thickBot="1" x14ac:dyDescent="0.3">
      <c r="B23" s="75" t="s">
        <v>11</v>
      </c>
      <c r="C23" s="76" t="s">
        <v>12</v>
      </c>
      <c r="D23" s="85"/>
      <c r="E23" s="81" t="s">
        <v>48</v>
      </c>
      <c r="F23" s="81"/>
      <c r="G23" s="80"/>
      <c r="H23" s="178"/>
      <c r="I23" s="495" t="s">
        <v>224</v>
      </c>
      <c r="J23" s="496"/>
      <c r="K23" s="496"/>
      <c r="L23" s="496"/>
      <c r="M23" s="496"/>
      <c r="N23" s="496"/>
      <c r="O23" s="496"/>
      <c r="P23" s="496"/>
      <c r="Q23" s="496"/>
      <c r="R23" s="496"/>
      <c r="S23" s="496"/>
      <c r="T23" s="497"/>
    </row>
    <row r="24" spans="2:20" ht="18" customHeight="1" x14ac:dyDescent="0.25">
      <c r="B24" s="86"/>
      <c r="C24" s="87"/>
      <c r="D24" s="87"/>
      <c r="E24" s="487" t="s">
        <v>52</v>
      </c>
      <c r="F24" s="521"/>
      <c r="G24" s="88">
        <f>G19+G21+G22</f>
        <v>2972.424</v>
      </c>
      <c r="H24" s="178"/>
      <c r="I24" s="178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</row>
    <row r="25" spans="2:20" x14ac:dyDescent="0.25">
      <c r="B25" s="524"/>
      <c r="C25" s="457"/>
      <c r="D25" s="457"/>
      <c r="E25" s="457"/>
      <c r="F25" s="457"/>
      <c r="G25" s="458"/>
      <c r="H25" s="177"/>
      <c r="I25" s="177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</row>
    <row r="26" spans="2:20" ht="18" customHeight="1" x14ac:dyDescent="0.25">
      <c r="B26" s="486" t="s">
        <v>14</v>
      </c>
      <c r="C26" s="487"/>
      <c r="D26" s="487"/>
      <c r="E26" s="487"/>
      <c r="F26" s="487"/>
      <c r="G26" s="488"/>
      <c r="H26" s="177"/>
      <c r="I26" s="177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</row>
    <row r="27" spans="2:20" ht="18" customHeight="1" thickBot="1" x14ac:dyDescent="0.3">
      <c r="B27" s="525" t="s">
        <v>79</v>
      </c>
      <c r="C27" s="526"/>
      <c r="D27" s="526"/>
      <c r="E27" s="526"/>
      <c r="F27" s="526"/>
      <c r="G27" s="527"/>
      <c r="H27" s="177"/>
      <c r="I27" s="177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</row>
    <row r="28" spans="2:20" ht="18" customHeight="1" x14ac:dyDescent="0.25">
      <c r="B28" s="71" t="s">
        <v>80</v>
      </c>
      <c r="C28" s="528" t="s">
        <v>81</v>
      </c>
      <c r="D28" s="529"/>
      <c r="E28" s="530"/>
      <c r="F28" s="73" t="s">
        <v>68</v>
      </c>
      <c r="G28" s="74" t="s">
        <v>71</v>
      </c>
      <c r="H28" s="177"/>
      <c r="I28" s="598" t="s">
        <v>62</v>
      </c>
      <c r="J28" s="599"/>
      <c r="K28" s="599"/>
      <c r="L28" s="599"/>
      <c r="M28" s="175"/>
      <c r="N28" s="175"/>
      <c r="O28" s="175"/>
      <c r="P28" s="175"/>
      <c r="Q28" s="175"/>
      <c r="R28" s="175"/>
      <c r="S28" s="175"/>
      <c r="T28" s="176"/>
    </row>
    <row r="29" spans="2:20" ht="21.75" customHeight="1" x14ac:dyDescent="0.25">
      <c r="B29" s="75" t="s">
        <v>6</v>
      </c>
      <c r="C29" s="512" t="s">
        <v>82</v>
      </c>
      <c r="D29" s="513"/>
      <c r="E29" s="90" t="s">
        <v>83</v>
      </c>
      <c r="F29" s="90">
        <v>8.3299999999999999E-2</v>
      </c>
      <c r="G29" s="91">
        <f>G24*F29</f>
        <v>247.6029192</v>
      </c>
      <c r="H29" s="177"/>
      <c r="I29" s="475" t="s">
        <v>86</v>
      </c>
      <c r="J29" s="476"/>
      <c r="K29" s="476"/>
      <c r="L29" s="476"/>
      <c r="M29" s="476"/>
      <c r="N29" s="476"/>
      <c r="O29" s="476"/>
      <c r="P29" s="476"/>
      <c r="Q29" s="476"/>
      <c r="R29" s="476"/>
      <c r="S29" s="476"/>
      <c r="T29" s="514"/>
    </row>
    <row r="30" spans="2:20" ht="18" customHeight="1" thickBot="1" x14ac:dyDescent="0.3">
      <c r="B30" s="75" t="s">
        <v>7</v>
      </c>
      <c r="C30" s="512" t="s">
        <v>50</v>
      </c>
      <c r="D30" s="513"/>
      <c r="E30" s="92" t="s">
        <v>84</v>
      </c>
      <c r="F30" s="92">
        <v>0.121</v>
      </c>
      <c r="G30" s="91">
        <f>G24*F30</f>
        <v>359.66330399999998</v>
      </c>
      <c r="H30" s="177"/>
      <c r="I30" s="62" t="s">
        <v>87</v>
      </c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4"/>
    </row>
    <row r="31" spans="2:20" ht="18" customHeight="1" x14ac:dyDescent="0.25">
      <c r="B31" s="93"/>
      <c r="C31" s="94"/>
      <c r="D31" s="94"/>
      <c r="E31" s="95"/>
      <c r="F31" s="96" t="s">
        <v>78</v>
      </c>
      <c r="G31" s="97">
        <f>G29+G30</f>
        <v>607.26622320000001</v>
      </c>
      <c r="H31" s="177"/>
      <c r="I31" s="177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</row>
    <row r="32" spans="2:20" ht="21" customHeight="1" x14ac:dyDescent="0.25">
      <c r="B32" s="75" t="s">
        <v>9</v>
      </c>
      <c r="C32" s="515" t="s">
        <v>85</v>
      </c>
      <c r="D32" s="516"/>
      <c r="E32" s="516"/>
      <c r="F32" s="517"/>
      <c r="G32" s="98">
        <f>F44*G31</f>
        <v>241.69195683360005</v>
      </c>
      <c r="H32" s="177"/>
      <c r="I32" s="177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</row>
    <row r="33" spans="2:20" ht="18" customHeight="1" x14ac:dyDescent="0.25">
      <c r="B33" s="99"/>
      <c r="C33" s="100"/>
      <c r="D33" s="100"/>
      <c r="E33" s="100"/>
      <c r="F33" s="101" t="s">
        <v>91</v>
      </c>
      <c r="G33" s="102">
        <f>G31+G32</f>
        <v>848.9581800336</v>
      </c>
      <c r="H33" s="177"/>
      <c r="I33" s="177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</row>
    <row r="34" spans="2:20" ht="25.5" customHeight="1" thickBot="1" x14ac:dyDescent="0.3">
      <c r="B34" s="518" t="s">
        <v>89</v>
      </c>
      <c r="C34" s="519"/>
      <c r="D34" s="519"/>
      <c r="E34" s="519"/>
      <c r="F34" s="519"/>
      <c r="G34" s="520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</row>
    <row r="35" spans="2:20" ht="22.5" customHeight="1" x14ac:dyDescent="0.25">
      <c r="B35" s="103" t="s">
        <v>88</v>
      </c>
      <c r="C35" s="532" t="s">
        <v>90</v>
      </c>
      <c r="D35" s="532"/>
      <c r="E35" s="532"/>
      <c r="F35" s="104" t="s">
        <v>68</v>
      </c>
      <c r="G35" s="105" t="s">
        <v>71</v>
      </c>
      <c r="H35" s="174"/>
      <c r="I35" s="598" t="s">
        <v>62</v>
      </c>
      <c r="J35" s="599"/>
      <c r="K35" s="599"/>
      <c r="L35" s="599"/>
      <c r="M35" s="175"/>
      <c r="N35" s="175"/>
      <c r="O35" s="175"/>
      <c r="P35" s="175"/>
      <c r="Q35" s="175"/>
      <c r="R35" s="175"/>
      <c r="S35" s="175"/>
      <c r="T35" s="176"/>
    </row>
    <row r="36" spans="2:20" ht="18" customHeight="1" x14ac:dyDescent="0.25">
      <c r="B36" s="148" t="s">
        <v>6</v>
      </c>
      <c r="C36" s="531" t="s">
        <v>15</v>
      </c>
      <c r="D36" s="512"/>
      <c r="E36" s="513"/>
      <c r="F36" s="90">
        <v>0.2</v>
      </c>
      <c r="G36" s="107">
        <f>G24*F36</f>
        <v>594.48480000000006</v>
      </c>
      <c r="H36" s="174"/>
      <c r="I36" s="475" t="s">
        <v>92</v>
      </c>
      <c r="J36" s="476"/>
      <c r="K36" s="476"/>
      <c r="L36" s="476"/>
      <c r="M36" s="476"/>
      <c r="N36" s="476"/>
      <c r="O36" s="476"/>
      <c r="P36" s="476"/>
      <c r="Q36" s="476"/>
      <c r="R36" s="476"/>
      <c r="S36" s="476"/>
      <c r="T36" s="514"/>
    </row>
    <row r="37" spans="2:20" ht="18" customHeight="1" x14ac:dyDescent="0.25">
      <c r="B37" s="148" t="s">
        <v>7</v>
      </c>
      <c r="C37" s="531" t="s">
        <v>16</v>
      </c>
      <c r="D37" s="512"/>
      <c r="E37" s="513"/>
      <c r="F37" s="92">
        <v>2.5000000000000001E-2</v>
      </c>
      <c r="G37" s="107">
        <f>G24*F37</f>
        <v>74.310600000000008</v>
      </c>
      <c r="H37" s="174"/>
      <c r="I37" s="475" t="s">
        <v>92</v>
      </c>
      <c r="J37" s="476"/>
      <c r="K37" s="476"/>
      <c r="L37" s="476"/>
      <c r="M37" s="476"/>
      <c r="N37" s="476"/>
      <c r="O37" s="476"/>
      <c r="P37" s="476"/>
      <c r="Q37" s="476"/>
      <c r="R37" s="476"/>
      <c r="S37" s="476"/>
      <c r="T37" s="514"/>
    </row>
    <row r="38" spans="2:20" ht="18" customHeight="1" x14ac:dyDescent="0.25">
      <c r="B38" s="148" t="s">
        <v>9</v>
      </c>
      <c r="C38" s="531" t="s">
        <v>93</v>
      </c>
      <c r="D38" s="512"/>
      <c r="E38" s="513"/>
      <c r="F38" s="108">
        <v>0.06</v>
      </c>
      <c r="G38" s="109">
        <f>G24*F38</f>
        <v>178.34544</v>
      </c>
      <c r="H38" s="181"/>
      <c r="I38" s="475" t="s">
        <v>227</v>
      </c>
      <c r="J38" s="476"/>
      <c r="K38" s="476"/>
      <c r="L38" s="476"/>
      <c r="M38" s="476"/>
      <c r="N38" s="476"/>
      <c r="O38" s="476"/>
      <c r="P38" s="476"/>
      <c r="Q38" s="476"/>
      <c r="R38" s="476"/>
      <c r="S38" s="476"/>
      <c r="T38" s="514"/>
    </row>
    <row r="39" spans="2:20" ht="18" customHeight="1" x14ac:dyDescent="0.25">
      <c r="B39" s="148" t="s">
        <v>10</v>
      </c>
      <c r="C39" s="531" t="s">
        <v>17</v>
      </c>
      <c r="D39" s="512"/>
      <c r="E39" s="513"/>
      <c r="F39" s="92">
        <v>1.4999999999999999E-2</v>
      </c>
      <c r="G39" s="107">
        <f>G24*F39</f>
        <v>44.586359999999999</v>
      </c>
      <c r="H39" s="174"/>
      <c r="I39" s="475" t="s">
        <v>92</v>
      </c>
      <c r="J39" s="476"/>
      <c r="K39" s="476"/>
      <c r="L39" s="476"/>
      <c r="M39" s="476"/>
      <c r="N39" s="476"/>
      <c r="O39" s="476"/>
      <c r="P39" s="476"/>
      <c r="Q39" s="476"/>
      <c r="R39" s="476"/>
      <c r="S39" s="476"/>
      <c r="T39" s="514"/>
    </row>
    <row r="40" spans="2:20" ht="18" customHeight="1" x14ac:dyDescent="0.25">
      <c r="B40" s="148" t="s">
        <v>11</v>
      </c>
      <c r="C40" s="531" t="s">
        <v>49</v>
      </c>
      <c r="D40" s="512"/>
      <c r="E40" s="513"/>
      <c r="F40" s="92">
        <v>0.01</v>
      </c>
      <c r="G40" s="107">
        <f>G24*F40</f>
        <v>29.724240000000002</v>
      </c>
      <c r="H40" s="174"/>
      <c r="I40" s="475" t="s">
        <v>92</v>
      </c>
      <c r="J40" s="476"/>
      <c r="K40" s="476"/>
      <c r="L40" s="476"/>
      <c r="M40" s="476"/>
      <c r="N40" s="476"/>
      <c r="O40" s="476"/>
      <c r="P40" s="476"/>
      <c r="Q40" s="476"/>
      <c r="R40" s="476"/>
      <c r="S40" s="476"/>
      <c r="T40" s="514"/>
    </row>
    <row r="41" spans="2:20" ht="18" customHeight="1" x14ac:dyDescent="0.25">
      <c r="B41" s="148" t="s">
        <v>13</v>
      </c>
      <c r="C41" s="531" t="s">
        <v>18</v>
      </c>
      <c r="D41" s="512"/>
      <c r="E41" s="513"/>
      <c r="F41" s="92">
        <v>6.0000000000000001E-3</v>
      </c>
      <c r="G41" s="107">
        <f>G24*F41</f>
        <v>17.834544000000001</v>
      </c>
      <c r="H41" s="174"/>
      <c r="I41" s="475" t="s">
        <v>92</v>
      </c>
      <c r="J41" s="476"/>
      <c r="K41" s="476"/>
      <c r="L41" s="476"/>
      <c r="M41" s="476"/>
      <c r="N41" s="476"/>
      <c r="O41" s="476"/>
      <c r="P41" s="476"/>
      <c r="Q41" s="476"/>
      <c r="R41" s="476"/>
      <c r="S41" s="476"/>
      <c r="T41" s="514"/>
    </row>
    <row r="42" spans="2:20" ht="18" customHeight="1" x14ac:dyDescent="0.25">
      <c r="B42" s="148" t="s">
        <v>19</v>
      </c>
      <c r="C42" s="531" t="s">
        <v>20</v>
      </c>
      <c r="D42" s="512"/>
      <c r="E42" s="513"/>
      <c r="F42" s="92">
        <v>2E-3</v>
      </c>
      <c r="G42" s="107">
        <f>G24*F42</f>
        <v>5.9448480000000004</v>
      </c>
      <c r="H42" s="174"/>
      <c r="I42" s="475" t="s">
        <v>92</v>
      </c>
      <c r="J42" s="476"/>
      <c r="K42" s="476"/>
      <c r="L42" s="476"/>
      <c r="M42" s="476"/>
      <c r="N42" s="476"/>
      <c r="O42" s="476"/>
      <c r="P42" s="476"/>
      <c r="Q42" s="476"/>
      <c r="R42" s="476"/>
      <c r="S42" s="476"/>
      <c r="T42" s="514"/>
    </row>
    <row r="43" spans="2:20" ht="18" customHeight="1" thickBot="1" x14ac:dyDescent="0.3">
      <c r="B43" s="148" t="s">
        <v>21</v>
      </c>
      <c r="C43" s="531" t="s">
        <v>22</v>
      </c>
      <c r="D43" s="512"/>
      <c r="E43" s="513"/>
      <c r="F43" s="92">
        <v>0.08</v>
      </c>
      <c r="G43" s="107">
        <f>G24*F43</f>
        <v>237.79392000000001</v>
      </c>
      <c r="H43" s="174"/>
      <c r="I43" s="495" t="s">
        <v>92</v>
      </c>
      <c r="J43" s="496"/>
      <c r="K43" s="496"/>
      <c r="L43" s="496"/>
      <c r="M43" s="496"/>
      <c r="N43" s="496"/>
      <c r="O43" s="496"/>
      <c r="P43" s="496"/>
      <c r="Q43" s="496"/>
      <c r="R43" s="496"/>
      <c r="S43" s="496"/>
      <c r="T43" s="497"/>
    </row>
    <row r="44" spans="2:20" ht="18" customHeight="1" x14ac:dyDescent="0.25">
      <c r="B44" s="110"/>
      <c r="C44" s="111"/>
      <c r="D44" s="112"/>
      <c r="E44" s="113" t="s">
        <v>94</v>
      </c>
      <c r="F44" s="113">
        <f>SUM(F36:F43)</f>
        <v>0.39800000000000008</v>
      </c>
      <c r="G44" s="114">
        <f>SUM(G36:G43)</f>
        <v>1183.024752</v>
      </c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</row>
    <row r="45" spans="2:20" ht="18" customHeight="1" thickBot="1" x14ac:dyDescent="0.3">
      <c r="B45" s="525" t="s">
        <v>23</v>
      </c>
      <c r="C45" s="526"/>
      <c r="D45" s="526"/>
      <c r="E45" s="526"/>
      <c r="F45" s="526"/>
      <c r="G45" s="527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</row>
    <row r="46" spans="2:20" ht="18" customHeight="1" x14ac:dyDescent="0.25">
      <c r="B46" s="71" t="s">
        <v>95</v>
      </c>
      <c r="C46" s="529" t="s">
        <v>96</v>
      </c>
      <c r="D46" s="529"/>
      <c r="E46" s="529"/>
      <c r="F46" s="529"/>
      <c r="G46" s="74" t="s">
        <v>71</v>
      </c>
      <c r="H46" s="174"/>
      <c r="I46" s="598" t="s">
        <v>62</v>
      </c>
      <c r="J46" s="599"/>
      <c r="K46" s="599"/>
      <c r="L46" s="599"/>
      <c r="M46" s="175"/>
      <c r="N46" s="175"/>
      <c r="O46" s="175"/>
      <c r="P46" s="175"/>
      <c r="Q46" s="175"/>
      <c r="R46" s="175"/>
      <c r="S46" s="175"/>
      <c r="T46" s="176"/>
    </row>
    <row r="47" spans="2:20" ht="18" customHeight="1" x14ac:dyDescent="0.25">
      <c r="B47" s="535" t="s">
        <v>6</v>
      </c>
      <c r="C47" s="537" t="s">
        <v>97</v>
      </c>
      <c r="D47" s="115" t="s">
        <v>98</v>
      </c>
      <c r="E47" s="116" t="s">
        <v>99</v>
      </c>
      <c r="F47" s="117" t="s">
        <v>102</v>
      </c>
      <c r="G47" s="539">
        <f>IF((D48*E48*F48)-(G19*0.06)&lt;0,0,((D48*E48*F48)-(G19*0.06)))</f>
        <v>36.611200000000025</v>
      </c>
      <c r="H47" s="182"/>
      <c r="I47" s="541" t="s">
        <v>228</v>
      </c>
      <c r="J47" s="542"/>
      <c r="K47" s="542"/>
      <c r="L47" s="542"/>
      <c r="M47" s="542"/>
      <c r="N47" s="542"/>
      <c r="O47" s="542"/>
      <c r="P47" s="542"/>
      <c r="Q47" s="542"/>
      <c r="R47" s="542"/>
      <c r="S47" s="542"/>
      <c r="T47" s="543"/>
    </row>
    <row r="48" spans="2:20" ht="18" customHeight="1" x14ac:dyDescent="0.25">
      <c r="B48" s="536"/>
      <c r="C48" s="538"/>
      <c r="D48" s="115">
        <v>2</v>
      </c>
      <c r="E48" s="116">
        <v>3.95</v>
      </c>
      <c r="F48" s="118">
        <v>22</v>
      </c>
      <c r="G48" s="540"/>
      <c r="H48" s="182"/>
      <c r="I48" s="541"/>
      <c r="J48" s="542"/>
      <c r="K48" s="542"/>
      <c r="L48" s="542"/>
      <c r="M48" s="542"/>
      <c r="N48" s="542"/>
      <c r="O48" s="542"/>
      <c r="P48" s="542"/>
      <c r="Q48" s="542"/>
      <c r="R48" s="542"/>
      <c r="S48" s="542"/>
      <c r="T48" s="543"/>
    </row>
    <row r="49" spans="2:20" ht="18" customHeight="1" x14ac:dyDescent="0.25">
      <c r="B49" s="535" t="s">
        <v>7</v>
      </c>
      <c r="C49" s="550" t="s">
        <v>100</v>
      </c>
      <c r="D49" s="551"/>
      <c r="E49" s="119" t="s">
        <v>99</v>
      </c>
      <c r="F49" s="120" t="s">
        <v>102</v>
      </c>
      <c r="G49" s="539">
        <f>(E50*F50)*(100%-10%)</f>
        <v>505.89000000000004</v>
      </c>
      <c r="H49" s="182"/>
      <c r="I49" s="541" t="s">
        <v>103</v>
      </c>
      <c r="J49" s="542"/>
      <c r="K49" s="542"/>
      <c r="L49" s="542"/>
      <c r="M49" s="542"/>
      <c r="N49" s="542"/>
      <c r="O49" s="542"/>
      <c r="P49" s="542"/>
      <c r="Q49" s="542"/>
      <c r="R49" s="542"/>
      <c r="S49" s="542"/>
      <c r="T49" s="543"/>
    </row>
    <row r="50" spans="2:20" ht="18" customHeight="1" x14ac:dyDescent="0.25">
      <c r="B50" s="536"/>
      <c r="C50" s="552"/>
      <c r="D50" s="553"/>
      <c r="E50" s="121">
        <v>25.55</v>
      </c>
      <c r="F50" s="122">
        <v>22</v>
      </c>
      <c r="G50" s="540"/>
      <c r="H50" s="183"/>
      <c r="I50" s="541"/>
      <c r="J50" s="542"/>
      <c r="K50" s="542"/>
      <c r="L50" s="542"/>
      <c r="M50" s="542"/>
      <c r="N50" s="542"/>
      <c r="O50" s="542"/>
      <c r="P50" s="542"/>
      <c r="Q50" s="542"/>
      <c r="R50" s="542"/>
      <c r="S50" s="542"/>
      <c r="T50" s="543"/>
    </row>
    <row r="51" spans="2:20" ht="18" customHeight="1" x14ac:dyDescent="0.25">
      <c r="B51" s="148" t="s">
        <v>9</v>
      </c>
      <c r="C51" s="547" t="s">
        <v>104</v>
      </c>
      <c r="D51" s="548"/>
      <c r="E51" s="548"/>
      <c r="F51" s="549"/>
      <c r="G51" s="109">
        <v>193.44</v>
      </c>
      <c r="H51" s="184"/>
      <c r="I51" s="52" t="s">
        <v>65</v>
      </c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8"/>
    </row>
    <row r="52" spans="2:20" ht="18" customHeight="1" x14ac:dyDescent="0.25">
      <c r="B52" s="148" t="s">
        <v>10</v>
      </c>
      <c r="C52" s="547" t="s">
        <v>105</v>
      </c>
      <c r="D52" s="548"/>
      <c r="E52" s="548"/>
      <c r="F52" s="549"/>
      <c r="G52" s="123">
        <v>129.9</v>
      </c>
      <c r="H52" s="178"/>
      <c r="I52" s="52" t="s">
        <v>270</v>
      </c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8"/>
    </row>
    <row r="53" spans="2:20" ht="18" customHeight="1" x14ac:dyDescent="0.25">
      <c r="B53" s="148" t="s">
        <v>11</v>
      </c>
      <c r="C53" s="547" t="s">
        <v>106</v>
      </c>
      <c r="D53" s="548"/>
      <c r="E53" s="548"/>
      <c r="F53" s="549"/>
      <c r="G53" s="124">
        <v>19.45</v>
      </c>
      <c r="H53" s="178"/>
      <c r="I53" s="52" t="s">
        <v>270</v>
      </c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8"/>
    </row>
    <row r="54" spans="2:20" ht="18" customHeight="1" x14ac:dyDescent="0.25">
      <c r="B54" s="148" t="s">
        <v>13</v>
      </c>
      <c r="C54" s="547" t="s">
        <v>107</v>
      </c>
      <c r="D54" s="548"/>
      <c r="E54" s="548"/>
      <c r="F54" s="549"/>
      <c r="G54" s="124">
        <v>0</v>
      </c>
      <c r="H54" s="178"/>
      <c r="I54" s="52" t="s">
        <v>270</v>
      </c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8"/>
    </row>
    <row r="55" spans="2:20" ht="18" customHeight="1" thickBot="1" x14ac:dyDescent="0.3">
      <c r="B55" s="148" t="s">
        <v>19</v>
      </c>
      <c r="C55" s="558" t="s">
        <v>12</v>
      </c>
      <c r="D55" s="559"/>
      <c r="E55" s="559"/>
      <c r="F55" s="560"/>
      <c r="G55" s="80"/>
      <c r="H55" s="178"/>
      <c r="I55" s="62" t="s">
        <v>268</v>
      </c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4"/>
    </row>
    <row r="56" spans="2:20" ht="18" customHeight="1" x14ac:dyDescent="0.25">
      <c r="B56" s="110"/>
      <c r="C56" s="111"/>
      <c r="D56" s="111"/>
      <c r="E56" s="111"/>
      <c r="F56" s="125" t="s">
        <v>78</v>
      </c>
      <c r="G56" s="114">
        <f>G49+G51+G52+G53+G54+G47</f>
        <v>885.29120000000012</v>
      </c>
      <c r="H56" s="174"/>
      <c r="I56" s="601"/>
      <c r="J56" s="601"/>
      <c r="K56" s="601"/>
      <c r="L56" s="601"/>
      <c r="M56" s="601"/>
      <c r="N56" s="601"/>
      <c r="O56" s="601"/>
      <c r="P56" s="601"/>
      <c r="Q56" s="601"/>
      <c r="R56" s="601"/>
      <c r="S56" s="601"/>
      <c r="T56" s="601"/>
    </row>
    <row r="57" spans="2:20" ht="18" customHeight="1" x14ac:dyDescent="0.25">
      <c r="B57" s="86"/>
      <c r="C57" s="87"/>
      <c r="D57" s="87"/>
      <c r="E57" s="487" t="s">
        <v>24</v>
      </c>
      <c r="F57" s="521"/>
      <c r="G57" s="126">
        <f>G33+G44+G56</f>
        <v>2917.2741320335999</v>
      </c>
      <c r="H57" s="174"/>
      <c r="I57" s="602"/>
      <c r="J57" s="602"/>
      <c r="K57" s="602"/>
      <c r="L57" s="602"/>
      <c r="M57" s="602"/>
      <c r="N57" s="602"/>
      <c r="O57" s="602"/>
      <c r="P57" s="602"/>
      <c r="Q57" s="602"/>
      <c r="R57" s="602"/>
      <c r="S57" s="602"/>
      <c r="T57" s="602"/>
    </row>
    <row r="58" spans="2:20" ht="23.25" customHeight="1" x14ac:dyDescent="0.25">
      <c r="B58" s="563"/>
      <c r="C58" s="564"/>
      <c r="D58" s="564"/>
      <c r="E58" s="564"/>
      <c r="F58" s="564"/>
      <c r="G58" s="565"/>
      <c r="H58" s="174"/>
      <c r="I58" s="602"/>
      <c r="J58" s="602"/>
      <c r="K58" s="602"/>
      <c r="L58" s="602"/>
      <c r="M58" s="602"/>
      <c r="N58" s="602"/>
      <c r="O58" s="602"/>
      <c r="P58" s="602"/>
      <c r="Q58" s="602"/>
      <c r="R58" s="602"/>
      <c r="S58" s="602"/>
      <c r="T58" s="602"/>
    </row>
    <row r="59" spans="2:20" ht="15.75" thickBot="1" x14ac:dyDescent="0.3">
      <c r="B59" s="486" t="s">
        <v>25</v>
      </c>
      <c r="C59" s="487"/>
      <c r="D59" s="487"/>
      <c r="E59" s="487"/>
      <c r="F59" s="487"/>
      <c r="G59" s="488"/>
      <c r="H59" s="174"/>
      <c r="I59" s="185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</row>
    <row r="60" spans="2:20" ht="18.75" customHeight="1" x14ac:dyDescent="0.25">
      <c r="B60" s="164" t="s">
        <v>109</v>
      </c>
      <c r="C60" s="554" t="s">
        <v>110</v>
      </c>
      <c r="D60" s="554"/>
      <c r="E60" s="554"/>
      <c r="F60" s="128" t="s">
        <v>68</v>
      </c>
      <c r="G60" s="129" t="s">
        <v>71</v>
      </c>
      <c r="H60" s="174"/>
      <c r="I60" s="452" t="s">
        <v>62</v>
      </c>
      <c r="J60" s="453"/>
      <c r="K60" s="453"/>
      <c r="L60" s="453"/>
      <c r="M60" s="453"/>
      <c r="N60" s="453"/>
      <c r="O60" s="453"/>
      <c r="P60" s="453"/>
      <c r="Q60" s="453"/>
      <c r="R60" s="453"/>
      <c r="S60" s="453"/>
      <c r="T60" s="570"/>
    </row>
    <row r="61" spans="2:20" ht="25.5" customHeight="1" x14ac:dyDescent="0.25">
      <c r="B61" s="130" t="s">
        <v>6</v>
      </c>
      <c r="C61" s="555" t="s">
        <v>26</v>
      </c>
      <c r="D61" s="556"/>
      <c r="E61" s="557"/>
      <c r="F61" s="131">
        <v>4.1999999999999997E-3</v>
      </c>
      <c r="G61" s="132">
        <f>G24*F61</f>
        <v>12.484180799999999</v>
      </c>
      <c r="H61" s="174"/>
      <c r="I61" s="541" t="s">
        <v>121</v>
      </c>
      <c r="J61" s="542"/>
      <c r="K61" s="542"/>
      <c r="L61" s="594" t="s">
        <v>119</v>
      </c>
      <c r="M61" s="594"/>
      <c r="N61" s="594"/>
      <c r="O61" s="594"/>
      <c r="P61" s="594"/>
      <c r="Q61" s="594"/>
      <c r="R61" s="594"/>
      <c r="S61" s="594"/>
      <c r="T61" s="595"/>
    </row>
    <row r="62" spans="2:20" ht="24.95" customHeight="1" x14ac:dyDescent="0.25">
      <c r="B62" s="130" t="s">
        <v>7</v>
      </c>
      <c r="C62" s="555" t="s">
        <v>27</v>
      </c>
      <c r="D62" s="556"/>
      <c r="E62" s="557"/>
      <c r="F62" s="131">
        <v>2.9999999999999997E-4</v>
      </c>
      <c r="G62" s="132">
        <f>G24*F62</f>
        <v>0.89172719999999994</v>
      </c>
      <c r="H62" s="174"/>
      <c r="I62" s="541" t="s">
        <v>121</v>
      </c>
      <c r="J62" s="542"/>
      <c r="K62" s="542"/>
      <c r="L62" s="594" t="s">
        <v>119</v>
      </c>
      <c r="M62" s="594"/>
      <c r="N62" s="594"/>
      <c r="O62" s="594"/>
      <c r="P62" s="594"/>
      <c r="Q62" s="594"/>
      <c r="R62" s="594"/>
      <c r="S62" s="594"/>
      <c r="T62" s="595"/>
    </row>
    <row r="63" spans="2:20" ht="24.95" customHeight="1" x14ac:dyDescent="0.25">
      <c r="B63" s="130" t="s">
        <v>9</v>
      </c>
      <c r="C63" s="133" t="s">
        <v>122</v>
      </c>
      <c r="D63" s="134"/>
      <c r="E63" s="135"/>
      <c r="F63" s="131">
        <v>3.44E-2</v>
      </c>
      <c r="G63" s="132">
        <f>G24*F63</f>
        <v>102.25138560000001</v>
      </c>
      <c r="H63" s="174"/>
      <c r="I63" s="541" t="s">
        <v>121</v>
      </c>
      <c r="J63" s="542"/>
      <c r="K63" s="542"/>
      <c r="L63" s="594" t="s">
        <v>119</v>
      </c>
      <c r="M63" s="594"/>
      <c r="N63" s="594"/>
      <c r="O63" s="594"/>
      <c r="P63" s="594"/>
      <c r="Q63" s="594"/>
      <c r="R63" s="594"/>
      <c r="S63" s="594"/>
      <c r="T63" s="595"/>
    </row>
    <row r="64" spans="2:20" ht="36.75" customHeight="1" x14ac:dyDescent="0.25">
      <c r="B64" s="136" t="s">
        <v>10</v>
      </c>
      <c r="C64" s="574" t="s">
        <v>111</v>
      </c>
      <c r="D64" s="575"/>
      <c r="E64" s="576"/>
      <c r="F64" s="137">
        <v>1.9400000000000001E-2</v>
      </c>
      <c r="G64" s="138">
        <f>G24*F64</f>
        <v>57.6650256</v>
      </c>
      <c r="H64" s="174"/>
      <c r="I64" s="577" t="s">
        <v>108</v>
      </c>
      <c r="J64" s="578"/>
      <c r="K64" s="578"/>
      <c r="L64" s="578"/>
      <c r="M64" s="578"/>
      <c r="N64" s="578"/>
      <c r="O64" s="578"/>
      <c r="P64" s="578"/>
      <c r="Q64" s="578"/>
      <c r="R64" s="578"/>
      <c r="S64" s="578"/>
      <c r="T64" s="579"/>
    </row>
    <row r="65" spans="2:20" ht="24.95" customHeight="1" x14ac:dyDescent="0.25">
      <c r="B65" s="136" t="s">
        <v>11</v>
      </c>
      <c r="C65" s="544" t="s">
        <v>112</v>
      </c>
      <c r="D65" s="545"/>
      <c r="E65" s="546"/>
      <c r="F65" s="139">
        <f>F44</f>
        <v>0.39800000000000008</v>
      </c>
      <c r="G65" s="140">
        <f>G64*F65</f>
        <v>22.950680188800003</v>
      </c>
      <c r="H65" s="174"/>
      <c r="I65" s="541"/>
      <c r="J65" s="542"/>
      <c r="K65" s="542"/>
      <c r="L65" s="542"/>
      <c r="M65" s="542"/>
      <c r="N65" s="542"/>
      <c r="O65" s="542"/>
      <c r="P65" s="542"/>
      <c r="Q65" s="542"/>
      <c r="R65" s="542"/>
      <c r="S65" s="542"/>
      <c r="T65" s="543"/>
    </row>
    <row r="66" spans="2:20" ht="24.95" customHeight="1" thickBot="1" x14ac:dyDescent="0.3">
      <c r="B66" s="136" t="s">
        <v>13</v>
      </c>
      <c r="C66" s="547" t="s">
        <v>123</v>
      </c>
      <c r="D66" s="548"/>
      <c r="E66" s="549"/>
      <c r="F66" s="141" t="s">
        <v>124</v>
      </c>
      <c r="G66" s="140">
        <f>F66*G24</f>
        <v>1.84290288</v>
      </c>
      <c r="H66" s="174"/>
      <c r="I66" s="566" t="s">
        <v>121</v>
      </c>
      <c r="J66" s="567"/>
      <c r="K66" s="567"/>
      <c r="L66" s="596" t="s">
        <v>119</v>
      </c>
      <c r="M66" s="596"/>
      <c r="N66" s="596"/>
      <c r="O66" s="596"/>
      <c r="P66" s="596"/>
      <c r="Q66" s="596"/>
      <c r="R66" s="596"/>
      <c r="S66" s="596"/>
      <c r="T66" s="597"/>
    </row>
    <row r="67" spans="2:20" ht="18" customHeight="1" x14ac:dyDescent="0.25">
      <c r="B67" s="86"/>
      <c r="C67" s="87"/>
      <c r="D67" s="87"/>
      <c r="E67" s="142" t="s">
        <v>54</v>
      </c>
      <c r="F67" s="143">
        <f>SUM(F61:F66)</f>
        <v>0.45630000000000009</v>
      </c>
      <c r="G67" s="126">
        <f>SUM(G61:G66)</f>
        <v>198.0859022688</v>
      </c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</row>
    <row r="68" spans="2:20" ht="23.25" customHeight="1" x14ac:dyDescent="0.25">
      <c r="B68" s="524"/>
      <c r="C68" s="457"/>
      <c r="D68" s="457"/>
      <c r="E68" s="457"/>
      <c r="F68" s="457"/>
      <c r="G68" s="458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</row>
    <row r="69" spans="2:20" ht="18" customHeight="1" thickBot="1" x14ac:dyDescent="0.3">
      <c r="B69" s="486" t="s">
        <v>28</v>
      </c>
      <c r="C69" s="487"/>
      <c r="D69" s="487"/>
      <c r="E69" s="487"/>
      <c r="F69" s="487"/>
      <c r="G69" s="488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</row>
    <row r="70" spans="2:20" ht="18" customHeight="1" x14ac:dyDescent="0.25">
      <c r="B70" s="164" t="s">
        <v>126</v>
      </c>
      <c r="C70" s="554" t="s">
        <v>127</v>
      </c>
      <c r="D70" s="554"/>
      <c r="E70" s="554"/>
      <c r="F70" s="128" t="s">
        <v>68</v>
      </c>
      <c r="G70" s="144" t="s">
        <v>71</v>
      </c>
      <c r="H70" s="174"/>
      <c r="I70" s="452" t="s">
        <v>62</v>
      </c>
      <c r="J70" s="453"/>
      <c r="K70" s="453"/>
      <c r="L70" s="453"/>
      <c r="M70" s="453"/>
      <c r="N70" s="453"/>
      <c r="O70" s="453"/>
      <c r="P70" s="453"/>
      <c r="Q70" s="453"/>
      <c r="R70" s="453"/>
      <c r="S70" s="453"/>
      <c r="T70" s="570"/>
    </row>
    <row r="71" spans="2:20" ht="18" customHeight="1" x14ac:dyDescent="0.25">
      <c r="B71" s="130" t="s">
        <v>6</v>
      </c>
      <c r="C71" s="555" t="s">
        <v>113</v>
      </c>
      <c r="D71" s="556"/>
      <c r="E71" s="557"/>
      <c r="F71" s="131">
        <v>8.3299999999999999E-2</v>
      </c>
      <c r="G71" s="132">
        <f>(G19+G21)*F71</f>
        <v>247.6029192</v>
      </c>
      <c r="H71" s="174"/>
      <c r="I71" s="571" t="s">
        <v>129</v>
      </c>
      <c r="J71" s="572"/>
      <c r="K71" s="572"/>
      <c r="L71" s="572"/>
      <c r="M71" s="572"/>
      <c r="N71" s="572"/>
      <c r="O71" s="572"/>
      <c r="P71" s="572"/>
      <c r="Q71" s="572"/>
      <c r="R71" s="572"/>
      <c r="S71" s="572"/>
      <c r="T71" s="573"/>
    </row>
    <row r="72" spans="2:20" ht="18" customHeight="1" x14ac:dyDescent="0.25">
      <c r="B72" s="130" t="s">
        <v>7</v>
      </c>
      <c r="C72" s="555" t="s">
        <v>128</v>
      </c>
      <c r="D72" s="556"/>
      <c r="E72" s="557"/>
      <c r="F72" s="131">
        <v>1.3899999999999999E-2</v>
      </c>
      <c r="G72" s="132">
        <f>G24*F72</f>
        <v>41.316693600000001</v>
      </c>
      <c r="H72" s="174"/>
      <c r="I72" s="244" t="s">
        <v>121</v>
      </c>
      <c r="J72" s="245"/>
      <c r="K72" s="245"/>
      <c r="L72" s="533" t="s">
        <v>119</v>
      </c>
      <c r="M72" s="533"/>
      <c r="N72" s="533"/>
      <c r="O72" s="533"/>
      <c r="P72" s="533"/>
      <c r="Q72" s="533"/>
      <c r="R72" s="533"/>
      <c r="S72" s="533"/>
      <c r="T72" s="534"/>
    </row>
    <row r="73" spans="2:20" ht="18" customHeight="1" x14ac:dyDescent="0.25">
      <c r="B73" s="130" t="s">
        <v>9</v>
      </c>
      <c r="C73" s="555" t="s">
        <v>114</v>
      </c>
      <c r="D73" s="556"/>
      <c r="E73" s="557"/>
      <c r="F73" s="131">
        <v>2.8E-3</v>
      </c>
      <c r="G73" s="132">
        <f>G24*F73</f>
        <v>8.3227872000000005</v>
      </c>
      <c r="H73" s="174"/>
      <c r="I73" s="244" t="s">
        <v>121</v>
      </c>
      <c r="J73" s="245"/>
      <c r="K73" s="245"/>
      <c r="L73" s="533" t="s">
        <v>119</v>
      </c>
      <c r="M73" s="533"/>
      <c r="N73" s="533"/>
      <c r="O73" s="533"/>
      <c r="P73" s="533"/>
      <c r="Q73" s="533"/>
      <c r="R73" s="533"/>
      <c r="S73" s="533"/>
      <c r="T73" s="534"/>
    </row>
    <row r="74" spans="2:20" ht="18" customHeight="1" x14ac:dyDescent="0.25">
      <c r="B74" s="136" t="s">
        <v>10</v>
      </c>
      <c r="C74" s="544" t="s">
        <v>125</v>
      </c>
      <c r="D74" s="545"/>
      <c r="E74" s="546"/>
      <c r="F74" s="137">
        <v>2.0000000000000001E-4</v>
      </c>
      <c r="G74" s="138">
        <f>G24*F74</f>
        <v>0.59448480000000004</v>
      </c>
      <c r="H74" s="174"/>
      <c r="I74" s="244" t="s">
        <v>121</v>
      </c>
      <c r="J74" s="245"/>
      <c r="K74" s="245"/>
      <c r="L74" s="533" t="s">
        <v>119</v>
      </c>
      <c r="M74" s="533"/>
      <c r="N74" s="533"/>
      <c r="O74" s="533"/>
      <c r="P74" s="533"/>
      <c r="Q74" s="533"/>
      <c r="R74" s="533"/>
      <c r="S74" s="533"/>
      <c r="T74" s="534"/>
    </row>
    <row r="75" spans="2:20" ht="18" customHeight="1" x14ac:dyDescent="0.25">
      <c r="B75" s="136" t="s">
        <v>11</v>
      </c>
      <c r="C75" s="544" t="s">
        <v>115</v>
      </c>
      <c r="D75" s="545"/>
      <c r="E75" s="546"/>
      <c r="F75" s="145">
        <v>6.9999999999999999E-4</v>
      </c>
      <c r="G75" s="140">
        <f>G24*F75</f>
        <v>2.0806968000000001</v>
      </c>
      <c r="H75" s="174"/>
      <c r="I75" s="244" t="s">
        <v>121</v>
      </c>
      <c r="J75" s="245"/>
      <c r="K75" s="245"/>
      <c r="L75" s="533" t="s">
        <v>119</v>
      </c>
      <c r="M75" s="533"/>
      <c r="N75" s="533"/>
      <c r="O75" s="533"/>
      <c r="P75" s="533"/>
      <c r="Q75" s="533"/>
      <c r="R75" s="533"/>
      <c r="S75" s="533"/>
      <c r="T75" s="534"/>
    </row>
    <row r="76" spans="2:20" ht="18" customHeight="1" x14ac:dyDescent="0.25">
      <c r="B76" s="136" t="s">
        <v>13</v>
      </c>
      <c r="C76" s="547" t="s">
        <v>116</v>
      </c>
      <c r="D76" s="548"/>
      <c r="E76" s="549"/>
      <c r="F76" s="145">
        <v>2.8999999999999998E-3</v>
      </c>
      <c r="G76" s="140">
        <f>G24*F76</f>
        <v>8.6200295999999987</v>
      </c>
      <c r="H76" s="174"/>
      <c r="I76" s="244" t="s">
        <v>121</v>
      </c>
      <c r="J76" s="245"/>
      <c r="K76" s="245"/>
      <c r="L76" s="533" t="s">
        <v>119</v>
      </c>
      <c r="M76" s="533"/>
      <c r="N76" s="533"/>
      <c r="O76" s="533"/>
      <c r="P76" s="533"/>
      <c r="Q76" s="533"/>
      <c r="R76" s="533"/>
      <c r="S76" s="533"/>
      <c r="T76" s="534"/>
    </row>
    <row r="77" spans="2:20" ht="18" customHeight="1" thickBot="1" x14ac:dyDescent="0.3">
      <c r="B77" s="136" t="s">
        <v>19</v>
      </c>
      <c r="C77" s="547" t="s">
        <v>29</v>
      </c>
      <c r="D77" s="548"/>
      <c r="E77" s="549"/>
      <c r="F77" s="146"/>
      <c r="G77" s="140"/>
      <c r="H77" s="174"/>
      <c r="I77" s="52" t="s">
        <v>224</v>
      </c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1"/>
    </row>
    <row r="78" spans="2:20" ht="18" customHeight="1" x14ac:dyDescent="0.25">
      <c r="B78" s="110"/>
      <c r="C78" s="111"/>
      <c r="D78" s="111"/>
      <c r="E78" s="89" t="s">
        <v>118</v>
      </c>
      <c r="F78" s="147">
        <f>SUM(F71:F77)</f>
        <v>0.1038</v>
      </c>
      <c r="G78" s="114">
        <f>SUM(G71:G77)</f>
        <v>308.53761119999996</v>
      </c>
      <c r="H78" s="174"/>
      <c r="I78" s="237"/>
      <c r="J78" s="237"/>
      <c r="K78" s="237"/>
      <c r="L78" s="237"/>
      <c r="M78" s="237"/>
      <c r="N78" s="237"/>
      <c r="O78" s="237"/>
      <c r="P78" s="237"/>
      <c r="Q78" s="237"/>
      <c r="R78" s="237"/>
      <c r="S78" s="237"/>
      <c r="T78" s="237"/>
    </row>
    <row r="79" spans="2:20" ht="18" customHeight="1" x14ac:dyDescent="0.25">
      <c r="B79" s="136" t="s">
        <v>21</v>
      </c>
      <c r="C79" s="531" t="s">
        <v>117</v>
      </c>
      <c r="D79" s="512"/>
      <c r="E79" s="512"/>
      <c r="F79" s="513"/>
      <c r="G79" s="140">
        <f>G78*F44</f>
        <v>122.7979692576</v>
      </c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</row>
    <row r="80" spans="2:20" ht="18" customHeight="1" x14ac:dyDescent="0.25">
      <c r="B80" s="86"/>
      <c r="C80" s="87"/>
      <c r="D80" s="87"/>
      <c r="E80" s="487" t="s">
        <v>30</v>
      </c>
      <c r="F80" s="521"/>
      <c r="G80" s="126">
        <f>G78+G79</f>
        <v>431.33558045759997</v>
      </c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</row>
    <row r="81" spans="2:23" ht="27" customHeight="1" x14ac:dyDescent="0.25">
      <c r="B81" s="580"/>
      <c r="C81" s="512"/>
      <c r="D81" s="512"/>
      <c r="E81" s="512"/>
      <c r="F81" s="512"/>
      <c r="G81" s="581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</row>
    <row r="82" spans="2:23" ht="18" customHeight="1" thickBot="1" x14ac:dyDescent="0.3">
      <c r="B82" s="486" t="s">
        <v>31</v>
      </c>
      <c r="C82" s="487"/>
      <c r="D82" s="487"/>
      <c r="E82" s="487"/>
      <c r="F82" s="487"/>
      <c r="G82" s="488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</row>
    <row r="83" spans="2:23" s="15" customFormat="1" ht="18" customHeight="1" x14ac:dyDescent="0.25">
      <c r="B83" s="164" t="s">
        <v>220</v>
      </c>
      <c r="C83" s="554" t="s">
        <v>221</v>
      </c>
      <c r="D83" s="554"/>
      <c r="E83" s="554"/>
      <c r="F83" s="554"/>
      <c r="G83" s="144" t="s">
        <v>71</v>
      </c>
      <c r="H83" s="174"/>
      <c r="I83" s="598" t="s">
        <v>62</v>
      </c>
      <c r="J83" s="599"/>
      <c r="K83" s="599"/>
      <c r="L83" s="599"/>
      <c r="M83" s="599"/>
      <c r="N83" s="599"/>
      <c r="O83" s="599"/>
      <c r="P83" s="599"/>
      <c r="Q83" s="599"/>
      <c r="R83" s="599"/>
      <c r="S83" s="599"/>
      <c r="T83" s="600"/>
    </row>
    <row r="84" spans="2:23" ht="18" customHeight="1" x14ac:dyDescent="0.25">
      <c r="B84" s="148" t="s">
        <v>6</v>
      </c>
      <c r="C84" s="547" t="s">
        <v>32</v>
      </c>
      <c r="D84" s="548"/>
      <c r="E84" s="548"/>
      <c r="F84" s="549"/>
      <c r="G84" s="80">
        <f>INSUMOS!E20</f>
        <v>107.91666666666667</v>
      </c>
      <c r="H84" s="174"/>
      <c r="I84" s="52" t="s">
        <v>223</v>
      </c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8"/>
    </row>
    <row r="85" spans="2:23" ht="18" customHeight="1" x14ac:dyDescent="0.25">
      <c r="B85" s="148" t="s">
        <v>7</v>
      </c>
      <c r="C85" s="547" t="s">
        <v>222</v>
      </c>
      <c r="D85" s="548"/>
      <c r="E85" s="548"/>
      <c r="F85" s="549"/>
      <c r="G85" s="80">
        <f>INSUMOS!E50</f>
        <v>40</v>
      </c>
      <c r="H85" s="174"/>
      <c r="I85" s="52" t="s">
        <v>223</v>
      </c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8"/>
    </row>
    <row r="86" spans="2:23" ht="18" customHeight="1" x14ac:dyDescent="0.25">
      <c r="B86" s="148" t="s">
        <v>9</v>
      </c>
      <c r="C86" s="558" t="s">
        <v>33</v>
      </c>
      <c r="D86" s="559"/>
      <c r="E86" s="559"/>
      <c r="F86" s="560"/>
      <c r="G86" s="107">
        <f>INSUMOS!E38</f>
        <v>50.741666666666667</v>
      </c>
      <c r="H86" s="174"/>
      <c r="I86" s="52" t="s">
        <v>223</v>
      </c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8"/>
    </row>
    <row r="87" spans="2:23" ht="18" customHeight="1" thickBot="1" x14ac:dyDescent="0.3">
      <c r="B87" s="148" t="s">
        <v>10</v>
      </c>
      <c r="C87" s="547" t="s">
        <v>12</v>
      </c>
      <c r="D87" s="548"/>
      <c r="E87" s="548"/>
      <c r="F87" s="549"/>
      <c r="G87" s="80"/>
      <c r="H87" s="174"/>
      <c r="I87" s="62" t="s">
        <v>224</v>
      </c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4"/>
    </row>
    <row r="88" spans="2:23" ht="18" customHeight="1" x14ac:dyDescent="0.25">
      <c r="B88" s="86"/>
      <c r="C88" s="87"/>
      <c r="D88" s="87"/>
      <c r="E88" s="487" t="s">
        <v>53</v>
      </c>
      <c r="F88" s="521"/>
      <c r="G88" s="126">
        <f>SUM(G84:G87)</f>
        <v>198.65833333333336</v>
      </c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</row>
    <row r="89" spans="2:23" x14ac:dyDescent="0.25">
      <c r="B89" s="149"/>
      <c r="C89" s="150"/>
      <c r="D89" s="150"/>
      <c r="E89" s="151"/>
      <c r="F89" s="151"/>
      <c r="G89" s="152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</row>
    <row r="90" spans="2:23" ht="18" customHeight="1" thickBot="1" x14ac:dyDescent="0.3">
      <c r="B90" s="486" t="s">
        <v>34</v>
      </c>
      <c r="C90" s="487"/>
      <c r="D90" s="487"/>
      <c r="E90" s="487"/>
      <c r="F90" s="487"/>
      <c r="G90" s="488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</row>
    <row r="91" spans="2:23" ht="34.5" customHeight="1" x14ac:dyDescent="0.25">
      <c r="B91" s="164" t="s">
        <v>130</v>
      </c>
      <c r="C91" s="153" t="s">
        <v>131</v>
      </c>
      <c r="D91" s="128" t="s">
        <v>151</v>
      </c>
      <c r="E91" s="153" t="s">
        <v>137</v>
      </c>
      <c r="F91" s="153" t="s">
        <v>139</v>
      </c>
      <c r="G91" s="144" t="s">
        <v>71</v>
      </c>
      <c r="H91" s="174"/>
      <c r="I91" s="452" t="s">
        <v>62</v>
      </c>
      <c r="J91" s="453"/>
      <c r="K91" s="453"/>
      <c r="L91" s="453"/>
      <c r="M91" s="453"/>
      <c r="N91" s="453"/>
      <c r="O91" s="453"/>
      <c r="P91" s="453"/>
      <c r="Q91" s="453"/>
      <c r="R91" s="453"/>
      <c r="S91" s="453"/>
      <c r="T91" s="453"/>
      <c r="U91" s="247"/>
      <c r="V91" s="247"/>
      <c r="W91" s="248"/>
    </row>
    <row r="92" spans="2:23" ht="18" customHeight="1" x14ac:dyDescent="0.25">
      <c r="B92" s="148" t="s">
        <v>6</v>
      </c>
      <c r="C92" s="154" t="s">
        <v>35</v>
      </c>
      <c r="D92" s="155">
        <f>G24+G57+G67+G80+G88</f>
        <v>6717.7779480933341</v>
      </c>
      <c r="E92" s="156"/>
      <c r="F92" s="235">
        <v>0.05</v>
      </c>
      <c r="G92" s="80">
        <f>D92*F92</f>
        <v>335.88889740466675</v>
      </c>
      <c r="H92" s="174"/>
      <c r="I92" s="244" t="s">
        <v>132</v>
      </c>
      <c r="J92" s="245"/>
      <c r="K92" s="245"/>
      <c r="L92" s="245"/>
      <c r="M92" s="245"/>
      <c r="N92" s="583" t="s">
        <v>119</v>
      </c>
      <c r="O92" s="583"/>
      <c r="P92" s="583"/>
      <c r="Q92" s="583"/>
      <c r="R92" s="583"/>
      <c r="S92" s="583"/>
      <c r="T92" s="583"/>
      <c r="U92" s="583"/>
      <c r="V92" s="583"/>
      <c r="W92" s="250"/>
    </row>
    <row r="93" spans="2:23" ht="18" customHeight="1" x14ac:dyDescent="0.25">
      <c r="B93" s="148" t="s">
        <v>7</v>
      </c>
      <c r="C93" s="154" t="s">
        <v>36</v>
      </c>
      <c r="D93" s="155">
        <f>G24+G57+G67+G80+G88+G92</f>
        <v>7053.6668454980008</v>
      </c>
      <c r="E93" s="156"/>
      <c r="F93" s="235">
        <v>0.1</v>
      </c>
      <c r="G93" s="80">
        <f>D93*F93</f>
        <v>705.36668454980008</v>
      </c>
      <c r="H93" s="174"/>
      <c r="I93" s="52" t="s">
        <v>133</v>
      </c>
      <c r="J93" s="246"/>
      <c r="K93" s="246"/>
      <c r="L93" s="246"/>
      <c r="M93" s="246"/>
      <c r="N93" s="246"/>
      <c r="O93" s="583" t="s">
        <v>119</v>
      </c>
      <c r="P93" s="583"/>
      <c r="Q93" s="583"/>
      <c r="R93" s="583"/>
      <c r="S93" s="583"/>
      <c r="T93" s="583"/>
      <c r="U93" s="583"/>
      <c r="V93" s="583"/>
      <c r="W93" s="595"/>
    </row>
    <row r="94" spans="2:23" ht="37.5" customHeight="1" x14ac:dyDescent="0.25">
      <c r="B94" s="148" t="s">
        <v>9</v>
      </c>
      <c r="C94" s="157" t="s">
        <v>140</v>
      </c>
      <c r="D94" s="158">
        <f>D92+G92+G93</f>
        <v>7759.0335300478009</v>
      </c>
      <c r="E94" s="117"/>
      <c r="F94" s="118"/>
      <c r="G94" s="91">
        <f>D94/(1-E98)</f>
        <v>8742.572991603156</v>
      </c>
      <c r="H94" s="174"/>
      <c r="I94" s="475" t="s">
        <v>152</v>
      </c>
      <c r="J94" s="476"/>
      <c r="K94" s="476"/>
      <c r="L94" s="476"/>
      <c r="M94" s="476"/>
      <c r="N94" s="476"/>
      <c r="O94" s="476"/>
      <c r="P94" s="476"/>
      <c r="Q94" s="476"/>
      <c r="R94" s="476"/>
      <c r="S94" s="476"/>
      <c r="T94" s="476"/>
      <c r="U94" s="249"/>
      <c r="V94" s="249"/>
      <c r="W94" s="250"/>
    </row>
    <row r="95" spans="2:23" ht="18" customHeight="1" x14ac:dyDescent="0.25">
      <c r="B95" s="148" t="s">
        <v>10</v>
      </c>
      <c r="C95" s="76" t="s">
        <v>37</v>
      </c>
      <c r="D95" s="159"/>
      <c r="E95" s="173">
        <v>1.6500000000000001E-2</v>
      </c>
      <c r="F95" s="160"/>
      <c r="G95" s="91">
        <f>G94*E95</f>
        <v>144.25245436145207</v>
      </c>
      <c r="H95" s="174"/>
      <c r="I95" s="475" t="s">
        <v>241</v>
      </c>
      <c r="J95" s="476"/>
      <c r="K95" s="476"/>
      <c r="L95" s="476"/>
      <c r="M95" s="476"/>
      <c r="N95" s="476"/>
      <c r="O95" s="476"/>
      <c r="P95" s="476"/>
      <c r="Q95" s="476"/>
      <c r="R95" s="476"/>
      <c r="S95" s="476"/>
      <c r="T95" s="476"/>
      <c r="U95" s="249"/>
      <c r="V95" s="249"/>
      <c r="W95" s="250"/>
    </row>
    <row r="96" spans="2:23" ht="18" customHeight="1" x14ac:dyDescent="0.25">
      <c r="B96" s="148" t="s">
        <v>10</v>
      </c>
      <c r="C96" s="76" t="s">
        <v>38</v>
      </c>
      <c r="D96" s="159"/>
      <c r="E96" s="173">
        <v>7.5999999999999998E-2</v>
      </c>
      <c r="F96" s="160"/>
      <c r="G96" s="91">
        <f>G94*E96</f>
        <v>664.43554736183978</v>
      </c>
      <c r="H96" s="174"/>
      <c r="I96" s="475" t="s">
        <v>241</v>
      </c>
      <c r="J96" s="476"/>
      <c r="K96" s="476"/>
      <c r="L96" s="476"/>
      <c r="M96" s="476"/>
      <c r="N96" s="476"/>
      <c r="O96" s="476"/>
      <c r="P96" s="476"/>
      <c r="Q96" s="476"/>
      <c r="R96" s="476"/>
      <c r="S96" s="476"/>
      <c r="T96" s="476"/>
      <c r="U96" s="249"/>
      <c r="V96" s="249"/>
      <c r="W96" s="250"/>
    </row>
    <row r="97" spans="2:23" ht="18" customHeight="1" thickBot="1" x14ac:dyDescent="0.3">
      <c r="B97" s="148" t="s">
        <v>13</v>
      </c>
      <c r="C97" s="76" t="s">
        <v>39</v>
      </c>
      <c r="D97" s="159"/>
      <c r="E97" s="161">
        <v>0.02</v>
      </c>
      <c r="F97" s="161"/>
      <c r="G97" s="91">
        <f>G94*E97</f>
        <v>174.85145983206311</v>
      </c>
      <c r="H97" s="174"/>
      <c r="I97" s="495" t="s">
        <v>149</v>
      </c>
      <c r="J97" s="496"/>
      <c r="K97" s="496"/>
      <c r="L97" s="496"/>
      <c r="M97" s="496"/>
      <c r="N97" s="496"/>
      <c r="O97" s="496"/>
      <c r="P97" s="496"/>
      <c r="Q97" s="496"/>
      <c r="R97" s="496"/>
      <c r="S97" s="496"/>
      <c r="T97" s="496"/>
      <c r="U97" s="251"/>
      <c r="V97" s="251"/>
      <c r="W97" s="252"/>
    </row>
    <row r="98" spans="2:23" ht="18" customHeight="1" x14ac:dyDescent="0.25">
      <c r="B98" s="148"/>
      <c r="C98" s="76"/>
      <c r="D98" s="101" t="s">
        <v>138</v>
      </c>
      <c r="E98" s="162">
        <f>E95+E96+E97</f>
        <v>0.1125</v>
      </c>
      <c r="F98" s="161"/>
      <c r="G98" s="91"/>
      <c r="H98" s="174"/>
      <c r="I98" s="186"/>
      <c r="J98" s="186"/>
      <c r="K98" s="186"/>
      <c r="L98" s="186"/>
      <c r="M98" s="186"/>
      <c r="N98" s="186"/>
      <c r="O98" s="186"/>
      <c r="P98" s="186"/>
      <c r="Q98" s="186"/>
      <c r="R98" s="186"/>
      <c r="S98" s="186"/>
      <c r="T98" s="186"/>
    </row>
    <row r="99" spans="2:23" ht="18" customHeight="1" x14ac:dyDescent="0.25">
      <c r="B99" s="86"/>
      <c r="C99" s="87"/>
      <c r="D99" s="87"/>
      <c r="E99" s="163"/>
      <c r="F99" s="163" t="s">
        <v>55</v>
      </c>
      <c r="G99" s="88">
        <f>G92+G93+G95+G96+G97</f>
        <v>2024.7950435098217</v>
      </c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</row>
    <row r="100" spans="2:23" ht="18" customHeight="1" thickBot="1" x14ac:dyDescent="0.3">
      <c r="B100" s="587"/>
      <c r="C100" s="588"/>
      <c r="D100" s="588"/>
      <c r="E100" s="588"/>
      <c r="F100" s="588"/>
      <c r="G100" s="589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</row>
    <row r="101" spans="2:23" ht="18" customHeight="1" x14ac:dyDescent="0.25">
      <c r="B101" s="590" t="s">
        <v>141</v>
      </c>
      <c r="C101" s="591"/>
      <c r="D101" s="591"/>
      <c r="E101" s="591"/>
      <c r="F101" s="591"/>
      <c r="G101" s="592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</row>
    <row r="102" spans="2:23" ht="18" customHeight="1" x14ac:dyDescent="0.25">
      <c r="B102" s="593" t="s">
        <v>142</v>
      </c>
      <c r="C102" s="554"/>
      <c r="D102" s="554"/>
      <c r="E102" s="554"/>
      <c r="F102" s="554"/>
      <c r="G102" s="165" t="s">
        <v>71</v>
      </c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</row>
    <row r="103" spans="2:23" ht="18" customHeight="1" x14ac:dyDescent="0.25">
      <c r="B103" s="75" t="s">
        <v>6</v>
      </c>
      <c r="C103" s="547" t="s">
        <v>143</v>
      </c>
      <c r="D103" s="548"/>
      <c r="E103" s="548"/>
      <c r="F103" s="549"/>
      <c r="G103" s="91">
        <f>G24</f>
        <v>2972.424</v>
      </c>
    </row>
    <row r="104" spans="2:23" ht="18" customHeight="1" x14ac:dyDescent="0.25">
      <c r="B104" s="75" t="s">
        <v>7</v>
      </c>
      <c r="C104" s="547" t="s">
        <v>144</v>
      </c>
      <c r="D104" s="548"/>
      <c r="E104" s="548"/>
      <c r="F104" s="549"/>
      <c r="G104" s="91">
        <f>G57</f>
        <v>2917.2741320335999</v>
      </c>
    </row>
    <row r="105" spans="2:23" ht="18" customHeight="1" x14ac:dyDescent="0.25">
      <c r="B105" s="75" t="s">
        <v>9</v>
      </c>
      <c r="C105" s="547" t="s">
        <v>145</v>
      </c>
      <c r="D105" s="548"/>
      <c r="E105" s="548"/>
      <c r="F105" s="549"/>
      <c r="G105" s="80">
        <f>G67</f>
        <v>198.0859022688</v>
      </c>
    </row>
    <row r="106" spans="2:23" ht="18" customHeight="1" x14ac:dyDescent="0.25">
      <c r="B106" s="75" t="s">
        <v>10</v>
      </c>
      <c r="C106" s="547" t="s">
        <v>146</v>
      </c>
      <c r="D106" s="548"/>
      <c r="E106" s="548"/>
      <c r="F106" s="549"/>
      <c r="G106" s="80">
        <f>G80</f>
        <v>431.33558045759997</v>
      </c>
    </row>
    <row r="107" spans="2:23" ht="18" customHeight="1" x14ac:dyDescent="0.25">
      <c r="B107" s="75" t="s">
        <v>11</v>
      </c>
      <c r="C107" s="547" t="s">
        <v>147</v>
      </c>
      <c r="D107" s="548"/>
      <c r="E107" s="548"/>
      <c r="F107" s="549"/>
      <c r="G107" s="80">
        <f>G88</f>
        <v>198.65833333333336</v>
      </c>
    </row>
    <row r="108" spans="2:23" ht="18" customHeight="1" thickBot="1" x14ac:dyDescent="0.3">
      <c r="B108" s="166" t="s">
        <v>13</v>
      </c>
      <c r="C108" s="584" t="s">
        <v>148</v>
      </c>
      <c r="D108" s="585"/>
      <c r="E108" s="585"/>
      <c r="F108" s="586"/>
      <c r="G108" s="167">
        <f>G99</f>
        <v>2024.7950435098217</v>
      </c>
    </row>
    <row r="109" spans="2:23" ht="21" customHeight="1" thickBot="1" x14ac:dyDescent="0.3">
      <c r="B109" s="168"/>
      <c r="C109" s="169"/>
      <c r="D109" s="169"/>
      <c r="E109" s="170" t="s">
        <v>150</v>
      </c>
      <c r="F109" s="171"/>
      <c r="G109" s="172">
        <f>SUM(G103:G108)</f>
        <v>8742.572991603156</v>
      </c>
    </row>
    <row r="110" spans="2:23" ht="18" customHeight="1" x14ac:dyDescent="0.25">
      <c r="B110" s="14"/>
      <c r="C110" s="14"/>
      <c r="D110" s="14"/>
      <c r="E110" s="582" t="s">
        <v>308</v>
      </c>
      <c r="F110" s="582"/>
      <c r="G110" s="375">
        <f>G20+((G24/220)*60%)</f>
        <v>21.617629090909091</v>
      </c>
      <c r="J110" s="1"/>
      <c r="K110" s="1"/>
      <c r="L110" s="1"/>
      <c r="M110" s="1"/>
      <c r="N110" s="1"/>
      <c r="O110" s="1"/>
      <c r="P110" s="1"/>
    </row>
    <row r="111" spans="2:23" ht="21" x14ac:dyDescent="0.35">
      <c r="C111" s="232" t="s">
        <v>120</v>
      </c>
    </row>
    <row r="112" spans="2:23" x14ac:dyDescent="0.25">
      <c r="C112" s="13" t="s">
        <v>119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</sheetData>
  <sheetProtection deleteColumns="0"/>
  <mergeCells count="152">
    <mergeCell ref="E110:F110"/>
    <mergeCell ref="N92:V92"/>
    <mergeCell ref="O93:W93"/>
    <mergeCell ref="C108:F108"/>
    <mergeCell ref="B102:F102"/>
    <mergeCell ref="C103:F103"/>
    <mergeCell ref="C104:F104"/>
    <mergeCell ref="C105:F105"/>
    <mergeCell ref="C106:F106"/>
    <mergeCell ref="C107:F107"/>
    <mergeCell ref="I94:T94"/>
    <mergeCell ref="I95:T95"/>
    <mergeCell ref="I96:T96"/>
    <mergeCell ref="I97:T97"/>
    <mergeCell ref="B100:G100"/>
    <mergeCell ref="B101:G101"/>
    <mergeCell ref="I91:T91"/>
    <mergeCell ref="E80:F80"/>
    <mergeCell ref="B81:G81"/>
    <mergeCell ref="B82:G82"/>
    <mergeCell ref="C83:F83"/>
    <mergeCell ref="C84:F84"/>
    <mergeCell ref="C85:F85"/>
    <mergeCell ref="C86:F86"/>
    <mergeCell ref="C87:F87"/>
    <mergeCell ref="E88:F88"/>
    <mergeCell ref="I83:T83"/>
    <mergeCell ref="B90:G90"/>
    <mergeCell ref="C75:E75"/>
    <mergeCell ref="C76:E76"/>
    <mergeCell ref="C77:E77"/>
    <mergeCell ref="C79:F79"/>
    <mergeCell ref="C72:E72"/>
    <mergeCell ref="C73:E73"/>
    <mergeCell ref="C74:E74"/>
    <mergeCell ref="L72:T72"/>
    <mergeCell ref="L73:T73"/>
    <mergeCell ref="L74:T74"/>
    <mergeCell ref="L75:T75"/>
    <mergeCell ref="L76:T76"/>
    <mergeCell ref="L62:T62"/>
    <mergeCell ref="I60:T60"/>
    <mergeCell ref="B68:G68"/>
    <mergeCell ref="B69:G69"/>
    <mergeCell ref="C70:E70"/>
    <mergeCell ref="I70:T70"/>
    <mergeCell ref="C71:E71"/>
    <mergeCell ref="I71:T71"/>
    <mergeCell ref="C64:E64"/>
    <mergeCell ref="I64:T64"/>
    <mergeCell ref="C65:E65"/>
    <mergeCell ref="I65:T65"/>
    <mergeCell ref="C66:E66"/>
    <mergeCell ref="I63:K63"/>
    <mergeCell ref="L63:T63"/>
    <mergeCell ref="I66:K66"/>
    <mergeCell ref="L66:T66"/>
    <mergeCell ref="C62:E62"/>
    <mergeCell ref="I62:K62"/>
    <mergeCell ref="B49:B50"/>
    <mergeCell ref="C49:D50"/>
    <mergeCell ref="G49:G50"/>
    <mergeCell ref="I49:T50"/>
    <mergeCell ref="C51:F51"/>
    <mergeCell ref="C52:F52"/>
    <mergeCell ref="B59:G59"/>
    <mergeCell ref="C60:E60"/>
    <mergeCell ref="C61:E61"/>
    <mergeCell ref="C53:F53"/>
    <mergeCell ref="C54:F54"/>
    <mergeCell ref="C55:F55"/>
    <mergeCell ref="I56:T56"/>
    <mergeCell ref="E57:F57"/>
    <mergeCell ref="I57:T58"/>
    <mergeCell ref="B58:G58"/>
    <mergeCell ref="I61:K61"/>
    <mergeCell ref="L61:T61"/>
    <mergeCell ref="B45:G45"/>
    <mergeCell ref="C46:F46"/>
    <mergeCell ref="I46:L46"/>
    <mergeCell ref="B47:B48"/>
    <mergeCell ref="C47:C48"/>
    <mergeCell ref="G47:G48"/>
    <mergeCell ref="I47:T48"/>
    <mergeCell ref="C41:E41"/>
    <mergeCell ref="I41:T41"/>
    <mergeCell ref="C42:E42"/>
    <mergeCell ref="I42:T42"/>
    <mergeCell ref="C43:E43"/>
    <mergeCell ref="I43:T43"/>
    <mergeCell ref="C38:E38"/>
    <mergeCell ref="I38:T38"/>
    <mergeCell ref="C39:E39"/>
    <mergeCell ref="I39:T39"/>
    <mergeCell ref="C40:E40"/>
    <mergeCell ref="I40:T40"/>
    <mergeCell ref="C35:E35"/>
    <mergeCell ref="I35:L35"/>
    <mergeCell ref="C36:E36"/>
    <mergeCell ref="I36:T36"/>
    <mergeCell ref="C37:E37"/>
    <mergeCell ref="I37:T37"/>
    <mergeCell ref="I28:L28"/>
    <mergeCell ref="C29:D29"/>
    <mergeCell ref="I29:T29"/>
    <mergeCell ref="C30:D30"/>
    <mergeCell ref="C32:F32"/>
    <mergeCell ref="B34:G34"/>
    <mergeCell ref="E24:F24"/>
    <mergeCell ref="B25:G25"/>
    <mergeCell ref="B26:G26"/>
    <mergeCell ref="B27:G27"/>
    <mergeCell ref="C28:E28"/>
    <mergeCell ref="I18:L18"/>
    <mergeCell ref="I20:P20"/>
    <mergeCell ref="I21:T21"/>
    <mergeCell ref="I22:T22"/>
    <mergeCell ref="I23:T23"/>
    <mergeCell ref="B13:D14"/>
    <mergeCell ref="E13:G13"/>
    <mergeCell ref="I13:J14"/>
    <mergeCell ref="E14:G14"/>
    <mergeCell ref="B15:D15"/>
    <mergeCell ref="E15:G15"/>
    <mergeCell ref="I15:J15"/>
    <mergeCell ref="B11:D11"/>
    <mergeCell ref="E11:G11"/>
    <mergeCell ref="B12:G12"/>
    <mergeCell ref="B8:D8"/>
    <mergeCell ref="E8:G8"/>
    <mergeCell ref="B9:D9"/>
    <mergeCell ref="E9:G9"/>
    <mergeCell ref="B16:G16"/>
    <mergeCell ref="B17:G17"/>
    <mergeCell ref="H1:T1"/>
    <mergeCell ref="B2:D2"/>
    <mergeCell ref="E2:G2"/>
    <mergeCell ref="I2:L2"/>
    <mergeCell ref="B3:D3"/>
    <mergeCell ref="E3:G3"/>
    <mergeCell ref="I9:J9"/>
    <mergeCell ref="B10:D10"/>
    <mergeCell ref="E10:G10"/>
    <mergeCell ref="B7:D7"/>
    <mergeCell ref="E7:G7"/>
    <mergeCell ref="B4:D4"/>
    <mergeCell ref="E4:G4"/>
    <mergeCell ref="B5:D5"/>
    <mergeCell ref="E5:G5"/>
    <mergeCell ref="B6:D6"/>
    <mergeCell ref="E6:G6"/>
    <mergeCell ref="B1:G1"/>
  </mergeCells>
  <hyperlinks>
    <hyperlink ref="C112" r:id="rId1"/>
    <hyperlink ref="L61" r:id="rId2"/>
    <hyperlink ref="L62" r:id="rId3"/>
    <hyperlink ref="L63" r:id="rId4"/>
    <hyperlink ref="L66" r:id="rId5"/>
    <hyperlink ref="L72" r:id="rId6"/>
    <hyperlink ref="L74" r:id="rId7"/>
    <hyperlink ref="L73" r:id="rId8"/>
    <hyperlink ref="L75" r:id="rId9"/>
    <hyperlink ref="L76" r:id="rId10"/>
    <hyperlink ref="N92" r:id="rId11"/>
    <hyperlink ref="O93" r:id="rId12"/>
  </hyperlinks>
  <pageMargins left="0.511811024" right="0.511811024" top="0.78740157499999996" bottom="0.78740157499999996" header="0.31496062000000002" footer="0.31496062000000002"/>
  <pageSetup paperSize="9" scale="50" fitToHeight="0" orientation="portrait" r:id="rId13"/>
  <legacyDrawing r:id="rId1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W113"/>
  <sheetViews>
    <sheetView topLeftCell="A94" zoomScale="90" zoomScaleNormal="90" workbookViewId="0">
      <selection activeCell="G112" sqref="G112"/>
    </sheetView>
  </sheetViews>
  <sheetFormatPr defaultRowHeight="15" x14ac:dyDescent="0.25"/>
  <cols>
    <col min="1" max="1" width="3.28515625" style="15" customWidth="1"/>
    <col min="2" max="2" width="5.140625" style="15" customWidth="1"/>
    <col min="3" max="3" width="27.140625" style="15" customWidth="1"/>
    <col min="4" max="4" width="32.140625" style="15" customWidth="1"/>
    <col min="5" max="5" width="22.85546875" style="15" customWidth="1"/>
    <col min="6" max="6" width="20.42578125" style="15" customWidth="1"/>
    <col min="7" max="7" width="25.5703125" style="15" customWidth="1"/>
    <col min="8" max="8" width="2.28515625" style="15" customWidth="1"/>
    <col min="9" max="9" width="30.7109375" style="15" customWidth="1"/>
    <col min="10" max="10" width="22.5703125" style="15" customWidth="1"/>
    <col min="11" max="11" width="17.7109375" style="15" customWidth="1"/>
    <col min="12" max="12" width="16.42578125" style="15" customWidth="1"/>
    <col min="13" max="13" width="16" style="15" customWidth="1"/>
    <col min="14" max="14" width="13.140625" style="15" customWidth="1"/>
    <col min="15" max="16" width="9.140625" style="15"/>
    <col min="17" max="17" width="13.5703125" style="15" customWidth="1"/>
    <col min="18" max="19" width="9.140625" style="15"/>
    <col min="20" max="20" width="11.42578125" style="15" customWidth="1"/>
    <col min="21" max="21" width="13.5703125" style="15" customWidth="1"/>
    <col min="22" max="22" width="14.28515625" style="15" customWidth="1"/>
    <col min="23" max="16384" width="9.140625" style="15"/>
  </cols>
  <sheetData>
    <row r="1" spans="2:20" ht="26.25" customHeight="1" thickBot="1" x14ac:dyDescent="0.3">
      <c r="B1" s="467" t="s">
        <v>40</v>
      </c>
      <c r="C1" s="468"/>
      <c r="D1" s="468"/>
      <c r="E1" s="468"/>
      <c r="F1" s="468"/>
      <c r="G1" s="469"/>
      <c r="H1" s="603" t="s">
        <v>56</v>
      </c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</row>
    <row r="2" spans="2:20" ht="18" customHeight="1" x14ac:dyDescent="0.25">
      <c r="B2" s="470" t="s">
        <v>0</v>
      </c>
      <c r="C2" s="471"/>
      <c r="D2" s="471"/>
      <c r="E2" s="472"/>
      <c r="F2" s="473"/>
      <c r="G2" s="474"/>
      <c r="H2" s="174"/>
      <c r="I2" s="598" t="s">
        <v>62</v>
      </c>
      <c r="J2" s="599"/>
      <c r="K2" s="599"/>
      <c r="L2" s="599"/>
      <c r="M2" s="175"/>
      <c r="N2" s="175"/>
      <c r="O2" s="175"/>
      <c r="P2" s="175"/>
      <c r="Q2" s="175"/>
      <c r="R2" s="175"/>
      <c r="S2" s="175"/>
      <c r="T2" s="176"/>
    </row>
    <row r="3" spans="2:20" ht="18" customHeight="1" x14ac:dyDescent="0.25">
      <c r="B3" s="454" t="s">
        <v>1</v>
      </c>
      <c r="C3" s="455"/>
      <c r="D3" s="455"/>
      <c r="E3" s="456"/>
      <c r="F3" s="457"/>
      <c r="G3" s="458"/>
      <c r="H3" s="177"/>
      <c r="I3" s="52"/>
      <c r="J3" s="53"/>
      <c r="K3" s="53"/>
      <c r="L3" s="53"/>
      <c r="M3" s="53"/>
      <c r="N3" s="53"/>
      <c r="O3" s="53"/>
      <c r="P3" s="53"/>
      <c r="Q3" s="53"/>
      <c r="R3" s="53"/>
      <c r="S3" s="53"/>
      <c r="T3" s="58"/>
    </row>
    <row r="4" spans="2:20" ht="18" customHeight="1" x14ac:dyDescent="0.25">
      <c r="B4" s="454" t="s">
        <v>2</v>
      </c>
      <c r="C4" s="455"/>
      <c r="D4" s="455"/>
      <c r="E4" s="456"/>
      <c r="F4" s="457"/>
      <c r="G4" s="458"/>
      <c r="H4" s="177"/>
      <c r="I4" s="52"/>
      <c r="J4" s="53"/>
      <c r="K4" s="53"/>
      <c r="L4" s="53"/>
      <c r="M4" s="53"/>
      <c r="N4" s="53"/>
      <c r="O4" s="53"/>
      <c r="P4" s="53"/>
      <c r="Q4" s="53"/>
      <c r="R4" s="53"/>
      <c r="S4" s="53"/>
      <c r="T4" s="58"/>
    </row>
    <row r="5" spans="2:20" ht="18" customHeight="1" x14ac:dyDescent="0.25">
      <c r="B5" s="464" t="s">
        <v>57</v>
      </c>
      <c r="C5" s="465"/>
      <c r="D5" s="466"/>
      <c r="E5" s="461"/>
      <c r="F5" s="462"/>
      <c r="G5" s="463"/>
      <c r="H5" s="177"/>
      <c r="I5" s="52"/>
      <c r="J5" s="53"/>
      <c r="K5" s="53"/>
      <c r="L5" s="53"/>
      <c r="M5" s="53"/>
      <c r="N5" s="53"/>
      <c r="O5" s="53"/>
      <c r="P5" s="53"/>
      <c r="Q5" s="53"/>
      <c r="R5" s="53"/>
      <c r="S5" s="53"/>
      <c r="T5" s="58"/>
    </row>
    <row r="6" spans="2:20" ht="18" customHeight="1" x14ac:dyDescent="0.25">
      <c r="B6" s="454" t="s">
        <v>3</v>
      </c>
      <c r="C6" s="455"/>
      <c r="D6" s="455"/>
      <c r="E6" s="456" t="s">
        <v>58</v>
      </c>
      <c r="F6" s="457"/>
      <c r="G6" s="458"/>
      <c r="H6" s="177"/>
      <c r="I6" s="52"/>
      <c r="J6" s="53"/>
      <c r="K6" s="53"/>
      <c r="L6" s="53"/>
      <c r="M6" s="53"/>
      <c r="N6" s="53"/>
      <c r="O6" s="53"/>
      <c r="P6" s="53"/>
      <c r="Q6" s="53"/>
      <c r="R6" s="53"/>
      <c r="S6" s="53"/>
      <c r="T6" s="58"/>
    </row>
    <row r="7" spans="2:20" ht="18" customHeight="1" x14ac:dyDescent="0.25">
      <c r="B7" s="459" t="s">
        <v>41</v>
      </c>
      <c r="C7" s="460"/>
      <c r="D7" s="460"/>
      <c r="E7" s="461" t="s">
        <v>273</v>
      </c>
      <c r="F7" s="462"/>
      <c r="G7" s="463"/>
      <c r="H7" s="177"/>
      <c r="I7" s="52"/>
      <c r="J7" s="53"/>
      <c r="K7" s="53"/>
      <c r="L7" s="53"/>
      <c r="M7" s="53"/>
      <c r="N7" s="53"/>
      <c r="O7" s="53"/>
      <c r="P7" s="53"/>
      <c r="Q7" s="53"/>
      <c r="R7" s="53"/>
      <c r="S7" s="53"/>
      <c r="T7" s="58"/>
    </row>
    <row r="8" spans="2:20" ht="18" customHeight="1" x14ac:dyDescent="0.25">
      <c r="B8" s="480" t="s">
        <v>61</v>
      </c>
      <c r="C8" s="481"/>
      <c r="D8" s="482"/>
      <c r="E8" s="461" t="s">
        <v>250</v>
      </c>
      <c r="F8" s="462"/>
      <c r="G8" s="463"/>
      <c r="H8" s="177"/>
      <c r="I8" s="52"/>
      <c r="J8" s="53"/>
      <c r="K8" s="53"/>
      <c r="L8" s="53"/>
      <c r="M8" s="53"/>
      <c r="N8" s="53"/>
      <c r="O8" s="53"/>
      <c r="P8" s="53"/>
      <c r="Q8" s="53"/>
      <c r="R8" s="53"/>
      <c r="S8" s="53"/>
      <c r="T8" s="58"/>
    </row>
    <row r="9" spans="2:20" ht="18" customHeight="1" x14ac:dyDescent="0.25">
      <c r="B9" s="480" t="s">
        <v>46</v>
      </c>
      <c r="C9" s="481"/>
      <c r="D9" s="482"/>
      <c r="E9" s="456" t="s">
        <v>47</v>
      </c>
      <c r="F9" s="457"/>
      <c r="G9" s="458"/>
      <c r="H9" s="174"/>
      <c r="I9" s="475" t="s">
        <v>63</v>
      </c>
      <c r="J9" s="476"/>
      <c r="K9" s="53"/>
      <c r="L9" s="53"/>
      <c r="M9" s="53"/>
      <c r="N9" s="53"/>
      <c r="O9" s="53"/>
      <c r="P9" s="53"/>
      <c r="Q9" s="53"/>
      <c r="R9" s="53"/>
      <c r="S9" s="53"/>
      <c r="T9" s="58"/>
    </row>
    <row r="10" spans="2:20" ht="18" customHeight="1" x14ac:dyDescent="0.25">
      <c r="B10" s="454" t="s">
        <v>4</v>
      </c>
      <c r="C10" s="455"/>
      <c r="D10" s="455"/>
      <c r="E10" s="456">
        <v>12</v>
      </c>
      <c r="F10" s="457"/>
      <c r="G10" s="458"/>
      <c r="H10" s="177"/>
      <c r="I10" s="52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8"/>
    </row>
    <row r="11" spans="2:20" ht="18" customHeight="1" x14ac:dyDescent="0.25">
      <c r="B11" s="464" t="s">
        <v>134</v>
      </c>
      <c r="C11" s="465"/>
      <c r="D11" s="466"/>
      <c r="E11" s="461" t="s">
        <v>135</v>
      </c>
      <c r="F11" s="462"/>
      <c r="G11" s="463"/>
      <c r="H11" s="177"/>
      <c r="I11" s="52" t="s">
        <v>136</v>
      </c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8"/>
    </row>
    <row r="12" spans="2:20" ht="18" customHeight="1" x14ac:dyDescent="0.25">
      <c r="B12" s="477"/>
      <c r="C12" s="478"/>
      <c r="D12" s="478"/>
      <c r="E12" s="478"/>
      <c r="F12" s="456"/>
      <c r="G12" s="479"/>
      <c r="H12" s="177"/>
      <c r="I12" s="52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8"/>
    </row>
    <row r="13" spans="2:20" ht="18" customHeight="1" x14ac:dyDescent="0.25">
      <c r="B13" s="498" t="s">
        <v>42</v>
      </c>
      <c r="C13" s="499"/>
      <c r="D13" s="500"/>
      <c r="E13" s="504" t="s">
        <v>252</v>
      </c>
      <c r="F13" s="505"/>
      <c r="G13" s="506"/>
      <c r="H13" s="177"/>
      <c r="I13" s="475" t="s">
        <v>64</v>
      </c>
      <c r="J13" s="476"/>
      <c r="K13" s="53"/>
      <c r="L13" s="53"/>
      <c r="M13" s="53"/>
      <c r="N13" s="53"/>
      <c r="O13" s="53"/>
      <c r="P13" s="53"/>
      <c r="Q13" s="53"/>
      <c r="R13" s="53"/>
      <c r="S13" s="53"/>
      <c r="T13" s="58"/>
    </row>
    <row r="14" spans="2:20" ht="18" customHeight="1" x14ac:dyDescent="0.25">
      <c r="B14" s="501"/>
      <c r="C14" s="502"/>
      <c r="D14" s="503"/>
      <c r="E14" s="507" t="s">
        <v>249</v>
      </c>
      <c r="F14" s="508"/>
      <c r="G14" s="509"/>
      <c r="H14" s="177"/>
      <c r="I14" s="475"/>
      <c r="J14" s="476"/>
      <c r="K14" s="53"/>
      <c r="L14" s="53"/>
      <c r="M14" s="53"/>
      <c r="N14" s="53"/>
      <c r="O14" s="53"/>
      <c r="P14" s="53"/>
      <c r="Q14" s="53"/>
      <c r="R14" s="53"/>
      <c r="S14" s="53"/>
      <c r="T14" s="58"/>
    </row>
    <row r="15" spans="2:20" ht="18" customHeight="1" thickBot="1" x14ac:dyDescent="0.3">
      <c r="B15" s="510" t="s">
        <v>43</v>
      </c>
      <c r="C15" s="511"/>
      <c r="D15" s="511"/>
      <c r="E15" s="456">
        <v>2</v>
      </c>
      <c r="F15" s="457"/>
      <c r="G15" s="458"/>
      <c r="H15" s="177"/>
      <c r="I15" s="495" t="s">
        <v>64</v>
      </c>
      <c r="J15" s="496"/>
      <c r="K15" s="63"/>
      <c r="L15" s="63"/>
      <c r="M15" s="63"/>
      <c r="N15" s="63"/>
      <c r="O15" s="63"/>
      <c r="P15" s="63"/>
      <c r="Q15" s="63"/>
      <c r="R15" s="63"/>
      <c r="S15" s="63"/>
      <c r="T15" s="64"/>
    </row>
    <row r="16" spans="2:20" ht="18" customHeight="1" x14ac:dyDescent="0.25">
      <c r="B16" s="483" t="s">
        <v>5</v>
      </c>
      <c r="C16" s="484"/>
      <c r="D16" s="484"/>
      <c r="E16" s="484"/>
      <c r="F16" s="484"/>
      <c r="G16" s="485"/>
      <c r="H16" s="177"/>
      <c r="I16" s="177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</row>
    <row r="17" spans="2:20" ht="18" customHeight="1" thickBot="1" x14ac:dyDescent="0.3">
      <c r="B17" s="486" t="s">
        <v>51</v>
      </c>
      <c r="C17" s="487"/>
      <c r="D17" s="487"/>
      <c r="E17" s="487"/>
      <c r="F17" s="487"/>
      <c r="G17" s="488"/>
      <c r="H17" s="177"/>
      <c r="I17" s="177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</row>
    <row r="18" spans="2:20" ht="18" customHeight="1" x14ac:dyDescent="0.25">
      <c r="B18" s="71" t="s">
        <v>66</v>
      </c>
      <c r="C18" s="89" t="s">
        <v>67</v>
      </c>
      <c r="D18" s="73" t="s">
        <v>68</v>
      </c>
      <c r="E18" s="73" t="s">
        <v>69</v>
      </c>
      <c r="F18" s="73" t="s">
        <v>70</v>
      </c>
      <c r="G18" s="74" t="s">
        <v>71</v>
      </c>
      <c r="H18" s="177"/>
      <c r="I18" s="598" t="s">
        <v>62</v>
      </c>
      <c r="J18" s="599"/>
      <c r="K18" s="599"/>
      <c r="L18" s="599"/>
      <c r="M18" s="175"/>
      <c r="N18" s="175"/>
      <c r="O18" s="175"/>
      <c r="P18" s="175"/>
      <c r="Q18" s="175"/>
      <c r="R18" s="175"/>
      <c r="S18" s="175"/>
      <c r="T18" s="176"/>
    </row>
    <row r="19" spans="2:20" ht="18" customHeight="1" x14ac:dyDescent="0.25">
      <c r="B19" s="75" t="s">
        <v>6</v>
      </c>
      <c r="C19" s="76" t="s">
        <v>44</v>
      </c>
      <c r="D19" s="77" t="s">
        <v>72</v>
      </c>
      <c r="E19" s="78">
        <v>1</v>
      </c>
      <c r="F19" s="79">
        <v>2286.48</v>
      </c>
      <c r="G19" s="80">
        <f>F19</f>
        <v>2286.48</v>
      </c>
      <c r="H19" s="174"/>
      <c r="I19" s="56" t="s">
        <v>65</v>
      </c>
      <c r="J19" s="57"/>
      <c r="K19" s="53"/>
      <c r="L19" s="53"/>
      <c r="M19" s="53"/>
      <c r="N19" s="53"/>
      <c r="O19" s="53"/>
      <c r="P19" s="53"/>
      <c r="Q19" s="53"/>
      <c r="R19" s="53"/>
      <c r="S19" s="53"/>
      <c r="T19" s="58"/>
    </row>
    <row r="20" spans="2:20" ht="18" customHeight="1" x14ac:dyDescent="0.25">
      <c r="B20" s="75" t="s">
        <v>7</v>
      </c>
      <c r="C20" s="76" t="s">
        <v>45</v>
      </c>
      <c r="D20" s="77" t="s">
        <v>72</v>
      </c>
      <c r="E20" s="78">
        <v>220</v>
      </c>
      <c r="F20" s="81">
        <f>(G19+G21)/E20</f>
        <v>13.511018181818182</v>
      </c>
      <c r="G20" s="80">
        <f>F20</f>
        <v>13.511018181818182</v>
      </c>
      <c r="H20" s="174"/>
      <c r="I20" s="475" t="s">
        <v>73</v>
      </c>
      <c r="J20" s="476"/>
      <c r="K20" s="476"/>
      <c r="L20" s="476"/>
      <c r="M20" s="476"/>
      <c r="N20" s="476"/>
      <c r="O20" s="476"/>
      <c r="P20" s="476"/>
      <c r="Q20" s="53"/>
      <c r="R20" s="53"/>
      <c r="S20" s="53"/>
      <c r="T20" s="58"/>
    </row>
    <row r="21" spans="2:20" ht="29.25" customHeight="1" x14ac:dyDescent="0.25">
      <c r="B21" s="75" t="s">
        <v>9</v>
      </c>
      <c r="C21" s="76" t="s">
        <v>8</v>
      </c>
      <c r="D21" s="82">
        <v>0.3</v>
      </c>
      <c r="E21" s="83">
        <v>1</v>
      </c>
      <c r="F21" s="81">
        <f>F19*D21</f>
        <v>685.94399999999996</v>
      </c>
      <c r="G21" s="80">
        <f>F21</f>
        <v>685.94399999999996</v>
      </c>
      <c r="H21" s="174"/>
      <c r="I21" s="489" t="s">
        <v>74</v>
      </c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1"/>
    </row>
    <row r="22" spans="2:20" ht="21" customHeight="1" thickBot="1" x14ac:dyDescent="0.3">
      <c r="B22" s="75" t="s">
        <v>10</v>
      </c>
      <c r="C22" s="76" t="s">
        <v>75</v>
      </c>
      <c r="D22" s="84">
        <v>0</v>
      </c>
      <c r="E22" s="83">
        <v>0</v>
      </c>
      <c r="F22" s="81">
        <f>F20*D22</f>
        <v>0</v>
      </c>
      <c r="G22" s="80">
        <f>F22*E22</f>
        <v>0</v>
      </c>
      <c r="H22" s="174"/>
      <c r="I22" s="605"/>
      <c r="J22" s="606"/>
      <c r="K22" s="606"/>
      <c r="L22" s="606"/>
      <c r="M22" s="606"/>
      <c r="N22" s="606"/>
      <c r="O22" s="606"/>
      <c r="P22" s="606"/>
      <c r="Q22" s="606"/>
      <c r="R22" s="606"/>
      <c r="S22" s="606"/>
      <c r="T22" s="607"/>
    </row>
    <row r="23" spans="2:20" ht="19.5" customHeight="1" x14ac:dyDescent="0.25">
      <c r="B23" s="75" t="s">
        <v>11</v>
      </c>
      <c r="C23" s="76" t="s">
        <v>12</v>
      </c>
      <c r="D23" s="85"/>
      <c r="E23" s="81" t="s">
        <v>48</v>
      </c>
      <c r="F23" s="81"/>
      <c r="G23" s="80"/>
      <c r="H23" s="178"/>
      <c r="I23" s="178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</row>
    <row r="24" spans="2:20" ht="18" customHeight="1" x14ac:dyDescent="0.25">
      <c r="B24" s="86"/>
      <c r="C24" s="87"/>
      <c r="D24" s="87"/>
      <c r="E24" s="487" t="s">
        <v>52</v>
      </c>
      <c r="F24" s="521"/>
      <c r="G24" s="88">
        <f>G19+G21+G22</f>
        <v>2972.424</v>
      </c>
      <c r="H24" s="178"/>
      <c r="I24" s="178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</row>
    <row r="25" spans="2:20" ht="32.25" customHeight="1" x14ac:dyDescent="0.25">
      <c r="B25" s="522" t="s">
        <v>77</v>
      </c>
      <c r="C25" s="523"/>
      <c r="D25" s="523"/>
      <c r="E25" s="523"/>
      <c r="F25" s="523"/>
      <c r="G25" s="523"/>
      <c r="H25" s="179"/>
      <c r="I25" s="179"/>
      <c r="J25" s="179"/>
      <c r="K25" s="179"/>
      <c r="L25" s="198"/>
      <c r="M25" s="174"/>
      <c r="N25" s="174"/>
      <c r="O25" s="174"/>
      <c r="P25" s="174"/>
      <c r="Q25" s="174"/>
      <c r="R25" s="174"/>
      <c r="S25" s="174"/>
      <c r="T25" s="174"/>
    </row>
    <row r="26" spans="2:20" x14ac:dyDescent="0.25">
      <c r="B26" s="524"/>
      <c r="C26" s="457"/>
      <c r="D26" s="457"/>
      <c r="E26" s="457"/>
      <c r="F26" s="457"/>
      <c r="G26" s="458"/>
      <c r="H26" s="177"/>
      <c r="I26" s="177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</row>
    <row r="27" spans="2:20" ht="18" customHeight="1" x14ac:dyDescent="0.25">
      <c r="B27" s="486" t="s">
        <v>14</v>
      </c>
      <c r="C27" s="487"/>
      <c r="D27" s="487"/>
      <c r="E27" s="487"/>
      <c r="F27" s="487"/>
      <c r="G27" s="488"/>
      <c r="H27" s="177"/>
      <c r="I27" s="177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</row>
    <row r="28" spans="2:20" ht="18" customHeight="1" thickBot="1" x14ac:dyDescent="0.3">
      <c r="B28" s="525" t="s">
        <v>79</v>
      </c>
      <c r="C28" s="526"/>
      <c r="D28" s="526"/>
      <c r="E28" s="526"/>
      <c r="F28" s="526"/>
      <c r="G28" s="527"/>
      <c r="H28" s="177"/>
      <c r="I28" s="177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</row>
    <row r="29" spans="2:20" ht="18" customHeight="1" x14ac:dyDescent="0.25">
      <c r="B29" s="71" t="s">
        <v>80</v>
      </c>
      <c r="C29" s="528" t="s">
        <v>81</v>
      </c>
      <c r="D29" s="529"/>
      <c r="E29" s="530"/>
      <c r="F29" s="73" t="s">
        <v>68</v>
      </c>
      <c r="G29" s="74" t="s">
        <v>71</v>
      </c>
      <c r="H29" s="177"/>
      <c r="I29" s="598" t="s">
        <v>62</v>
      </c>
      <c r="J29" s="599"/>
      <c r="K29" s="599"/>
      <c r="L29" s="599"/>
      <c r="M29" s="175"/>
      <c r="N29" s="175"/>
      <c r="O29" s="175"/>
      <c r="P29" s="175"/>
      <c r="Q29" s="175"/>
      <c r="R29" s="175"/>
      <c r="S29" s="175"/>
      <c r="T29" s="176"/>
    </row>
    <row r="30" spans="2:20" ht="21.75" customHeight="1" x14ac:dyDescent="0.25">
      <c r="B30" s="75" t="s">
        <v>6</v>
      </c>
      <c r="C30" s="512" t="s">
        <v>82</v>
      </c>
      <c r="D30" s="513"/>
      <c r="E30" s="90" t="s">
        <v>83</v>
      </c>
      <c r="F30" s="90">
        <v>8.3299999999999999E-2</v>
      </c>
      <c r="G30" s="91">
        <f>G24*F30</f>
        <v>247.6029192</v>
      </c>
      <c r="H30" s="177"/>
      <c r="I30" s="475" t="s">
        <v>86</v>
      </c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514"/>
    </row>
    <row r="31" spans="2:20" ht="18" customHeight="1" thickBot="1" x14ac:dyDescent="0.3">
      <c r="B31" s="75" t="s">
        <v>7</v>
      </c>
      <c r="C31" s="512" t="s">
        <v>50</v>
      </c>
      <c r="D31" s="513"/>
      <c r="E31" s="92" t="s">
        <v>84</v>
      </c>
      <c r="F31" s="92">
        <v>0.121</v>
      </c>
      <c r="G31" s="91">
        <f>G24*F31</f>
        <v>359.66330399999998</v>
      </c>
      <c r="H31" s="177"/>
      <c r="I31" s="62" t="s">
        <v>87</v>
      </c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/>
    </row>
    <row r="32" spans="2:20" ht="18" customHeight="1" x14ac:dyDescent="0.25">
      <c r="B32" s="93"/>
      <c r="C32" s="94"/>
      <c r="D32" s="94"/>
      <c r="E32" s="95"/>
      <c r="F32" s="96" t="s">
        <v>78</v>
      </c>
      <c r="G32" s="97">
        <f>G30+G31</f>
        <v>607.26622320000001</v>
      </c>
      <c r="H32" s="177"/>
      <c r="I32" s="177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</row>
    <row r="33" spans="2:20" ht="21" customHeight="1" x14ac:dyDescent="0.25">
      <c r="B33" s="75" t="s">
        <v>9</v>
      </c>
      <c r="C33" s="515" t="s">
        <v>85</v>
      </c>
      <c r="D33" s="516"/>
      <c r="E33" s="516"/>
      <c r="F33" s="517"/>
      <c r="G33" s="98">
        <f>F45*G32</f>
        <v>241.69195683360005</v>
      </c>
      <c r="H33" s="177"/>
      <c r="I33" s="177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</row>
    <row r="34" spans="2:20" ht="18" customHeight="1" x14ac:dyDescent="0.25">
      <c r="B34" s="99"/>
      <c r="C34" s="100"/>
      <c r="D34" s="100"/>
      <c r="E34" s="100"/>
      <c r="F34" s="101" t="s">
        <v>91</v>
      </c>
      <c r="G34" s="102">
        <f>G32+G33</f>
        <v>848.9581800336</v>
      </c>
      <c r="H34" s="177"/>
      <c r="I34" s="177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</row>
    <row r="35" spans="2:20" ht="25.5" customHeight="1" thickBot="1" x14ac:dyDescent="0.3">
      <c r="B35" s="518" t="s">
        <v>89</v>
      </c>
      <c r="C35" s="519"/>
      <c r="D35" s="519"/>
      <c r="E35" s="519"/>
      <c r="F35" s="519"/>
      <c r="G35" s="520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</row>
    <row r="36" spans="2:20" ht="22.5" customHeight="1" x14ac:dyDescent="0.25">
      <c r="B36" s="103" t="s">
        <v>88</v>
      </c>
      <c r="C36" s="532" t="s">
        <v>90</v>
      </c>
      <c r="D36" s="532"/>
      <c r="E36" s="532"/>
      <c r="F36" s="104" t="s">
        <v>68</v>
      </c>
      <c r="G36" s="105" t="s">
        <v>71</v>
      </c>
      <c r="H36" s="174"/>
      <c r="I36" s="598" t="s">
        <v>62</v>
      </c>
      <c r="J36" s="599"/>
      <c r="K36" s="599"/>
      <c r="L36" s="599"/>
      <c r="M36" s="175"/>
      <c r="N36" s="175"/>
      <c r="O36" s="175"/>
      <c r="P36" s="175"/>
      <c r="Q36" s="175"/>
      <c r="R36" s="175"/>
      <c r="S36" s="175"/>
      <c r="T36" s="176"/>
    </row>
    <row r="37" spans="2:20" ht="18" customHeight="1" x14ac:dyDescent="0.25">
      <c r="B37" s="148" t="s">
        <v>6</v>
      </c>
      <c r="C37" s="531" t="s">
        <v>15</v>
      </c>
      <c r="D37" s="512"/>
      <c r="E37" s="513"/>
      <c r="F37" s="90">
        <v>0.2</v>
      </c>
      <c r="G37" s="107">
        <f>G24*F37</f>
        <v>594.48480000000006</v>
      </c>
      <c r="H37" s="174"/>
      <c r="I37" s="475" t="s">
        <v>92</v>
      </c>
      <c r="J37" s="476"/>
      <c r="K37" s="476"/>
      <c r="L37" s="476"/>
      <c r="M37" s="476"/>
      <c r="N37" s="476"/>
      <c r="O37" s="476"/>
      <c r="P37" s="476"/>
      <c r="Q37" s="476"/>
      <c r="R37" s="476"/>
      <c r="S37" s="476"/>
      <c r="T37" s="514"/>
    </row>
    <row r="38" spans="2:20" ht="18" customHeight="1" x14ac:dyDescent="0.25">
      <c r="B38" s="148" t="s">
        <v>7</v>
      </c>
      <c r="C38" s="531" t="s">
        <v>16</v>
      </c>
      <c r="D38" s="512"/>
      <c r="E38" s="513"/>
      <c r="F38" s="92">
        <v>2.5000000000000001E-2</v>
      </c>
      <c r="G38" s="107">
        <f>G24*F38</f>
        <v>74.310600000000008</v>
      </c>
      <c r="H38" s="174"/>
      <c r="I38" s="475" t="s">
        <v>92</v>
      </c>
      <c r="J38" s="476"/>
      <c r="K38" s="476"/>
      <c r="L38" s="476"/>
      <c r="M38" s="476"/>
      <c r="N38" s="476"/>
      <c r="O38" s="476"/>
      <c r="P38" s="476"/>
      <c r="Q38" s="476"/>
      <c r="R38" s="476"/>
      <c r="S38" s="476"/>
      <c r="T38" s="514"/>
    </row>
    <row r="39" spans="2:20" ht="18" customHeight="1" x14ac:dyDescent="0.25">
      <c r="B39" s="148" t="s">
        <v>9</v>
      </c>
      <c r="C39" s="531" t="s">
        <v>93</v>
      </c>
      <c r="D39" s="512"/>
      <c r="E39" s="513"/>
      <c r="F39" s="108">
        <v>0.06</v>
      </c>
      <c r="G39" s="109">
        <f>G24*F39</f>
        <v>178.34544</v>
      </c>
      <c r="H39" s="181"/>
      <c r="I39" s="475" t="s">
        <v>227</v>
      </c>
      <c r="J39" s="476"/>
      <c r="K39" s="476"/>
      <c r="L39" s="476"/>
      <c r="M39" s="476"/>
      <c r="N39" s="476"/>
      <c r="O39" s="476"/>
      <c r="P39" s="476"/>
      <c r="Q39" s="476"/>
      <c r="R39" s="476"/>
      <c r="S39" s="476"/>
      <c r="T39" s="514"/>
    </row>
    <row r="40" spans="2:20" ht="18" customHeight="1" x14ac:dyDescent="0.25">
      <c r="B40" s="148" t="s">
        <v>10</v>
      </c>
      <c r="C40" s="531" t="s">
        <v>17</v>
      </c>
      <c r="D40" s="512"/>
      <c r="E40" s="513"/>
      <c r="F40" s="92">
        <v>1.4999999999999999E-2</v>
      </c>
      <c r="G40" s="107">
        <f>G24*F40</f>
        <v>44.586359999999999</v>
      </c>
      <c r="H40" s="174"/>
      <c r="I40" s="475" t="s">
        <v>92</v>
      </c>
      <c r="J40" s="476"/>
      <c r="K40" s="476"/>
      <c r="L40" s="476"/>
      <c r="M40" s="476"/>
      <c r="N40" s="476"/>
      <c r="O40" s="476"/>
      <c r="P40" s="476"/>
      <c r="Q40" s="476"/>
      <c r="R40" s="476"/>
      <c r="S40" s="476"/>
      <c r="T40" s="514"/>
    </row>
    <row r="41" spans="2:20" ht="18" customHeight="1" x14ac:dyDescent="0.25">
      <c r="B41" s="148" t="s">
        <v>11</v>
      </c>
      <c r="C41" s="531" t="s">
        <v>49</v>
      </c>
      <c r="D41" s="512"/>
      <c r="E41" s="513"/>
      <c r="F41" s="92">
        <v>0.01</v>
      </c>
      <c r="G41" s="107">
        <f>G24*F41</f>
        <v>29.724240000000002</v>
      </c>
      <c r="H41" s="174"/>
      <c r="I41" s="475" t="s">
        <v>92</v>
      </c>
      <c r="J41" s="476"/>
      <c r="K41" s="476"/>
      <c r="L41" s="476"/>
      <c r="M41" s="476"/>
      <c r="N41" s="476"/>
      <c r="O41" s="476"/>
      <c r="P41" s="476"/>
      <c r="Q41" s="476"/>
      <c r="R41" s="476"/>
      <c r="S41" s="476"/>
      <c r="T41" s="514"/>
    </row>
    <row r="42" spans="2:20" ht="18" customHeight="1" x14ac:dyDescent="0.25">
      <c r="B42" s="148" t="s">
        <v>13</v>
      </c>
      <c r="C42" s="531" t="s">
        <v>18</v>
      </c>
      <c r="D42" s="512"/>
      <c r="E42" s="513"/>
      <c r="F42" s="92">
        <v>6.0000000000000001E-3</v>
      </c>
      <c r="G42" s="107">
        <f>G24*F42</f>
        <v>17.834544000000001</v>
      </c>
      <c r="H42" s="174"/>
      <c r="I42" s="475" t="s">
        <v>92</v>
      </c>
      <c r="J42" s="476"/>
      <c r="K42" s="476"/>
      <c r="L42" s="476"/>
      <c r="M42" s="476"/>
      <c r="N42" s="476"/>
      <c r="O42" s="476"/>
      <c r="P42" s="476"/>
      <c r="Q42" s="476"/>
      <c r="R42" s="476"/>
      <c r="S42" s="476"/>
      <c r="T42" s="514"/>
    </row>
    <row r="43" spans="2:20" ht="18" customHeight="1" x14ac:dyDescent="0.25">
      <c r="B43" s="148" t="s">
        <v>19</v>
      </c>
      <c r="C43" s="531" t="s">
        <v>20</v>
      </c>
      <c r="D43" s="512"/>
      <c r="E43" s="513"/>
      <c r="F43" s="92">
        <v>2E-3</v>
      </c>
      <c r="G43" s="107">
        <f>G24*F43</f>
        <v>5.9448480000000004</v>
      </c>
      <c r="H43" s="174"/>
      <c r="I43" s="475" t="s">
        <v>92</v>
      </c>
      <c r="J43" s="476"/>
      <c r="K43" s="476"/>
      <c r="L43" s="476"/>
      <c r="M43" s="476"/>
      <c r="N43" s="476"/>
      <c r="O43" s="476"/>
      <c r="P43" s="476"/>
      <c r="Q43" s="476"/>
      <c r="R43" s="476"/>
      <c r="S43" s="476"/>
      <c r="T43" s="514"/>
    </row>
    <row r="44" spans="2:20" ht="18" customHeight="1" thickBot="1" x14ac:dyDescent="0.3">
      <c r="B44" s="148" t="s">
        <v>21</v>
      </c>
      <c r="C44" s="531" t="s">
        <v>22</v>
      </c>
      <c r="D44" s="512"/>
      <c r="E44" s="513"/>
      <c r="F44" s="92">
        <v>0.08</v>
      </c>
      <c r="G44" s="107">
        <f>G24*F44</f>
        <v>237.79392000000001</v>
      </c>
      <c r="H44" s="174"/>
      <c r="I44" s="495" t="s">
        <v>92</v>
      </c>
      <c r="J44" s="496"/>
      <c r="K44" s="496"/>
      <c r="L44" s="496"/>
      <c r="M44" s="496"/>
      <c r="N44" s="496"/>
      <c r="O44" s="496"/>
      <c r="P44" s="496"/>
      <c r="Q44" s="496"/>
      <c r="R44" s="496"/>
      <c r="S44" s="496"/>
      <c r="T44" s="497"/>
    </row>
    <row r="45" spans="2:20" ht="18" customHeight="1" x14ac:dyDescent="0.25">
      <c r="B45" s="110"/>
      <c r="C45" s="111"/>
      <c r="D45" s="112"/>
      <c r="E45" s="113" t="s">
        <v>94</v>
      </c>
      <c r="F45" s="113">
        <f>SUM(F37:F44)</f>
        <v>0.39800000000000008</v>
      </c>
      <c r="G45" s="114">
        <f>SUM(G37:G44)</f>
        <v>1183.024752</v>
      </c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</row>
    <row r="46" spans="2:20" ht="18" customHeight="1" thickBot="1" x14ac:dyDescent="0.3">
      <c r="B46" s="525" t="s">
        <v>23</v>
      </c>
      <c r="C46" s="526"/>
      <c r="D46" s="526"/>
      <c r="E46" s="526"/>
      <c r="F46" s="526"/>
      <c r="G46" s="527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</row>
    <row r="47" spans="2:20" ht="18" customHeight="1" x14ac:dyDescent="0.25">
      <c r="B47" s="71" t="s">
        <v>95</v>
      </c>
      <c r="C47" s="529" t="s">
        <v>96</v>
      </c>
      <c r="D47" s="529"/>
      <c r="E47" s="529"/>
      <c r="F47" s="529"/>
      <c r="G47" s="74" t="s">
        <v>71</v>
      </c>
      <c r="H47" s="174"/>
      <c r="I47" s="598" t="s">
        <v>62</v>
      </c>
      <c r="J47" s="599"/>
      <c r="K47" s="599"/>
      <c r="L47" s="599"/>
      <c r="M47" s="175"/>
      <c r="N47" s="175"/>
      <c r="O47" s="175"/>
      <c r="P47" s="175"/>
      <c r="Q47" s="175"/>
      <c r="R47" s="175"/>
      <c r="S47" s="175"/>
      <c r="T47" s="176"/>
    </row>
    <row r="48" spans="2:20" ht="18" customHeight="1" x14ac:dyDescent="0.25">
      <c r="B48" s="535" t="s">
        <v>6</v>
      </c>
      <c r="C48" s="537" t="s">
        <v>97</v>
      </c>
      <c r="D48" s="115" t="s">
        <v>98</v>
      </c>
      <c r="E48" s="116" t="s">
        <v>99</v>
      </c>
      <c r="F48" s="117" t="s">
        <v>102</v>
      </c>
      <c r="G48" s="539">
        <f>IF((D49*E49*F49)-(G19*0.06)&lt;0,0,((D49*E49*F49)-(G19*0.06)))</f>
        <v>0</v>
      </c>
      <c r="H48" s="182"/>
      <c r="I48" s="541" t="s">
        <v>228</v>
      </c>
      <c r="J48" s="542"/>
      <c r="K48" s="542"/>
      <c r="L48" s="542"/>
      <c r="M48" s="542"/>
      <c r="N48" s="542"/>
      <c r="O48" s="542"/>
      <c r="P48" s="542"/>
      <c r="Q48" s="542"/>
      <c r="R48" s="542"/>
      <c r="S48" s="542"/>
      <c r="T48" s="543"/>
    </row>
    <row r="49" spans="2:20" ht="18" customHeight="1" x14ac:dyDescent="0.25">
      <c r="B49" s="536"/>
      <c r="C49" s="538"/>
      <c r="D49" s="115">
        <v>2</v>
      </c>
      <c r="E49" s="116">
        <v>3.95</v>
      </c>
      <c r="F49" s="118">
        <v>15</v>
      </c>
      <c r="G49" s="540"/>
      <c r="H49" s="182"/>
      <c r="I49" s="541"/>
      <c r="J49" s="542"/>
      <c r="K49" s="542"/>
      <c r="L49" s="542"/>
      <c r="M49" s="542"/>
      <c r="N49" s="542"/>
      <c r="O49" s="542"/>
      <c r="P49" s="542"/>
      <c r="Q49" s="542"/>
      <c r="R49" s="542"/>
      <c r="S49" s="542"/>
      <c r="T49" s="543"/>
    </row>
    <row r="50" spans="2:20" ht="18" customHeight="1" x14ac:dyDescent="0.25">
      <c r="B50" s="535" t="s">
        <v>7</v>
      </c>
      <c r="C50" s="550" t="s">
        <v>100</v>
      </c>
      <c r="D50" s="551"/>
      <c r="E50" s="119" t="s">
        <v>99</v>
      </c>
      <c r="F50" s="120" t="s">
        <v>102</v>
      </c>
      <c r="G50" s="539">
        <f>(E51*F51)*(100%-10%)</f>
        <v>344.92500000000001</v>
      </c>
      <c r="H50" s="182"/>
      <c r="I50" s="541" t="s">
        <v>103</v>
      </c>
      <c r="J50" s="542"/>
      <c r="K50" s="542"/>
      <c r="L50" s="542"/>
      <c r="M50" s="542"/>
      <c r="N50" s="542"/>
      <c r="O50" s="542"/>
      <c r="P50" s="542"/>
      <c r="Q50" s="542"/>
      <c r="R50" s="542"/>
      <c r="S50" s="542"/>
      <c r="T50" s="543"/>
    </row>
    <row r="51" spans="2:20" ht="18" customHeight="1" x14ac:dyDescent="0.25">
      <c r="B51" s="536"/>
      <c r="C51" s="552"/>
      <c r="D51" s="553"/>
      <c r="E51" s="121">
        <v>25.55</v>
      </c>
      <c r="F51" s="122">
        <v>15</v>
      </c>
      <c r="G51" s="540"/>
      <c r="H51" s="183"/>
      <c r="I51" s="541"/>
      <c r="J51" s="542"/>
      <c r="K51" s="542"/>
      <c r="L51" s="542"/>
      <c r="M51" s="542"/>
      <c r="N51" s="542"/>
      <c r="O51" s="542"/>
      <c r="P51" s="542"/>
      <c r="Q51" s="542"/>
      <c r="R51" s="542"/>
      <c r="S51" s="542"/>
      <c r="T51" s="543"/>
    </row>
    <row r="52" spans="2:20" ht="18" customHeight="1" x14ac:dyDescent="0.25">
      <c r="B52" s="148" t="s">
        <v>9</v>
      </c>
      <c r="C52" s="547" t="s">
        <v>104</v>
      </c>
      <c r="D52" s="548"/>
      <c r="E52" s="548"/>
      <c r="F52" s="549"/>
      <c r="G52" s="109">
        <v>193.44</v>
      </c>
      <c r="H52" s="184"/>
      <c r="I52" s="52" t="s">
        <v>271</v>
      </c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8"/>
    </row>
    <row r="53" spans="2:20" ht="18" customHeight="1" x14ac:dyDescent="0.25">
      <c r="B53" s="148" t="s">
        <v>10</v>
      </c>
      <c r="C53" s="547" t="s">
        <v>105</v>
      </c>
      <c r="D53" s="548"/>
      <c r="E53" s="548"/>
      <c r="F53" s="549"/>
      <c r="G53" s="123">
        <v>129.9</v>
      </c>
      <c r="H53" s="178"/>
      <c r="I53" s="52" t="s">
        <v>270</v>
      </c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8"/>
    </row>
    <row r="54" spans="2:20" ht="18" customHeight="1" x14ac:dyDescent="0.25">
      <c r="B54" s="148" t="s">
        <v>11</v>
      </c>
      <c r="C54" s="547" t="s">
        <v>106</v>
      </c>
      <c r="D54" s="548"/>
      <c r="E54" s="548"/>
      <c r="F54" s="549"/>
      <c r="G54" s="124">
        <v>19.45</v>
      </c>
      <c r="H54" s="178"/>
      <c r="I54" s="52" t="s">
        <v>270</v>
      </c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8"/>
    </row>
    <row r="55" spans="2:20" ht="18" customHeight="1" x14ac:dyDescent="0.25">
      <c r="B55" s="148" t="s">
        <v>13</v>
      </c>
      <c r="C55" s="547" t="s">
        <v>107</v>
      </c>
      <c r="D55" s="548"/>
      <c r="E55" s="548"/>
      <c r="F55" s="549"/>
      <c r="G55" s="124">
        <v>0</v>
      </c>
      <c r="H55" s="178"/>
      <c r="I55" s="52" t="s">
        <v>270</v>
      </c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8"/>
    </row>
    <row r="56" spans="2:20" ht="18" customHeight="1" thickBot="1" x14ac:dyDescent="0.3">
      <c r="B56" s="148" t="s">
        <v>19</v>
      </c>
      <c r="C56" s="558" t="s">
        <v>12</v>
      </c>
      <c r="D56" s="559"/>
      <c r="E56" s="559"/>
      <c r="F56" s="560"/>
      <c r="G56" s="80"/>
      <c r="H56" s="178"/>
      <c r="I56" s="62" t="s">
        <v>268</v>
      </c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4"/>
    </row>
    <row r="57" spans="2:20" ht="18" customHeight="1" x14ac:dyDescent="0.25">
      <c r="B57" s="110"/>
      <c r="C57" s="111"/>
      <c r="D57" s="111"/>
      <c r="E57" s="111"/>
      <c r="F57" s="125" t="s">
        <v>78</v>
      </c>
      <c r="G57" s="114">
        <f>G48+G50+G52+G53+G54+G55</f>
        <v>687.71500000000003</v>
      </c>
      <c r="H57" s="174"/>
      <c r="I57" s="601"/>
      <c r="J57" s="601"/>
      <c r="K57" s="601"/>
      <c r="L57" s="601"/>
      <c r="M57" s="601"/>
      <c r="N57" s="601"/>
      <c r="O57" s="601"/>
      <c r="P57" s="601"/>
      <c r="Q57" s="601"/>
      <c r="R57" s="601"/>
      <c r="S57" s="601"/>
      <c r="T57" s="601"/>
    </row>
    <row r="58" spans="2:20" ht="18" customHeight="1" x14ac:dyDescent="0.25">
      <c r="B58" s="86"/>
      <c r="C58" s="87"/>
      <c r="D58" s="87"/>
      <c r="E58" s="487" t="s">
        <v>24</v>
      </c>
      <c r="F58" s="521"/>
      <c r="G58" s="126">
        <f>G34+G45+G57</f>
        <v>2719.6979320336</v>
      </c>
      <c r="H58" s="174"/>
      <c r="I58" s="602"/>
      <c r="J58" s="602"/>
      <c r="K58" s="602"/>
      <c r="L58" s="602"/>
      <c r="M58" s="602"/>
      <c r="N58" s="602"/>
      <c r="O58" s="602"/>
      <c r="P58" s="602"/>
      <c r="Q58" s="602"/>
      <c r="R58" s="602"/>
      <c r="S58" s="602"/>
      <c r="T58" s="602"/>
    </row>
    <row r="59" spans="2:20" ht="23.25" customHeight="1" x14ac:dyDescent="0.25">
      <c r="B59" s="563"/>
      <c r="C59" s="564"/>
      <c r="D59" s="564"/>
      <c r="E59" s="564"/>
      <c r="F59" s="564"/>
      <c r="G59" s="565"/>
      <c r="H59" s="174"/>
      <c r="I59" s="602"/>
      <c r="J59" s="602"/>
      <c r="K59" s="602"/>
      <c r="L59" s="602"/>
      <c r="M59" s="602"/>
      <c r="N59" s="602"/>
      <c r="O59" s="602"/>
      <c r="P59" s="602"/>
      <c r="Q59" s="602"/>
      <c r="R59" s="602"/>
      <c r="S59" s="602"/>
      <c r="T59" s="602"/>
    </row>
    <row r="60" spans="2:20" ht="15.75" thickBot="1" x14ac:dyDescent="0.3">
      <c r="B60" s="486" t="s">
        <v>25</v>
      </c>
      <c r="C60" s="487"/>
      <c r="D60" s="487"/>
      <c r="E60" s="487"/>
      <c r="F60" s="487"/>
      <c r="G60" s="488"/>
      <c r="H60" s="174"/>
      <c r="I60" s="185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</row>
    <row r="61" spans="2:20" ht="18.75" customHeight="1" x14ac:dyDescent="0.25">
      <c r="B61" s="164" t="s">
        <v>109</v>
      </c>
      <c r="C61" s="554" t="s">
        <v>110</v>
      </c>
      <c r="D61" s="554"/>
      <c r="E61" s="554"/>
      <c r="F61" s="128" t="s">
        <v>68</v>
      </c>
      <c r="G61" s="129" t="s">
        <v>71</v>
      </c>
      <c r="H61" s="174"/>
      <c r="I61" s="452" t="s">
        <v>62</v>
      </c>
      <c r="J61" s="453"/>
      <c r="K61" s="453"/>
      <c r="L61" s="453"/>
      <c r="M61" s="453"/>
      <c r="N61" s="453"/>
      <c r="O61" s="453"/>
      <c r="P61" s="453"/>
      <c r="Q61" s="453"/>
      <c r="R61" s="453"/>
      <c r="S61" s="453"/>
      <c r="T61" s="570"/>
    </row>
    <row r="62" spans="2:20" ht="25.5" customHeight="1" x14ac:dyDescent="0.25">
      <c r="B62" s="130" t="s">
        <v>6</v>
      </c>
      <c r="C62" s="555" t="s">
        <v>26</v>
      </c>
      <c r="D62" s="556"/>
      <c r="E62" s="557"/>
      <c r="F62" s="131">
        <v>4.1999999999999997E-3</v>
      </c>
      <c r="G62" s="132">
        <f>G24*F62</f>
        <v>12.484180799999999</v>
      </c>
      <c r="H62" s="174"/>
      <c r="I62" s="541" t="s">
        <v>121</v>
      </c>
      <c r="J62" s="542"/>
      <c r="K62" s="542"/>
      <c r="L62" s="594" t="s">
        <v>119</v>
      </c>
      <c r="M62" s="594"/>
      <c r="N62" s="594"/>
      <c r="O62" s="594"/>
      <c r="P62" s="594"/>
      <c r="Q62" s="594"/>
      <c r="R62" s="594"/>
      <c r="S62" s="594"/>
      <c r="T62" s="595"/>
    </row>
    <row r="63" spans="2:20" ht="24.95" customHeight="1" x14ac:dyDescent="0.25">
      <c r="B63" s="130" t="s">
        <v>7</v>
      </c>
      <c r="C63" s="555" t="s">
        <v>27</v>
      </c>
      <c r="D63" s="556"/>
      <c r="E63" s="557"/>
      <c r="F63" s="131">
        <v>2.9999999999999997E-4</v>
      </c>
      <c r="G63" s="132">
        <f>G24*F63</f>
        <v>0.89172719999999994</v>
      </c>
      <c r="H63" s="174"/>
      <c r="I63" s="541" t="s">
        <v>121</v>
      </c>
      <c r="J63" s="542"/>
      <c r="K63" s="542"/>
      <c r="L63" s="594" t="s">
        <v>119</v>
      </c>
      <c r="M63" s="594"/>
      <c r="N63" s="594"/>
      <c r="O63" s="594"/>
      <c r="P63" s="594"/>
      <c r="Q63" s="594"/>
      <c r="R63" s="594"/>
      <c r="S63" s="594"/>
      <c r="T63" s="595"/>
    </row>
    <row r="64" spans="2:20" ht="24.95" customHeight="1" x14ac:dyDescent="0.25">
      <c r="B64" s="130" t="s">
        <v>9</v>
      </c>
      <c r="C64" s="133" t="s">
        <v>122</v>
      </c>
      <c r="D64" s="134"/>
      <c r="E64" s="135"/>
      <c r="F64" s="131">
        <v>3.44E-2</v>
      </c>
      <c r="G64" s="132">
        <f>G24*F64</f>
        <v>102.25138560000001</v>
      </c>
      <c r="H64" s="174"/>
      <c r="I64" s="541" t="s">
        <v>121</v>
      </c>
      <c r="J64" s="542"/>
      <c r="K64" s="542"/>
      <c r="L64" s="594" t="s">
        <v>119</v>
      </c>
      <c r="M64" s="594"/>
      <c r="N64" s="594"/>
      <c r="O64" s="594"/>
      <c r="P64" s="594"/>
      <c r="Q64" s="594"/>
      <c r="R64" s="594"/>
      <c r="S64" s="594"/>
      <c r="T64" s="595"/>
    </row>
    <row r="65" spans="2:20" ht="36.75" customHeight="1" x14ac:dyDescent="0.25">
      <c r="B65" s="136" t="s">
        <v>10</v>
      </c>
      <c r="C65" s="574" t="s">
        <v>111</v>
      </c>
      <c r="D65" s="575"/>
      <c r="E65" s="576"/>
      <c r="F65" s="137">
        <v>1.9400000000000001E-2</v>
      </c>
      <c r="G65" s="138">
        <f>G24*F65</f>
        <v>57.6650256</v>
      </c>
      <c r="H65" s="174"/>
      <c r="I65" s="577" t="s">
        <v>108</v>
      </c>
      <c r="J65" s="578"/>
      <c r="K65" s="578"/>
      <c r="L65" s="578"/>
      <c r="M65" s="578"/>
      <c r="N65" s="578"/>
      <c r="O65" s="578"/>
      <c r="P65" s="578"/>
      <c r="Q65" s="578"/>
      <c r="R65" s="578"/>
      <c r="S65" s="578"/>
      <c r="T65" s="579"/>
    </row>
    <row r="66" spans="2:20" ht="24.95" customHeight="1" x14ac:dyDescent="0.25">
      <c r="B66" s="136" t="s">
        <v>11</v>
      </c>
      <c r="C66" s="544" t="s">
        <v>112</v>
      </c>
      <c r="D66" s="545"/>
      <c r="E66" s="546"/>
      <c r="F66" s="139">
        <f>F45</f>
        <v>0.39800000000000008</v>
      </c>
      <c r="G66" s="140">
        <f>G65*F66</f>
        <v>22.950680188800003</v>
      </c>
      <c r="H66" s="174"/>
      <c r="I66" s="541"/>
      <c r="J66" s="542"/>
      <c r="K66" s="542"/>
      <c r="L66" s="542"/>
      <c r="M66" s="542"/>
      <c r="N66" s="542"/>
      <c r="O66" s="542"/>
      <c r="P66" s="542"/>
      <c r="Q66" s="542"/>
      <c r="R66" s="542"/>
      <c r="S66" s="542"/>
      <c r="T66" s="543"/>
    </row>
    <row r="67" spans="2:20" ht="24.95" customHeight="1" thickBot="1" x14ac:dyDescent="0.3">
      <c r="B67" s="136" t="s">
        <v>13</v>
      </c>
      <c r="C67" s="547" t="s">
        <v>123</v>
      </c>
      <c r="D67" s="548"/>
      <c r="E67" s="549"/>
      <c r="F67" s="141" t="s">
        <v>124</v>
      </c>
      <c r="G67" s="140">
        <f>F67*G24</f>
        <v>1.84290288</v>
      </c>
      <c r="H67" s="174"/>
      <c r="I67" s="566" t="s">
        <v>121</v>
      </c>
      <c r="J67" s="567"/>
      <c r="K67" s="567"/>
      <c r="L67" s="596" t="s">
        <v>119</v>
      </c>
      <c r="M67" s="596"/>
      <c r="N67" s="596"/>
      <c r="O67" s="596"/>
      <c r="P67" s="596"/>
      <c r="Q67" s="596"/>
      <c r="R67" s="596"/>
      <c r="S67" s="596"/>
      <c r="T67" s="597"/>
    </row>
    <row r="68" spans="2:20" ht="18" customHeight="1" x14ac:dyDescent="0.25">
      <c r="B68" s="86"/>
      <c r="C68" s="87"/>
      <c r="D68" s="87"/>
      <c r="E68" s="142" t="s">
        <v>54</v>
      </c>
      <c r="F68" s="143">
        <f>SUM(F62:F67)</f>
        <v>0.45630000000000009</v>
      </c>
      <c r="G68" s="126">
        <f>SUM(G62:G67)</f>
        <v>198.0859022688</v>
      </c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</row>
    <row r="69" spans="2:20" ht="23.25" customHeight="1" x14ac:dyDescent="0.25">
      <c r="B69" s="524"/>
      <c r="C69" s="457"/>
      <c r="D69" s="457"/>
      <c r="E69" s="457"/>
      <c r="F69" s="457"/>
      <c r="G69" s="458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</row>
    <row r="70" spans="2:20" ht="18" customHeight="1" thickBot="1" x14ac:dyDescent="0.3">
      <c r="B70" s="486" t="s">
        <v>28</v>
      </c>
      <c r="C70" s="487"/>
      <c r="D70" s="487"/>
      <c r="E70" s="487"/>
      <c r="F70" s="487"/>
      <c r="G70" s="488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</row>
    <row r="71" spans="2:20" ht="18" customHeight="1" x14ac:dyDescent="0.25">
      <c r="B71" s="164" t="s">
        <v>126</v>
      </c>
      <c r="C71" s="554" t="s">
        <v>127</v>
      </c>
      <c r="D71" s="554"/>
      <c r="E71" s="554"/>
      <c r="F71" s="128" t="s">
        <v>68</v>
      </c>
      <c r="G71" s="144" t="s">
        <v>71</v>
      </c>
      <c r="H71" s="174"/>
      <c r="I71" s="452" t="s">
        <v>62</v>
      </c>
      <c r="J71" s="453"/>
      <c r="K71" s="453"/>
      <c r="L71" s="453"/>
      <c r="M71" s="453"/>
      <c r="N71" s="453"/>
      <c r="O71" s="453"/>
      <c r="P71" s="453"/>
      <c r="Q71" s="453"/>
      <c r="R71" s="453"/>
      <c r="S71" s="453"/>
      <c r="T71" s="570"/>
    </row>
    <row r="72" spans="2:20" ht="18" customHeight="1" x14ac:dyDescent="0.25">
      <c r="B72" s="130" t="s">
        <v>6</v>
      </c>
      <c r="C72" s="555" t="s">
        <v>113</v>
      </c>
      <c r="D72" s="556"/>
      <c r="E72" s="557"/>
      <c r="F72" s="131">
        <v>8.3299999999999999E-2</v>
      </c>
      <c r="G72" s="132">
        <f>(G19+G21)*F72</f>
        <v>247.6029192</v>
      </c>
      <c r="H72" s="174"/>
      <c r="I72" s="571" t="s">
        <v>129</v>
      </c>
      <c r="J72" s="572"/>
      <c r="K72" s="572"/>
      <c r="L72" s="572"/>
      <c r="M72" s="572"/>
      <c r="N72" s="572"/>
      <c r="O72" s="572"/>
      <c r="P72" s="572"/>
      <c r="Q72" s="572"/>
      <c r="R72" s="572"/>
      <c r="S72" s="572"/>
      <c r="T72" s="573"/>
    </row>
    <row r="73" spans="2:20" ht="18" customHeight="1" x14ac:dyDescent="0.25">
      <c r="B73" s="130" t="s">
        <v>7</v>
      </c>
      <c r="C73" s="555" t="s">
        <v>128</v>
      </c>
      <c r="D73" s="556"/>
      <c r="E73" s="557"/>
      <c r="F73" s="131">
        <v>1.3899999999999999E-2</v>
      </c>
      <c r="G73" s="132">
        <f>G24*F73</f>
        <v>41.316693600000001</v>
      </c>
      <c r="H73" s="174"/>
      <c r="I73" s="244" t="s">
        <v>121</v>
      </c>
      <c r="J73" s="245"/>
      <c r="K73" s="245"/>
      <c r="L73" s="533" t="s">
        <v>119</v>
      </c>
      <c r="M73" s="533"/>
      <c r="N73" s="533"/>
      <c r="O73" s="533"/>
      <c r="P73" s="533"/>
      <c r="Q73" s="533"/>
      <c r="R73" s="533"/>
      <c r="S73" s="533"/>
      <c r="T73" s="534"/>
    </row>
    <row r="74" spans="2:20" ht="18" customHeight="1" x14ac:dyDescent="0.25">
      <c r="B74" s="130" t="s">
        <v>9</v>
      </c>
      <c r="C74" s="555" t="s">
        <v>114</v>
      </c>
      <c r="D74" s="556"/>
      <c r="E74" s="557"/>
      <c r="F74" s="131">
        <v>2.8E-3</v>
      </c>
      <c r="G74" s="132">
        <f>G24*F74</f>
        <v>8.3227872000000005</v>
      </c>
      <c r="H74" s="174"/>
      <c r="I74" s="244" t="s">
        <v>121</v>
      </c>
      <c r="J74" s="245"/>
      <c r="K74" s="245"/>
      <c r="L74" s="533" t="s">
        <v>119</v>
      </c>
      <c r="M74" s="533"/>
      <c r="N74" s="533"/>
      <c r="O74" s="533"/>
      <c r="P74" s="533"/>
      <c r="Q74" s="533"/>
      <c r="R74" s="533"/>
      <c r="S74" s="533"/>
      <c r="T74" s="534"/>
    </row>
    <row r="75" spans="2:20" ht="18" customHeight="1" x14ac:dyDescent="0.25">
      <c r="B75" s="136" t="s">
        <v>10</v>
      </c>
      <c r="C75" s="544" t="s">
        <v>125</v>
      </c>
      <c r="D75" s="545"/>
      <c r="E75" s="546"/>
      <c r="F75" s="137">
        <v>2.0000000000000001E-4</v>
      </c>
      <c r="G75" s="138">
        <f>G24*F75</f>
        <v>0.59448480000000004</v>
      </c>
      <c r="H75" s="174"/>
      <c r="I75" s="244" t="s">
        <v>121</v>
      </c>
      <c r="J75" s="245"/>
      <c r="K75" s="245"/>
      <c r="L75" s="533" t="s">
        <v>119</v>
      </c>
      <c r="M75" s="533"/>
      <c r="N75" s="533"/>
      <c r="O75" s="533"/>
      <c r="P75" s="533"/>
      <c r="Q75" s="533"/>
      <c r="R75" s="533"/>
      <c r="S75" s="533"/>
      <c r="T75" s="534"/>
    </row>
    <row r="76" spans="2:20" ht="18" customHeight="1" x14ac:dyDescent="0.25">
      <c r="B76" s="136" t="s">
        <v>11</v>
      </c>
      <c r="C76" s="544" t="s">
        <v>115</v>
      </c>
      <c r="D76" s="545"/>
      <c r="E76" s="546"/>
      <c r="F76" s="145">
        <v>6.9999999999999999E-4</v>
      </c>
      <c r="G76" s="140">
        <f>G24*F76</f>
        <v>2.0806968000000001</v>
      </c>
      <c r="H76" s="174"/>
      <c r="I76" s="244" t="s">
        <v>121</v>
      </c>
      <c r="J76" s="245"/>
      <c r="K76" s="245"/>
      <c r="L76" s="533" t="s">
        <v>119</v>
      </c>
      <c r="M76" s="533"/>
      <c r="N76" s="533"/>
      <c r="O76" s="533"/>
      <c r="P76" s="533"/>
      <c r="Q76" s="533"/>
      <c r="R76" s="533"/>
      <c r="S76" s="533"/>
      <c r="T76" s="534"/>
    </row>
    <row r="77" spans="2:20" ht="18" customHeight="1" x14ac:dyDescent="0.25">
      <c r="B77" s="136" t="s">
        <v>13</v>
      </c>
      <c r="C77" s="547" t="s">
        <v>116</v>
      </c>
      <c r="D77" s="548"/>
      <c r="E77" s="549"/>
      <c r="F77" s="145">
        <v>2.8999999999999998E-3</v>
      </c>
      <c r="G77" s="140">
        <f>G24*F77</f>
        <v>8.6200295999999987</v>
      </c>
      <c r="H77" s="174"/>
      <c r="I77" s="244" t="s">
        <v>121</v>
      </c>
      <c r="J77" s="245"/>
      <c r="K77" s="245"/>
      <c r="L77" s="533" t="s">
        <v>119</v>
      </c>
      <c r="M77" s="533"/>
      <c r="N77" s="533"/>
      <c r="O77" s="533"/>
      <c r="P77" s="533"/>
      <c r="Q77" s="533"/>
      <c r="R77" s="533"/>
      <c r="S77" s="533"/>
      <c r="T77" s="534"/>
    </row>
    <row r="78" spans="2:20" ht="18" customHeight="1" thickBot="1" x14ac:dyDescent="0.3">
      <c r="B78" s="136" t="s">
        <v>19</v>
      </c>
      <c r="C78" s="547" t="s">
        <v>29</v>
      </c>
      <c r="D78" s="548"/>
      <c r="E78" s="549"/>
      <c r="F78" s="146"/>
      <c r="G78" s="140"/>
      <c r="H78" s="174"/>
      <c r="I78" s="52" t="s">
        <v>224</v>
      </c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1"/>
    </row>
    <row r="79" spans="2:20" ht="18" customHeight="1" x14ac:dyDescent="0.25">
      <c r="B79" s="110"/>
      <c r="C79" s="111"/>
      <c r="D79" s="111"/>
      <c r="E79" s="89" t="s">
        <v>118</v>
      </c>
      <c r="F79" s="147">
        <f>SUM(F72:F78)</f>
        <v>0.1038</v>
      </c>
      <c r="G79" s="114">
        <f>SUM(G72:G78)</f>
        <v>308.53761119999996</v>
      </c>
      <c r="H79" s="174"/>
      <c r="I79" s="237"/>
      <c r="J79" s="237"/>
      <c r="K79" s="237"/>
      <c r="L79" s="237"/>
      <c r="M79" s="237"/>
      <c r="N79" s="237"/>
      <c r="O79" s="237"/>
      <c r="P79" s="237"/>
      <c r="Q79" s="237"/>
      <c r="R79" s="237"/>
      <c r="S79" s="237"/>
      <c r="T79" s="237"/>
    </row>
    <row r="80" spans="2:20" ht="18" customHeight="1" x14ac:dyDescent="0.25">
      <c r="B80" s="136" t="s">
        <v>21</v>
      </c>
      <c r="C80" s="531" t="s">
        <v>117</v>
      </c>
      <c r="D80" s="512"/>
      <c r="E80" s="512"/>
      <c r="F80" s="513"/>
      <c r="G80" s="140">
        <f>G79*F45</f>
        <v>122.7979692576</v>
      </c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</row>
    <row r="81" spans="2:23" ht="18" customHeight="1" x14ac:dyDescent="0.25">
      <c r="B81" s="86"/>
      <c r="C81" s="87"/>
      <c r="D81" s="87"/>
      <c r="E81" s="487" t="s">
        <v>30</v>
      </c>
      <c r="F81" s="521"/>
      <c r="G81" s="126">
        <f>G79+G80</f>
        <v>431.33558045759997</v>
      </c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</row>
    <row r="82" spans="2:23" ht="18.75" customHeight="1" x14ac:dyDescent="0.25">
      <c r="B82" s="580"/>
      <c r="C82" s="512"/>
      <c r="D82" s="512"/>
      <c r="E82" s="512"/>
      <c r="F82" s="512"/>
      <c r="G82" s="581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</row>
    <row r="83" spans="2:23" ht="18" customHeight="1" thickBot="1" x14ac:dyDescent="0.3">
      <c r="B83" s="486" t="s">
        <v>31</v>
      </c>
      <c r="C83" s="487"/>
      <c r="D83" s="487"/>
      <c r="E83" s="487"/>
      <c r="F83" s="487"/>
      <c r="G83" s="488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</row>
    <row r="84" spans="2:23" ht="18" customHeight="1" x14ac:dyDescent="0.25">
      <c r="B84" s="164" t="s">
        <v>220</v>
      </c>
      <c r="C84" s="554" t="s">
        <v>221</v>
      </c>
      <c r="D84" s="554"/>
      <c r="E84" s="554"/>
      <c r="F84" s="554"/>
      <c r="G84" s="144" t="s">
        <v>71</v>
      </c>
      <c r="H84" s="174"/>
      <c r="I84" s="598" t="s">
        <v>62</v>
      </c>
      <c r="J84" s="599"/>
      <c r="K84" s="599"/>
      <c r="L84" s="599"/>
      <c r="M84" s="599"/>
      <c r="N84" s="599"/>
      <c r="O84" s="599"/>
      <c r="P84" s="599"/>
      <c r="Q84" s="599"/>
      <c r="R84" s="599"/>
      <c r="S84" s="599"/>
      <c r="T84" s="600"/>
    </row>
    <row r="85" spans="2:23" ht="18" customHeight="1" x14ac:dyDescent="0.25">
      <c r="B85" s="148" t="s">
        <v>6</v>
      </c>
      <c r="C85" s="547" t="s">
        <v>32</v>
      </c>
      <c r="D85" s="548"/>
      <c r="E85" s="548"/>
      <c r="F85" s="549"/>
      <c r="G85" s="80">
        <f>INSUMOS!K17</f>
        <v>66.25</v>
      </c>
      <c r="H85" s="174"/>
      <c r="I85" s="52" t="s">
        <v>223</v>
      </c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8"/>
    </row>
    <row r="86" spans="2:23" ht="18" customHeight="1" x14ac:dyDescent="0.25">
      <c r="B86" s="148" t="s">
        <v>7</v>
      </c>
      <c r="C86" s="547" t="s">
        <v>222</v>
      </c>
      <c r="D86" s="548"/>
      <c r="E86" s="548"/>
      <c r="F86" s="549"/>
      <c r="G86" s="80">
        <v>0</v>
      </c>
      <c r="H86" s="174"/>
      <c r="I86" s="52" t="s">
        <v>223</v>
      </c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8"/>
    </row>
    <row r="87" spans="2:23" ht="18" customHeight="1" x14ac:dyDescent="0.25">
      <c r="B87" s="148" t="s">
        <v>9</v>
      </c>
      <c r="C87" s="558" t="s">
        <v>33</v>
      </c>
      <c r="D87" s="559"/>
      <c r="E87" s="559"/>
      <c r="F87" s="560"/>
      <c r="G87" s="107">
        <f>INSUMOS!K31</f>
        <v>2.5</v>
      </c>
      <c r="H87" s="174"/>
      <c r="I87" s="52" t="s">
        <v>223</v>
      </c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8"/>
    </row>
    <row r="88" spans="2:23" ht="18" customHeight="1" thickBot="1" x14ac:dyDescent="0.3">
      <c r="B88" s="148" t="s">
        <v>10</v>
      </c>
      <c r="C88" s="547" t="s">
        <v>12</v>
      </c>
      <c r="D88" s="548"/>
      <c r="E88" s="548"/>
      <c r="F88" s="549"/>
      <c r="G88" s="80"/>
      <c r="H88" s="174"/>
      <c r="I88" s="62" t="s">
        <v>224</v>
      </c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4"/>
    </row>
    <row r="89" spans="2:23" ht="18" customHeight="1" x14ac:dyDescent="0.25">
      <c r="B89" s="86"/>
      <c r="C89" s="87"/>
      <c r="D89" s="87"/>
      <c r="E89" s="487" t="s">
        <v>53</v>
      </c>
      <c r="F89" s="521"/>
      <c r="G89" s="126">
        <f>SUM(G85:G88)</f>
        <v>68.75</v>
      </c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</row>
    <row r="90" spans="2:23" x14ac:dyDescent="0.25">
      <c r="B90" s="149"/>
      <c r="C90" s="150"/>
      <c r="D90" s="150"/>
      <c r="E90" s="151"/>
      <c r="F90" s="151"/>
      <c r="G90" s="152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</row>
    <row r="91" spans="2:23" ht="18" customHeight="1" thickBot="1" x14ac:dyDescent="0.3">
      <c r="B91" s="486" t="s">
        <v>34</v>
      </c>
      <c r="C91" s="487"/>
      <c r="D91" s="487"/>
      <c r="E91" s="487"/>
      <c r="F91" s="487"/>
      <c r="G91" s="488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</row>
    <row r="92" spans="2:23" ht="34.5" customHeight="1" x14ac:dyDescent="0.25">
      <c r="B92" s="164" t="s">
        <v>130</v>
      </c>
      <c r="C92" s="153" t="s">
        <v>131</v>
      </c>
      <c r="D92" s="128" t="s">
        <v>151</v>
      </c>
      <c r="E92" s="153" t="s">
        <v>137</v>
      </c>
      <c r="F92" s="153" t="s">
        <v>139</v>
      </c>
      <c r="G92" s="144" t="s">
        <v>71</v>
      </c>
      <c r="H92" s="174"/>
      <c r="I92" s="452" t="s">
        <v>62</v>
      </c>
      <c r="J92" s="453"/>
      <c r="K92" s="453"/>
      <c r="L92" s="453"/>
      <c r="M92" s="453"/>
      <c r="N92" s="453"/>
      <c r="O92" s="453"/>
      <c r="P92" s="453"/>
      <c r="Q92" s="453"/>
      <c r="R92" s="453"/>
      <c r="S92" s="453"/>
      <c r="T92" s="453"/>
      <c r="U92" s="247"/>
      <c r="V92" s="247"/>
      <c r="W92" s="248"/>
    </row>
    <row r="93" spans="2:23" ht="18" customHeight="1" x14ac:dyDescent="0.25">
      <c r="B93" s="148" t="s">
        <v>6</v>
      </c>
      <c r="C93" s="154" t="s">
        <v>35</v>
      </c>
      <c r="D93" s="155">
        <f>G24+G58+G68+G81+G89</f>
        <v>6390.2934147600008</v>
      </c>
      <c r="E93" s="156"/>
      <c r="F93" s="235">
        <v>0.05</v>
      </c>
      <c r="G93" s="80">
        <f>D93*F93</f>
        <v>319.51467073800006</v>
      </c>
      <c r="H93" s="174"/>
      <c r="I93" s="244" t="s">
        <v>132</v>
      </c>
      <c r="J93" s="245"/>
      <c r="K93" s="245"/>
      <c r="L93" s="245"/>
      <c r="M93" s="245"/>
      <c r="N93" s="583" t="s">
        <v>119</v>
      </c>
      <c r="O93" s="583"/>
      <c r="P93" s="583"/>
      <c r="Q93" s="583"/>
      <c r="R93" s="583"/>
      <c r="S93" s="583"/>
      <c r="T93" s="583"/>
      <c r="U93" s="583"/>
      <c r="V93" s="583"/>
      <c r="W93" s="250"/>
    </row>
    <row r="94" spans="2:23" ht="18" customHeight="1" x14ac:dyDescent="0.25">
      <c r="B94" s="148" t="s">
        <v>7</v>
      </c>
      <c r="C94" s="154" t="s">
        <v>36</v>
      </c>
      <c r="D94" s="155">
        <f>G24+G58+G68+G81+G89+G93</f>
        <v>6709.8080854980008</v>
      </c>
      <c r="E94" s="156"/>
      <c r="F94" s="235">
        <v>0.1</v>
      </c>
      <c r="G94" s="80">
        <f>D94*F94</f>
        <v>670.98080854980014</v>
      </c>
      <c r="H94" s="174"/>
      <c r="I94" s="52" t="s">
        <v>133</v>
      </c>
      <c r="J94" s="246"/>
      <c r="K94" s="246"/>
      <c r="L94" s="246"/>
      <c r="M94" s="246"/>
      <c r="N94" s="246"/>
      <c r="O94" s="583" t="s">
        <v>119</v>
      </c>
      <c r="P94" s="583"/>
      <c r="Q94" s="583"/>
      <c r="R94" s="583"/>
      <c r="S94" s="583"/>
      <c r="T94" s="583"/>
      <c r="U94" s="583"/>
      <c r="V94" s="583"/>
      <c r="W94" s="595"/>
    </row>
    <row r="95" spans="2:23" ht="37.5" customHeight="1" x14ac:dyDescent="0.25">
      <c r="B95" s="148" t="s">
        <v>9</v>
      </c>
      <c r="C95" s="157" t="s">
        <v>140</v>
      </c>
      <c r="D95" s="158">
        <f>D93+G93+G94</f>
        <v>7380.7888940478006</v>
      </c>
      <c r="E95" s="117"/>
      <c r="F95" s="118"/>
      <c r="G95" s="91">
        <f>D95/(1-E99)</f>
        <v>8316.3818524482267</v>
      </c>
      <c r="H95" s="174"/>
      <c r="I95" s="475" t="s">
        <v>152</v>
      </c>
      <c r="J95" s="476"/>
      <c r="K95" s="476"/>
      <c r="L95" s="476"/>
      <c r="M95" s="476"/>
      <c r="N95" s="476"/>
      <c r="O95" s="476"/>
      <c r="P95" s="476"/>
      <c r="Q95" s="476"/>
      <c r="R95" s="476"/>
      <c r="S95" s="476"/>
      <c r="T95" s="476"/>
      <c r="U95" s="249"/>
      <c r="V95" s="249"/>
      <c r="W95" s="250"/>
    </row>
    <row r="96" spans="2:23" ht="18" customHeight="1" x14ac:dyDescent="0.25">
      <c r="B96" s="148" t="s">
        <v>10</v>
      </c>
      <c r="C96" s="76" t="s">
        <v>37</v>
      </c>
      <c r="D96" s="159"/>
      <c r="E96" s="173">
        <v>1.6500000000000001E-2</v>
      </c>
      <c r="F96" s="160"/>
      <c r="G96" s="91">
        <f>G95*E96</f>
        <v>137.22030056539575</v>
      </c>
      <c r="H96" s="174"/>
      <c r="I96" s="475" t="s">
        <v>241</v>
      </c>
      <c r="J96" s="476"/>
      <c r="K96" s="476"/>
      <c r="L96" s="476"/>
      <c r="M96" s="476"/>
      <c r="N96" s="476"/>
      <c r="O96" s="476"/>
      <c r="P96" s="476"/>
      <c r="Q96" s="476"/>
      <c r="R96" s="476"/>
      <c r="S96" s="476"/>
      <c r="T96" s="476"/>
      <c r="U96" s="249"/>
      <c r="V96" s="249"/>
      <c r="W96" s="250"/>
    </row>
    <row r="97" spans="2:23" ht="18" customHeight="1" x14ac:dyDescent="0.25">
      <c r="B97" s="148" t="s">
        <v>10</v>
      </c>
      <c r="C97" s="76" t="s">
        <v>38</v>
      </c>
      <c r="D97" s="159"/>
      <c r="E97" s="173">
        <v>7.5999999999999998E-2</v>
      </c>
      <c r="F97" s="160"/>
      <c r="G97" s="91">
        <f>G95*E97</f>
        <v>632.04502078606527</v>
      </c>
      <c r="H97" s="174"/>
      <c r="I97" s="475" t="s">
        <v>241</v>
      </c>
      <c r="J97" s="476"/>
      <c r="K97" s="476"/>
      <c r="L97" s="476"/>
      <c r="M97" s="476"/>
      <c r="N97" s="476"/>
      <c r="O97" s="476"/>
      <c r="P97" s="476"/>
      <c r="Q97" s="476"/>
      <c r="R97" s="476"/>
      <c r="S97" s="476"/>
      <c r="T97" s="476"/>
      <c r="U97" s="249"/>
      <c r="V97" s="249"/>
      <c r="W97" s="250"/>
    </row>
    <row r="98" spans="2:23" ht="18" customHeight="1" thickBot="1" x14ac:dyDescent="0.3">
      <c r="B98" s="148" t="s">
        <v>13</v>
      </c>
      <c r="C98" s="76" t="s">
        <v>39</v>
      </c>
      <c r="D98" s="159"/>
      <c r="E98" s="161">
        <v>0.02</v>
      </c>
      <c r="F98" s="161"/>
      <c r="G98" s="91">
        <f>G95*E98</f>
        <v>166.32763704896453</v>
      </c>
      <c r="H98" s="174"/>
      <c r="I98" s="495" t="s">
        <v>149</v>
      </c>
      <c r="J98" s="496"/>
      <c r="K98" s="496"/>
      <c r="L98" s="496"/>
      <c r="M98" s="496"/>
      <c r="N98" s="496"/>
      <c r="O98" s="496"/>
      <c r="P98" s="496"/>
      <c r="Q98" s="496"/>
      <c r="R98" s="496"/>
      <c r="S98" s="496"/>
      <c r="T98" s="496"/>
      <c r="U98" s="251"/>
      <c r="V98" s="251"/>
      <c r="W98" s="252"/>
    </row>
    <row r="99" spans="2:23" ht="18" customHeight="1" x14ac:dyDescent="0.25">
      <c r="B99" s="148"/>
      <c r="C99" s="76"/>
      <c r="D99" s="101" t="s">
        <v>138</v>
      </c>
      <c r="E99" s="162">
        <f>E96+E97+E98</f>
        <v>0.1125</v>
      </c>
      <c r="F99" s="161"/>
      <c r="G99" s="91"/>
      <c r="H99" s="174"/>
      <c r="I99" s="186"/>
      <c r="J99" s="186"/>
      <c r="K99" s="186"/>
      <c r="L99" s="186"/>
      <c r="M99" s="186"/>
      <c r="N99" s="186"/>
      <c r="O99" s="186"/>
      <c r="P99" s="186"/>
      <c r="Q99" s="186"/>
      <c r="R99" s="186"/>
      <c r="S99" s="186"/>
      <c r="T99" s="186"/>
    </row>
    <row r="100" spans="2:23" ht="18" customHeight="1" x14ac:dyDescent="0.25">
      <c r="B100" s="86"/>
      <c r="C100" s="87"/>
      <c r="D100" s="87"/>
      <c r="E100" s="163"/>
      <c r="F100" s="163" t="s">
        <v>55</v>
      </c>
      <c r="G100" s="88">
        <f>G93+G94+G96+G97+G98</f>
        <v>1926.0884376882257</v>
      </c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</row>
    <row r="101" spans="2:23" ht="18" customHeight="1" thickBot="1" x14ac:dyDescent="0.3">
      <c r="B101" s="587"/>
      <c r="C101" s="588"/>
      <c r="D101" s="588"/>
      <c r="E101" s="588"/>
      <c r="F101" s="588"/>
      <c r="G101" s="589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</row>
    <row r="102" spans="2:23" ht="18" customHeight="1" x14ac:dyDescent="0.25">
      <c r="B102" s="590" t="s">
        <v>141</v>
      </c>
      <c r="C102" s="591"/>
      <c r="D102" s="591"/>
      <c r="E102" s="591"/>
      <c r="F102" s="591"/>
      <c r="G102" s="592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</row>
    <row r="103" spans="2:23" ht="18" customHeight="1" x14ac:dyDescent="0.25">
      <c r="B103" s="593" t="s">
        <v>142</v>
      </c>
      <c r="C103" s="554"/>
      <c r="D103" s="554"/>
      <c r="E103" s="554"/>
      <c r="F103" s="554"/>
      <c r="G103" s="165" t="s">
        <v>71</v>
      </c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</row>
    <row r="104" spans="2:23" ht="18" customHeight="1" x14ac:dyDescent="0.25">
      <c r="B104" s="75" t="s">
        <v>6</v>
      </c>
      <c r="C104" s="547" t="s">
        <v>143</v>
      </c>
      <c r="D104" s="548"/>
      <c r="E104" s="548"/>
      <c r="F104" s="549"/>
      <c r="G104" s="91">
        <f>G24</f>
        <v>2972.424</v>
      </c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</row>
    <row r="105" spans="2:23" ht="18" customHeight="1" x14ac:dyDescent="0.25">
      <c r="B105" s="75" t="s">
        <v>7</v>
      </c>
      <c r="C105" s="547" t="s">
        <v>144</v>
      </c>
      <c r="D105" s="548"/>
      <c r="E105" s="548"/>
      <c r="F105" s="549"/>
      <c r="G105" s="91">
        <f>G58</f>
        <v>2719.6979320336</v>
      </c>
    </row>
    <row r="106" spans="2:23" ht="18" customHeight="1" x14ac:dyDescent="0.25">
      <c r="B106" s="75" t="s">
        <v>9</v>
      </c>
      <c r="C106" s="547" t="s">
        <v>145</v>
      </c>
      <c r="D106" s="548"/>
      <c r="E106" s="548"/>
      <c r="F106" s="549"/>
      <c r="G106" s="80">
        <f>G68</f>
        <v>198.0859022688</v>
      </c>
    </row>
    <row r="107" spans="2:23" ht="18" customHeight="1" x14ac:dyDescent="0.25">
      <c r="B107" s="75" t="s">
        <v>10</v>
      </c>
      <c r="C107" s="547" t="s">
        <v>146</v>
      </c>
      <c r="D107" s="548"/>
      <c r="E107" s="548"/>
      <c r="F107" s="549"/>
      <c r="G107" s="80">
        <f>G81</f>
        <v>431.33558045759997</v>
      </c>
    </row>
    <row r="108" spans="2:23" ht="18" customHeight="1" x14ac:dyDescent="0.25">
      <c r="B108" s="75" t="s">
        <v>11</v>
      </c>
      <c r="C108" s="547" t="s">
        <v>147</v>
      </c>
      <c r="D108" s="548"/>
      <c r="E108" s="548"/>
      <c r="F108" s="549"/>
      <c r="G108" s="80">
        <f>G89</f>
        <v>68.75</v>
      </c>
    </row>
    <row r="109" spans="2:23" ht="18" customHeight="1" thickBot="1" x14ac:dyDescent="0.3">
      <c r="B109" s="166" t="s">
        <v>13</v>
      </c>
      <c r="C109" s="584" t="s">
        <v>148</v>
      </c>
      <c r="D109" s="585"/>
      <c r="E109" s="585"/>
      <c r="F109" s="586"/>
      <c r="G109" s="167">
        <f>G100</f>
        <v>1926.0884376882257</v>
      </c>
    </row>
    <row r="110" spans="2:23" ht="21" customHeight="1" thickBot="1" x14ac:dyDescent="0.3">
      <c r="B110" s="168"/>
      <c r="C110" s="169"/>
      <c r="D110" s="169"/>
      <c r="E110" s="170" t="s">
        <v>150</v>
      </c>
      <c r="F110" s="171"/>
      <c r="G110" s="172">
        <f>SUM(G104:G109)</f>
        <v>8316.3818524482267</v>
      </c>
    </row>
    <row r="111" spans="2:23" ht="18" customHeight="1" x14ac:dyDescent="0.25">
      <c r="B111" s="14"/>
      <c r="C111" s="14"/>
      <c r="D111" s="14"/>
      <c r="E111" s="582" t="s">
        <v>308</v>
      </c>
      <c r="F111" s="582"/>
      <c r="G111" s="375">
        <f>G20+((G24/220)*60%)</f>
        <v>21.617629090909091</v>
      </c>
      <c r="J111" s="1"/>
      <c r="K111" s="1"/>
      <c r="L111" s="1"/>
      <c r="M111" s="1"/>
      <c r="N111" s="1"/>
      <c r="O111" s="1"/>
      <c r="P111" s="1"/>
    </row>
    <row r="112" spans="2:23" ht="20.25" x14ac:dyDescent="0.3">
      <c r="C112" s="233" t="s">
        <v>120</v>
      </c>
    </row>
    <row r="113" spans="3:14" x14ac:dyDescent="0.25">
      <c r="C113" s="13" t="s">
        <v>119</v>
      </c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</sheetData>
  <sheetProtection deleteColumns="0"/>
  <mergeCells count="152">
    <mergeCell ref="E111:F111"/>
    <mergeCell ref="B1:G1"/>
    <mergeCell ref="H1:T1"/>
    <mergeCell ref="B2:D2"/>
    <mergeCell ref="E2:G2"/>
    <mergeCell ref="I2:L2"/>
    <mergeCell ref="B3:D3"/>
    <mergeCell ref="E3:G3"/>
    <mergeCell ref="B7:D7"/>
    <mergeCell ref="E7:G7"/>
    <mergeCell ref="B8:D8"/>
    <mergeCell ref="E8:G8"/>
    <mergeCell ref="B9:D9"/>
    <mergeCell ref="E9:G9"/>
    <mergeCell ref="B4:D4"/>
    <mergeCell ref="E4:G4"/>
    <mergeCell ref="B5:D5"/>
    <mergeCell ref="E5:G5"/>
    <mergeCell ref="B6:D6"/>
    <mergeCell ref="E6:G6"/>
    <mergeCell ref="B13:D14"/>
    <mergeCell ref="E13:G13"/>
    <mergeCell ref="I13:J14"/>
    <mergeCell ref="E14:G14"/>
    <mergeCell ref="B15:D15"/>
    <mergeCell ref="E15:G15"/>
    <mergeCell ref="I15:J15"/>
    <mergeCell ref="I9:J9"/>
    <mergeCell ref="B10:D10"/>
    <mergeCell ref="E10:G10"/>
    <mergeCell ref="B11:D11"/>
    <mergeCell ref="E11:G11"/>
    <mergeCell ref="B12:G12"/>
    <mergeCell ref="E24:F24"/>
    <mergeCell ref="B25:G25"/>
    <mergeCell ref="B26:G26"/>
    <mergeCell ref="B27:G27"/>
    <mergeCell ref="B28:G28"/>
    <mergeCell ref="C29:E29"/>
    <mergeCell ref="B16:G16"/>
    <mergeCell ref="B17:G17"/>
    <mergeCell ref="I18:L18"/>
    <mergeCell ref="I20:P20"/>
    <mergeCell ref="I21:T21"/>
    <mergeCell ref="I22:T22"/>
    <mergeCell ref="C36:E36"/>
    <mergeCell ref="I36:L36"/>
    <mergeCell ref="C37:E37"/>
    <mergeCell ref="I37:T37"/>
    <mergeCell ref="C38:E38"/>
    <mergeCell ref="I38:T38"/>
    <mergeCell ref="I29:L29"/>
    <mergeCell ref="C30:D30"/>
    <mergeCell ref="I30:T30"/>
    <mergeCell ref="C31:D31"/>
    <mergeCell ref="C33:F33"/>
    <mergeCell ref="B35:G35"/>
    <mergeCell ref="C42:E42"/>
    <mergeCell ref="I42:T42"/>
    <mergeCell ref="C43:E43"/>
    <mergeCell ref="I43:T43"/>
    <mergeCell ref="C44:E44"/>
    <mergeCell ref="I44:T44"/>
    <mergeCell ref="C39:E39"/>
    <mergeCell ref="I39:T39"/>
    <mergeCell ref="C40:E40"/>
    <mergeCell ref="I40:T40"/>
    <mergeCell ref="C41:E41"/>
    <mergeCell ref="I41:T41"/>
    <mergeCell ref="B50:B51"/>
    <mergeCell ref="C50:D51"/>
    <mergeCell ref="G50:G51"/>
    <mergeCell ref="I50:T51"/>
    <mergeCell ref="C52:F52"/>
    <mergeCell ref="C53:F53"/>
    <mergeCell ref="B46:G46"/>
    <mergeCell ref="C47:F47"/>
    <mergeCell ref="I47:L47"/>
    <mergeCell ref="B48:B49"/>
    <mergeCell ref="C48:C49"/>
    <mergeCell ref="G48:G49"/>
    <mergeCell ref="I48:T49"/>
    <mergeCell ref="B60:G60"/>
    <mergeCell ref="C61:E61"/>
    <mergeCell ref="C62:E62"/>
    <mergeCell ref="C63:E63"/>
    <mergeCell ref="C54:F54"/>
    <mergeCell ref="C55:F55"/>
    <mergeCell ref="C56:F56"/>
    <mergeCell ref="I57:T57"/>
    <mergeCell ref="E58:F58"/>
    <mergeCell ref="I58:T59"/>
    <mergeCell ref="B59:G59"/>
    <mergeCell ref="I61:T61"/>
    <mergeCell ref="I62:K62"/>
    <mergeCell ref="L62:T62"/>
    <mergeCell ref="I63:K63"/>
    <mergeCell ref="L63:T63"/>
    <mergeCell ref="I71:T71"/>
    <mergeCell ref="C72:E72"/>
    <mergeCell ref="I72:T72"/>
    <mergeCell ref="C65:E65"/>
    <mergeCell ref="I65:T65"/>
    <mergeCell ref="C66:E66"/>
    <mergeCell ref="I66:T66"/>
    <mergeCell ref="C67:E67"/>
    <mergeCell ref="I64:K64"/>
    <mergeCell ref="L64:T64"/>
    <mergeCell ref="I67:K67"/>
    <mergeCell ref="L67:T67"/>
    <mergeCell ref="E81:F81"/>
    <mergeCell ref="B82:G82"/>
    <mergeCell ref="B83:G83"/>
    <mergeCell ref="C84:F84"/>
    <mergeCell ref="C85:F85"/>
    <mergeCell ref="C86:F86"/>
    <mergeCell ref="C87:F87"/>
    <mergeCell ref="C88:F88"/>
    <mergeCell ref="B69:G69"/>
    <mergeCell ref="B70:G70"/>
    <mergeCell ref="C71:E71"/>
    <mergeCell ref="C76:E76"/>
    <mergeCell ref="C77:E77"/>
    <mergeCell ref="C78:E78"/>
    <mergeCell ref="C80:F80"/>
    <mergeCell ref="C73:E73"/>
    <mergeCell ref="C74:E74"/>
    <mergeCell ref="C75:E75"/>
    <mergeCell ref="L73:T73"/>
    <mergeCell ref="L74:T74"/>
    <mergeCell ref="L75:T75"/>
    <mergeCell ref="L76:T76"/>
    <mergeCell ref="L77:T77"/>
    <mergeCell ref="E89:F89"/>
    <mergeCell ref="I84:T84"/>
    <mergeCell ref="C109:F109"/>
    <mergeCell ref="B103:F103"/>
    <mergeCell ref="C104:F104"/>
    <mergeCell ref="C105:F105"/>
    <mergeCell ref="C106:F106"/>
    <mergeCell ref="C107:F107"/>
    <mergeCell ref="C108:F108"/>
    <mergeCell ref="I95:T95"/>
    <mergeCell ref="I96:T96"/>
    <mergeCell ref="I97:T97"/>
    <mergeCell ref="I98:T98"/>
    <mergeCell ref="B101:G101"/>
    <mergeCell ref="B102:G102"/>
    <mergeCell ref="N93:V93"/>
    <mergeCell ref="O94:W94"/>
    <mergeCell ref="B91:G91"/>
    <mergeCell ref="I92:T92"/>
  </mergeCells>
  <hyperlinks>
    <hyperlink ref="C113" r:id="rId1"/>
    <hyperlink ref="L62" r:id="rId2"/>
    <hyperlink ref="L63" r:id="rId3"/>
    <hyperlink ref="L64" r:id="rId4"/>
    <hyperlink ref="L67" r:id="rId5"/>
    <hyperlink ref="L73" r:id="rId6"/>
    <hyperlink ref="L75" r:id="rId7"/>
    <hyperlink ref="L74" r:id="rId8"/>
    <hyperlink ref="L76" r:id="rId9"/>
    <hyperlink ref="L77" r:id="rId10"/>
    <hyperlink ref="N93" r:id="rId11"/>
    <hyperlink ref="O94" r:id="rId12"/>
  </hyperlinks>
  <pageMargins left="0.511811024" right="0.511811024" top="0.78740157499999996" bottom="0.78740157499999996" header="0.31496062000000002" footer="0.31496062000000002"/>
  <pageSetup paperSize="9" scale="50" fitToHeight="0" orientation="portrait" r:id="rId13"/>
  <legacyDrawing r:id="rId1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W113"/>
  <sheetViews>
    <sheetView topLeftCell="A82" zoomScale="90" zoomScaleNormal="90" workbookViewId="0">
      <selection activeCell="G112" sqref="G112"/>
    </sheetView>
  </sheetViews>
  <sheetFormatPr defaultRowHeight="15" x14ac:dyDescent="0.25"/>
  <cols>
    <col min="1" max="1" width="3.28515625" style="15" customWidth="1"/>
    <col min="2" max="2" width="5.140625" style="15" customWidth="1"/>
    <col min="3" max="3" width="27.140625" style="15" customWidth="1"/>
    <col min="4" max="4" width="32.140625" style="15" customWidth="1"/>
    <col min="5" max="5" width="22.85546875" style="15" customWidth="1"/>
    <col min="6" max="6" width="20.42578125" style="15" customWidth="1"/>
    <col min="7" max="7" width="25.5703125" style="15" customWidth="1"/>
    <col min="8" max="8" width="2.28515625" style="15" customWidth="1"/>
    <col min="9" max="9" width="30.7109375" style="15" customWidth="1"/>
    <col min="10" max="10" width="22.5703125" style="15" customWidth="1"/>
    <col min="11" max="11" width="17.7109375" style="15" customWidth="1"/>
    <col min="12" max="12" width="16.42578125" style="15" customWidth="1"/>
    <col min="13" max="13" width="16" style="15" customWidth="1"/>
    <col min="14" max="14" width="13.140625" style="15" customWidth="1"/>
    <col min="15" max="16" width="9.140625" style="15"/>
    <col min="17" max="17" width="13.5703125" style="15" customWidth="1"/>
    <col min="18" max="19" width="9.140625" style="15"/>
    <col min="20" max="20" width="11.42578125" style="15" customWidth="1"/>
    <col min="21" max="21" width="13.5703125" style="15" customWidth="1"/>
    <col min="22" max="22" width="14.28515625" style="15" customWidth="1"/>
    <col min="23" max="16384" width="9.140625" style="15"/>
  </cols>
  <sheetData>
    <row r="1" spans="2:20" ht="26.25" customHeight="1" thickBot="1" x14ac:dyDescent="0.3">
      <c r="B1" s="467" t="s">
        <v>40</v>
      </c>
      <c r="C1" s="468"/>
      <c r="D1" s="468"/>
      <c r="E1" s="468"/>
      <c r="F1" s="468"/>
      <c r="G1" s="469"/>
      <c r="H1" s="603" t="s">
        <v>56</v>
      </c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</row>
    <row r="2" spans="2:20" ht="18" customHeight="1" x14ac:dyDescent="0.25">
      <c r="B2" s="470" t="s">
        <v>0</v>
      </c>
      <c r="C2" s="471"/>
      <c r="D2" s="471"/>
      <c r="E2" s="472"/>
      <c r="F2" s="473"/>
      <c r="G2" s="474"/>
      <c r="H2" s="174"/>
      <c r="I2" s="598" t="s">
        <v>62</v>
      </c>
      <c r="J2" s="599"/>
      <c r="K2" s="599"/>
      <c r="L2" s="599"/>
      <c r="M2" s="175"/>
      <c r="N2" s="175"/>
      <c r="O2" s="175"/>
      <c r="P2" s="175"/>
      <c r="Q2" s="175"/>
      <c r="R2" s="175"/>
      <c r="S2" s="175"/>
      <c r="T2" s="176"/>
    </row>
    <row r="3" spans="2:20" ht="18" customHeight="1" x14ac:dyDescent="0.25">
      <c r="B3" s="454" t="s">
        <v>1</v>
      </c>
      <c r="C3" s="455"/>
      <c r="D3" s="455"/>
      <c r="E3" s="456"/>
      <c r="F3" s="457"/>
      <c r="G3" s="458"/>
      <c r="H3" s="177"/>
      <c r="I3" s="52"/>
      <c r="J3" s="53"/>
      <c r="K3" s="53"/>
      <c r="L3" s="53"/>
      <c r="M3" s="53"/>
      <c r="N3" s="53"/>
      <c r="O3" s="53"/>
      <c r="P3" s="53"/>
      <c r="Q3" s="53"/>
      <c r="R3" s="53"/>
      <c r="S3" s="53"/>
      <c r="T3" s="58"/>
    </row>
    <row r="4" spans="2:20" ht="18" customHeight="1" x14ac:dyDescent="0.25">
      <c r="B4" s="454" t="s">
        <v>2</v>
      </c>
      <c r="C4" s="455"/>
      <c r="D4" s="455"/>
      <c r="E4" s="456"/>
      <c r="F4" s="457"/>
      <c r="G4" s="458"/>
      <c r="H4" s="177"/>
      <c r="I4" s="52"/>
      <c r="J4" s="53"/>
      <c r="K4" s="53"/>
      <c r="L4" s="53"/>
      <c r="M4" s="53"/>
      <c r="N4" s="53"/>
      <c r="O4" s="53"/>
      <c r="P4" s="53"/>
      <c r="Q4" s="53"/>
      <c r="R4" s="53"/>
      <c r="S4" s="53"/>
      <c r="T4" s="58"/>
    </row>
    <row r="5" spans="2:20" ht="18" customHeight="1" x14ac:dyDescent="0.25">
      <c r="B5" s="464" t="s">
        <v>57</v>
      </c>
      <c r="C5" s="465"/>
      <c r="D5" s="466"/>
      <c r="E5" s="461"/>
      <c r="F5" s="462"/>
      <c r="G5" s="463"/>
      <c r="H5" s="177"/>
      <c r="I5" s="52"/>
      <c r="J5" s="53"/>
      <c r="K5" s="53"/>
      <c r="L5" s="53"/>
      <c r="M5" s="53"/>
      <c r="N5" s="53"/>
      <c r="O5" s="53"/>
      <c r="P5" s="53"/>
      <c r="Q5" s="53"/>
      <c r="R5" s="53"/>
      <c r="S5" s="53"/>
      <c r="T5" s="58"/>
    </row>
    <row r="6" spans="2:20" ht="18" customHeight="1" x14ac:dyDescent="0.25">
      <c r="B6" s="454" t="s">
        <v>3</v>
      </c>
      <c r="C6" s="455"/>
      <c r="D6" s="455"/>
      <c r="E6" s="456" t="s">
        <v>58</v>
      </c>
      <c r="F6" s="457"/>
      <c r="G6" s="458"/>
      <c r="H6" s="177"/>
      <c r="I6" s="52"/>
      <c r="J6" s="53"/>
      <c r="K6" s="53"/>
      <c r="L6" s="53"/>
      <c r="M6" s="53"/>
      <c r="N6" s="53"/>
      <c r="O6" s="53"/>
      <c r="P6" s="53"/>
      <c r="Q6" s="53"/>
      <c r="R6" s="53"/>
      <c r="S6" s="53"/>
      <c r="T6" s="58"/>
    </row>
    <row r="7" spans="2:20" ht="18" customHeight="1" x14ac:dyDescent="0.25">
      <c r="B7" s="459" t="s">
        <v>41</v>
      </c>
      <c r="C7" s="460"/>
      <c r="D7" s="460"/>
      <c r="E7" s="461" t="s">
        <v>273</v>
      </c>
      <c r="F7" s="462"/>
      <c r="G7" s="463"/>
      <c r="H7" s="177"/>
      <c r="I7" s="52"/>
      <c r="J7" s="53"/>
      <c r="K7" s="53"/>
      <c r="L7" s="53"/>
      <c r="M7" s="53"/>
      <c r="N7" s="53"/>
      <c r="O7" s="53"/>
      <c r="P7" s="53"/>
      <c r="Q7" s="53"/>
      <c r="R7" s="53"/>
      <c r="S7" s="53"/>
      <c r="T7" s="58"/>
    </row>
    <row r="8" spans="2:20" ht="18" customHeight="1" x14ac:dyDescent="0.25">
      <c r="B8" s="480" t="s">
        <v>61</v>
      </c>
      <c r="C8" s="481"/>
      <c r="D8" s="482"/>
      <c r="E8" s="461" t="s">
        <v>250</v>
      </c>
      <c r="F8" s="462"/>
      <c r="G8" s="463"/>
      <c r="H8" s="177"/>
      <c r="I8" s="52"/>
      <c r="J8" s="53"/>
      <c r="K8" s="53"/>
      <c r="L8" s="53"/>
      <c r="M8" s="53"/>
      <c r="N8" s="53"/>
      <c r="O8" s="53"/>
      <c r="P8" s="53"/>
      <c r="Q8" s="53"/>
      <c r="R8" s="53"/>
      <c r="S8" s="53"/>
      <c r="T8" s="58"/>
    </row>
    <row r="9" spans="2:20" ht="18" customHeight="1" x14ac:dyDescent="0.25">
      <c r="B9" s="480" t="s">
        <v>46</v>
      </c>
      <c r="C9" s="481"/>
      <c r="D9" s="482"/>
      <c r="E9" s="456" t="s">
        <v>47</v>
      </c>
      <c r="F9" s="457"/>
      <c r="G9" s="458"/>
      <c r="H9" s="174"/>
      <c r="I9" s="475" t="s">
        <v>63</v>
      </c>
      <c r="J9" s="476"/>
      <c r="K9" s="53"/>
      <c r="L9" s="53"/>
      <c r="M9" s="53"/>
      <c r="N9" s="53"/>
      <c r="O9" s="53"/>
      <c r="P9" s="53"/>
      <c r="Q9" s="53"/>
      <c r="R9" s="53"/>
      <c r="S9" s="53"/>
      <c r="T9" s="58"/>
    </row>
    <row r="10" spans="2:20" ht="18" customHeight="1" x14ac:dyDescent="0.25">
      <c r="B10" s="454" t="s">
        <v>4</v>
      </c>
      <c r="C10" s="455"/>
      <c r="D10" s="455"/>
      <c r="E10" s="456">
        <v>12</v>
      </c>
      <c r="F10" s="457"/>
      <c r="G10" s="458"/>
      <c r="H10" s="177"/>
      <c r="I10" s="52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8"/>
    </row>
    <row r="11" spans="2:20" ht="18" customHeight="1" x14ac:dyDescent="0.25">
      <c r="B11" s="464" t="s">
        <v>134</v>
      </c>
      <c r="C11" s="465"/>
      <c r="D11" s="466"/>
      <c r="E11" s="461" t="s">
        <v>135</v>
      </c>
      <c r="F11" s="462"/>
      <c r="G11" s="463"/>
      <c r="H11" s="177"/>
      <c r="I11" s="52" t="s">
        <v>136</v>
      </c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8"/>
    </row>
    <row r="12" spans="2:20" ht="18" customHeight="1" x14ac:dyDescent="0.25">
      <c r="B12" s="477"/>
      <c r="C12" s="478"/>
      <c r="D12" s="478"/>
      <c r="E12" s="478"/>
      <c r="F12" s="456"/>
      <c r="G12" s="479"/>
      <c r="H12" s="177"/>
      <c r="I12" s="52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8"/>
    </row>
    <row r="13" spans="2:20" ht="18" customHeight="1" x14ac:dyDescent="0.25">
      <c r="B13" s="498" t="s">
        <v>42</v>
      </c>
      <c r="C13" s="499"/>
      <c r="D13" s="500"/>
      <c r="E13" s="504" t="s">
        <v>254</v>
      </c>
      <c r="F13" s="505"/>
      <c r="G13" s="506"/>
      <c r="H13" s="177"/>
      <c r="I13" s="475" t="s">
        <v>64</v>
      </c>
      <c r="J13" s="476"/>
      <c r="K13" s="53"/>
      <c r="L13" s="53"/>
      <c r="M13" s="53"/>
      <c r="N13" s="53"/>
      <c r="O13" s="53"/>
      <c r="P13" s="53"/>
      <c r="Q13" s="53"/>
      <c r="R13" s="53"/>
      <c r="S13" s="53"/>
      <c r="T13" s="58"/>
    </row>
    <row r="14" spans="2:20" ht="18" customHeight="1" x14ac:dyDescent="0.25">
      <c r="B14" s="501"/>
      <c r="C14" s="502"/>
      <c r="D14" s="503"/>
      <c r="E14" s="507" t="s">
        <v>249</v>
      </c>
      <c r="F14" s="508"/>
      <c r="G14" s="509"/>
      <c r="H14" s="177"/>
      <c r="I14" s="475"/>
      <c r="J14" s="476"/>
      <c r="K14" s="53"/>
      <c r="L14" s="53"/>
      <c r="M14" s="53"/>
      <c r="N14" s="53"/>
      <c r="O14" s="53"/>
      <c r="P14" s="53"/>
      <c r="Q14" s="53"/>
      <c r="R14" s="53"/>
      <c r="S14" s="53"/>
      <c r="T14" s="58"/>
    </row>
    <row r="15" spans="2:20" ht="18" customHeight="1" thickBot="1" x14ac:dyDescent="0.3">
      <c r="B15" s="510" t="s">
        <v>43</v>
      </c>
      <c r="C15" s="511"/>
      <c r="D15" s="511"/>
      <c r="E15" s="456">
        <v>2</v>
      </c>
      <c r="F15" s="457"/>
      <c r="G15" s="458"/>
      <c r="H15" s="177"/>
      <c r="I15" s="495" t="s">
        <v>64</v>
      </c>
      <c r="J15" s="496"/>
      <c r="K15" s="63"/>
      <c r="L15" s="63"/>
      <c r="M15" s="63"/>
      <c r="N15" s="63"/>
      <c r="O15" s="63"/>
      <c r="P15" s="63"/>
      <c r="Q15" s="63"/>
      <c r="R15" s="63"/>
      <c r="S15" s="63"/>
      <c r="T15" s="64"/>
    </row>
    <row r="16" spans="2:20" ht="18" customHeight="1" x14ac:dyDescent="0.25">
      <c r="B16" s="483" t="s">
        <v>5</v>
      </c>
      <c r="C16" s="484"/>
      <c r="D16" s="484"/>
      <c r="E16" s="484"/>
      <c r="F16" s="484"/>
      <c r="G16" s="485"/>
      <c r="H16" s="177"/>
      <c r="I16" s="177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</row>
    <row r="17" spans="2:20" ht="18" customHeight="1" thickBot="1" x14ac:dyDescent="0.3">
      <c r="B17" s="486" t="s">
        <v>51</v>
      </c>
      <c r="C17" s="487"/>
      <c r="D17" s="487"/>
      <c r="E17" s="487"/>
      <c r="F17" s="487"/>
      <c r="G17" s="488"/>
      <c r="H17" s="177"/>
      <c r="I17" s="177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</row>
    <row r="18" spans="2:20" ht="18" customHeight="1" x14ac:dyDescent="0.25">
      <c r="B18" s="263" t="s">
        <v>66</v>
      </c>
      <c r="C18" s="269" t="s">
        <v>67</v>
      </c>
      <c r="D18" s="264" t="s">
        <v>68</v>
      </c>
      <c r="E18" s="264" t="s">
        <v>69</v>
      </c>
      <c r="F18" s="264" t="s">
        <v>70</v>
      </c>
      <c r="G18" s="74" t="s">
        <v>71</v>
      </c>
      <c r="H18" s="177"/>
      <c r="I18" s="598" t="s">
        <v>62</v>
      </c>
      <c r="J18" s="599"/>
      <c r="K18" s="599"/>
      <c r="L18" s="599"/>
      <c r="M18" s="175"/>
      <c r="N18" s="175"/>
      <c r="O18" s="175"/>
      <c r="P18" s="175"/>
      <c r="Q18" s="175"/>
      <c r="R18" s="175"/>
      <c r="S18" s="175"/>
      <c r="T18" s="176"/>
    </row>
    <row r="19" spans="2:20" ht="18" customHeight="1" x14ac:dyDescent="0.25">
      <c r="B19" s="75" t="s">
        <v>6</v>
      </c>
      <c r="C19" s="76" t="s">
        <v>44</v>
      </c>
      <c r="D19" s="77" t="s">
        <v>72</v>
      </c>
      <c r="E19" s="78">
        <v>1</v>
      </c>
      <c r="F19" s="79">
        <v>2286.48</v>
      </c>
      <c r="G19" s="80">
        <f>F19</f>
        <v>2286.48</v>
      </c>
      <c r="H19" s="174"/>
      <c r="I19" s="262" t="s">
        <v>65</v>
      </c>
      <c r="J19" s="57"/>
      <c r="K19" s="53"/>
      <c r="L19" s="53"/>
      <c r="M19" s="53"/>
      <c r="N19" s="53"/>
      <c r="O19" s="53"/>
      <c r="P19" s="53"/>
      <c r="Q19" s="53"/>
      <c r="R19" s="53"/>
      <c r="S19" s="53"/>
      <c r="T19" s="58"/>
    </row>
    <row r="20" spans="2:20" ht="18" customHeight="1" x14ac:dyDescent="0.25">
      <c r="B20" s="75" t="s">
        <v>7</v>
      </c>
      <c r="C20" s="76" t="s">
        <v>45</v>
      </c>
      <c r="D20" s="77" t="s">
        <v>72</v>
      </c>
      <c r="E20" s="78">
        <v>220</v>
      </c>
      <c r="F20" s="81">
        <f>(G19+G21)/E20</f>
        <v>13.511018181818182</v>
      </c>
      <c r="G20" s="80">
        <f>F20</f>
        <v>13.511018181818182</v>
      </c>
      <c r="H20" s="174"/>
      <c r="I20" s="475" t="s">
        <v>73</v>
      </c>
      <c r="J20" s="476"/>
      <c r="K20" s="476"/>
      <c r="L20" s="476"/>
      <c r="M20" s="476"/>
      <c r="N20" s="476"/>
      <c r="O20" s="476"/>
      <c r="P20" s="476"/>
      <c r="Q20" s="53"/>
      <c r="R20" s="53"/>
      <c r="S20" s="53"/>
      <c r="T20" s="58"/>
    </row>
    <row r="21" spans="2:20" ht="29.25" customHeight="1" x14ac:dyDescent="0.25">
      <c r="B21" s="75" t="s">
        <v>9</v>
      </c>
      <c r="C21" s="76" t="s">
        <v>8</v>
      </c>
      <c r="D21" s="82">
        <v>0.3</v>
      </c>
      <c r="E21" s="83">
        <v>1</v>
      </c>
      <c r="F21" s="81">
        <f>F19*D21</f>
        <v>685.94399999999996</v>
      </c>
      <c r="G21" s="80">
        <f>F21</f>
        <v>685.94399999999996</v>
      </c>
      <c r="H21" s="174"/>
      <c r="I21" s="489" t="s">
        <v>74</v>
      </c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1"/>
    </row>
    <row r="22" spans="2:20" ht="21" customHeight="1" thickBot="1" x14ac:dyDescent="0.3">
      <c r="B22" s="75" t="s">
        <v>10</v>
      </c>
      <c r="C22" s="76" t="s">
        <v>75</v>
      </c>
      <c r="D22" s="82">
        <v>0.4</v>
      </c>
      <c r="E22" s="83">
        <v>105</v>
      </c>
      <c r="F22" s="81">
        <f>F20*D22</f>
        <v>5.4044072727272727</v>
      </c>
      <c r="G22" s="80">
        <f>F22*E22</f>
        <v>567.46276363636366</v>
      </c>
      <c r="H22" s="174"/>
      <c r="I22" s="605" t="s">
        <v>269</v>
      </c>
      <c r="J22" s="606"/>
      <c r="K22" s="606"/>
      <c r="L22" s="606"/>
      <c r="M22" s="606"/>
      <c r="N22" s="606"/>
      <c r="O22" s="606"/>
      <c r="P22" s="606"/>
      <c r="Q22" s="606"/>
      <c r="R22" s="606"/>
      <c r="S22" s="606"/>
      <c r="T22" s="607"/>
    </row>
    <row r="23" spans="2:20" ht="19.5" customHeight="1" x14ac:dyDescent="0.25">
      <c r="B23" s="75" t="s">
        <v>11</v>
      </c>
      <c r="C23" s="76" t="s">
        <v>12</v>
      </c>
      <c r="D23" s="85"/>
      <c r="E23" s="81" t="s">
        <v>48</v>
      </c>
      <c r="F23" s="81"/>
      <c r="G23" s="80"/>
      <c r="H23" s="178"/>
      <c r="I23" s="178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</row>
    <row r="24" spans="2:20" ht="18" customHeight="1" x14ac:dyDescent="0.25">
      <c r="B24" s="86"/>
      <c r="C24" s="87"/>
      <c r="D24" s="87"/>
      <c r="E24" s="487" t="s">
        <v>52</v>
      </c>
      <c r="F24" s="521"/>
      <c r="G24" s="88">
        <f>G19+G21+G22</f>
        <v>3539.8867636363639</v>
      </c>
      <c r="H24" s="178"/>
      <c r="I24" s="178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</row>
    <row r="25" spans="2:20" ht="32.25" customHeight="1" x14ac:dyDescent="0.25">
      <c r="B25" s="522" t="s">
        <v>77</v>
      </c>
      <c r="C25" s="523"/>
      <c r="D25" s="523"/>
      <c r="E25" s="523"/>
      <c r="F25" s="523"/>
      <c r="G25" s="523"/>
      <c r="H25" s="179"/>
      <c r="I25" s="179"/>
      <c r="J25" s="179"/>
      <c r="K25" s="179"/>
      <c r="L25" s="198"/>
      <c r="M25" s="174"/>
      <c r="N25" s="174"/>
      <c r="O25" s="174"/>
      <c r="P25" s="174"/>
      <c r="Q25" s="174"/>
      <c r="R25" s="174"/>
      <c r="S25" s="174"/>
      <c r="T25" s="174"/>
    </row>
    <row r="26" spans="2:20" x14ac:dyDescent="0.25">
      <c r="B26" s="524"/>
      <c r="C26" s="457"/>
      <c r="D26" s="457"/>
      <c r="E26" s="457"/>
      <c r="F26" s="457"/>
      <c r="G26" s="458"/>
      <c r="H26" s="177"/>
      <c r="I26" s="177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</row>
    <row r="27" spans="2:20" ht="18" customHeight="1" x14ac:dyDescent="0.25">
      <c r="B27" s="486" t="s">
        <v>14</v>
      </c>
      <c r="C27" s="487"/>
      <c r="D27" s="487"/>
      <c r="E27" s="487"/>
      <c r="F27" s="487"/>
      <c r="G27" s="488"/>
      <c r="H27" s="177"/>
      <c r="I27" s="177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</row>
    <row r="28" spans="2:20" ht="18" customHeight="1" thickBot="1" x14ac:dyDescent="0.3">
      <c r="B28" s="525" t="s">
        <v>79</v>
      </c>
      <c r="C28" s="526"/>
      <c r="D28" s="526"/>
      <c r="E28" s="526"/>
      <c r="F28" s="526"/>
      <c r="G28" s="527"/>
      <c r="H28" s="177"/>
      <c r="I28" s="177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</row>
    <row r="29" spans="2:20" ht="18" customHeight="1" x14ac:dyDescent="0.25">
      <c r="B29" s="263" t="s">
        <v>80</v>
      </c>
      <c r="C29" s="528" t="s">
        <v>81</v>
      </c>
      <c r="D29" s="529"/>
      <c r="E29" s="530"/>
      <c r="F29" s="264" t="s">
        <v>68</v>
      </c>
      <c r="G29" s="74" t="s">
        <v>71</v>
      </c>
      <c r="H29" s="177"/>
      <c r="I29" s="598" t="s">
        <v>62</v>
      </c>
      <c r="J29" s="599"/>
      <c r="K29" s="599"/>
      <c r="L29" s="599"/>
      <c r="M29" s="175"/>
      <c r="N29" s="175"/>
      <c r="O29" s="175"/>
      <c r="P29" s="175"/>
      <c r="Q29" s="175"/>
      <c r="R29" s="175"/>
      <c r="S29" s="175"/>
      <c r="T29" s="176"/>
    </row>
    <row r="30" spans="2:20" ht="21.75" customHeight="1" x14ac:dyDescent="0.25">
      <c r="B30" s="75" t="s">
        <v>6</v>
      </c>
      <c r="C30" s="512" t="s">
        <v>82</v>
      </c>
      <c r="D30" s="513"/>
      <c r="E30" s="90" t="s">
        <v>83</v>
      </c>
      <c r="F30" s="90">
        <v>8.3299999999999999E-2</v>
      </c>
      <c r="G30" s="91">
        <f>G24*F30</f>
        <v>294.87256741090908</v>
      </c>
      <c r="H30" s="177"/>
      <c r="I30" s="475" t="s">
        <v>86</v>
      </c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514"/>
    </row>
    <row r="31" spans="2:20" ht="18" customHeight="1" thickBot="1" x14ac:dyDescent="0.3">
      <c r="B31" s="75" t="s">
        <v>7</v>
      </c>
      <c r="C31" s="512" t="s">
        <v>50</v>
      </c>
      <c r="D31" s="513"/>
      <c r="E31" s="92" t="s">
        <v>84</v>
      </c>
      <c r="F31" s="92">
        <v>0.121</v>
      </c>
      <c r="G31" s="91">
        <f>G24*F31</f>
        <v>428.32629840000004</v>
      </c>
      <c r="H31" s="177"/>
      <c r="I31" s="62" t="s">
        <v>87</v>
      </c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/>
    </row>
    <row r="32" spans="2:20" ht="18" customHeight="1" x14ac:dyDescent="0.25">
      <c r="B32" s="93"/>
      <c r="C32" s="94"/>
      <c r="D32" s="94"/>
      <c r="E32" s="95"/>
      <c r="F32" s="96" t="s">
        <v>78</v>
      </c>
      <c r="G32" s="97">
        <f>G30+G31</f>
        <v>723.19886581090918</v>
      </c>
      <c r="H32" s="177"/>
      <c r="I32" s="177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</row>
    <row r="33" spans="2:20" ht="21" customHeight="1" x14ac:dyDescent="0.25">
      <c r="B33" s="75" t="s">
        <v>9</v>
      </c>
      <c r="C33" s="515" t="s">
        <v>85</v>
      </c>
      <c r="D33" s="516"/>
      <c r="E33" s="516"/>
      <c r="F33" s="517"/>
      <c r="G33" s="98">
        <f>F45*G32</f>
        <v>287.83314859274191</v>
      </c>
      <c r="H33" s="177"/>
      <c r="I33" s="177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</row>
    <row r="34" spans="2:20" ht="18" customHeight="1" x14ac:dyDescent="0.25">
      <c r="B34" s="99"/>
      <c r="C34" s="100"/>
      <c r="D34" s="100"/>
      <c r="E34" s="100"/>
      <c r="F34" s="101" t="s">
        <v>91</v>
      </c>
      <c r="G34" s="102">
        <f>G32+G33</f>
        <v>1011.0320144036511</v>
      </c>
      <c r="H34" s="177"/>
      <c r="I34" s="177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</row>
    <row r="35" spans="2:20" ht="25.5" customHeight="1" thickBot="1" x14ac:dyDescent="0.3">
      <c r="B35" s="518" t="s">
        <v>89</v>
      </c>
      <c r="C35" s="519"/>
      <c r="D35" s="519"/>
      <c r="E35" s="519"/>
      <c r="F35" s="519"/>
      <c r="G35" s="520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</row>
    <row r="36" spans="2:20" ht="22.5" customHeight="1" x14ac:dyDescent="0.25">
      <c r="B36" s="103" t="s">
        <v>88</v>
      </c>
      <c r="C36" s="532" t="s">
        <v>90</v>
      </c>
      <c r="D36" s="532"/>
      <c r="E36" s="532"/>
      <c r="F36" s="270" t="s">
        <v>68</v>
      </c>
      <c r="G36" s="105" t="s">
        <v>71</v>
      </c>
      <c r="H36" s="174"/>
      <c r="I36" s="598" t="s">
        <v>62</v>
      </c>
      <c r="J36" s="599"/>
      <c r="K36" s="599"/>
      <c r="L36" s="599"/>
      <c r="M36" s="175"/>
      <c r="N36" s="175"/>
      <c r="O36" s="175"/>
      <c r="P36" s="175"/>
      <c r="Q36" s="175"/>
      <c r="R36" s="175"/>
      <c r="S36" s="175"/>
      <c r="T36" s="176"/>
    </row>
    <row r="37" spans="2:20" ht="18" customHeight="1" x14ac:dyDescent="0.25">
      <c r="B37" s="275" t="s">
        <v>6</v>
      </c>
      <c r="C37" s="531" t="s">
        <v>15</v>
      </c>
      <c r="D37" s="512"/>
      <c r="E37" s="513"/>
      <c r="F37" s="90">
        <v>0.2</v>
      </c>
      <c r="G37" s="107">
        <f>G24*F37</f>
        <v>707.97735272727277</v>
      </c>
      <c r="H37" s="174"/>
      <c r="I37" s="475" t="s">
        <v>92</v>
      </c>
      <c r="J37" s="476"/>
      <c r="K37" s="476"/>
      <c r="L37" s="476"/>
      <c r="M37" s="476"/>
      <c r="N37" s="476"/>
      <c r="O37" s="476"/>
      <c r="P37" s="476"/>
      <c r="Q37" s="476"/>
      <c r="R37" s="476"/>
      <c r="S37" s="476"/>
      <c r="T37" s="514"/>
    </row>
    <row r="38" spans="2:20" ht="18" customHeight="1" x14ac:dyDescent="0.25">
      <c r="B38" s="275" t="s">
        <v>7</v>
      </c>
      <c r="C38" s="531" t="s">
        <v>16</v>
      </c>
      <c r="D38" s="512"/>
      <c r="E38" s="513"/>
      <c r="F38" s="92">
        <v>2.5000000000000001E-2</v>
      </c>
      <c r="G38" s="107">
        <f>G24*F38</f>
        <v>88.497169090909097</v>
      </c>
      <c r="H38" s="174"/>
      <c r="I38" s="475" t="s">
        <v>92</v>
      </c>
      <c r="J38" s="476"/>
      <c r="K38" s="476"/>
      <c r="L38" s="476"/>
      <c r="M38" s="476"/>
      <c r="N38" s="476"/>
      <c r="O38" s="476"/>
      <c r="P38" s="476"/>
      <c r="Q38" s="476"/>
      <c r="R38" s="476"/>
      <c r="S38" s="476"/>
      <c r="T38" s="514"/>
    </row>
    <row r="39" spans="2:20" ht="18" customHeight="1" x14ac:dyDescent="0.25">
      <c r="B39" s="275" t="s">
        <v>9</v>
      </c>
      <c r="C39" s="531" t="s">
        <v>93</v>
      </c>
      <c r="D39" s="512"/>
      <c r="E39" s="513"/>
      <c r="F39" s="108">
        <v>0.06</v>
      </c>
      <c r="G39" s="109">
        <f>G24*F39</f>
        <v>212.39320581818183</v>
      </c>
      <c r="H39" s="181"/>
      <c r="I39" s="475" t="s">
        <v>227</v>
      </c>
      <c r="J39" s="476"/>
      <c r="K39" s="476"/>
      <c r="L39" s="476"/>
      <c r="M39" s="476"/>
      <c r="N39" s="476"/>
      <c r="O39" s="476"/>
      <c r="P39" s="476"/>
      <c r="Q39" s="476"/>
      <c r="R39" s="476"/>
      <c r="S39" s="476"/>
      <c r="T39" s="514"/>
    </row>
    <row r="40" spans="2:20" ht="18" customHeight="1" x14ac:dyDescent="0.25">
      <c r="B40" s="275" t="s">
        <v>10</v>
      </c>
      <c r="C40" s="531" t="s">
        <v>17</v>
      </c>
      <c r="D40" s="512"/>
      <c r="E40" s="513"/>
      <c r="F40" s="92">
        <v>1.4999999999999999E-2</v>
      </c>
      <c r="G40" s="107">
        <f>G24*F40</f>
        <v>53.098301454545457</v>
      </c>
      <c r="H40" s="174"/>
      <c r="I40" s="475" t="s">
        <v>92</v>
      </c>
      <c r="J40" s="476"/>
      <c r="K40" s="476"/>
      <c r="L40" s="476"/>
      <c r="M40" s="476"/>
      <c r="N40" s="476"/>
      <c r="O40" s="476"/>
      <c r="P40" s="476"/>
      <c r="Q40" s="476"/>
      <c r="R40" s="476"/>
      <c r="S40" s="476"/>
      <c r="T40" s="514"/>
    </row>
    <row r="41" spans="2:20" ht="18" customHeight="1" x14ac:dyDescent="0.25">
      <c r="B41" s="275" t="s">
        <v>11</v>
      </c>
      <c r="C41" s="531" t="s">
        <v>49</v>
      </c>
      <c r="D41" s="512"/>
      <c r="E41" s="513"/>
      <c r="F41" s="92">
        <v>0.01</v>
      </c>
      <c r="G41" s="107">
        <f>G24*F41</f>
        <v>35.39886763636364</v>
      </c>
      <c r="H41" s="174"/>
      <c r="I41" s="475" t="s">
        <v>92</v>
      </c>
      <c r="J41" s="476"/>
      <c r="K41" s="476"/>
      <c r="L41" s="476"/>
      <c r="M41" s="476"/>
      <c r="N41" s="476"/>
      <c r="O41" s="476"/>
      <c r="P41" s="476"/>
      <c r="Q41" s="476"/>
      <c r="R41" s="476"/>
      <c r="S41" s="476"/>
      <c r="T41" s="514"/>
    </row>
    <row r="42" spans="2:20" ht="18" customHeight="1" x14ac:dyDescent="0.25">
      <c r="B42" s="275" t="s">
        <v>13</v>
      </c>
      <c r="C42" s="531" t="s">
        <v>18</v>
      </c>
      <c r="D42" s="512"/>
      <c r="E42" s="513"/>
      <c r="F42" s="92">
        <v>6.0000000000000001E-3</v>
      </c>
      <c r="G42" s="107">
        <f>G24*F42</f>
        <v>21.239320581818184</v>
      </c>
      <c r="H42" s="174"/>
      <c r="I42" s="475" t="s">
        <v>92</v>
      </c>
      <c r="J42" s="476"/>
      <c r="K42" s="476"/>
      <c r="L42" s="476"/>
      <c r="M42" s="476"/>
      <c r="N42" s="476"/>
      <c r="O42" s="476"/>
      <c r="P42" s="476"/>
      <c r="Q42" s="476"/>
      <c r="R42" s="476"/>
      <c r="S42" s="476"/>
      <c r="T42" s="514"/>
    </row>
    <row r="43" spans="2:20" ht="18" customHeight="1" x14ac:dyDescent="0.25">
      <c r="B43" s="275" t="s">
        <v>19</v>
      </c>
      <c r="C43" s="531" t="s">
        <v>20</v>
      </c>
      <c r="D43" s="512"/>
      <c r="E43" s="513"/>
      <c r="F43" s="92">
        <v>2E-3</v>
      </c>
      <c r="G43" s="107">
        <f>G24*F43</f>
        <v>7.079773527272728</v>
      </c>
      <c r="H43" s="174"/>
      <c r="I43" s="475" t="s">
        <v>92</v>
      </c>
      <c r="J43" s="476"/>
      <c r="K43" s="476"/>
      <c r="L43" s="476"/>
      <c r="M43" s="476"/>
      <c r="N43" s="476"/>
      <c r="O43" s="476"/>
      <c r="P43" s="476"/>
      <c r="Q43" s="476"/>
      <c r="R43" s="476"/>
      <c r="S43" s="476"/>
      <c r="T43" s="514"/>
    </row>
    <row r="44" spans="2:20" ht="18" customHeight="1" thickBot="1" x14ac:dyDescent="0.3">
      <c r="B44" s="275" t="s">
        <v>21</v>
      </c>
      <c r="C44" s="531" t="s">
        <v>22</v>
      </c>
      <c r="D44" s="512"/>
      <c r="E44" s="513"/>
      <c r="F44" s="92">
        <v>0.08</v>
      </c>
      <c r="G44" s="107">
        <f>G24*F44</f>
        <v>283.19094109090912</v>
      </c>
      <c r="H44" s="174"/>
      <c r="I44" s="495" t="s">
        <v>92</v>
      </c>
      <c r="J44" s="496"/>
      <c r="K44" s="496"/>
      <c r="L44" s="496"/>
      <c r="M44" s="496"/>
      <c r="N44" s="496"/>
      <c r="O44" s="496"/>
      <c r="P44" s="496"/>
      <c r="Q44" s="496"/>
      <c r="R44" s="496"/>
      <c r="S44" s="496"/>
      <c r="T44" s="497"/>
    </row>
    <row r="45" spans="2:20" ht="18" customHeight="1" x14ac:dyDescent="0.25">
      <c r="B45" s="110"/>
      <c r="C45" s="111"/>
      <c r="D45" s="112"/>
      <c r="E45" s="113" t="s">
        <v>94</v>
      </c>
      <c r="F45" s="113">
        <f>SUM(F37:F44)</f>
        <v>0.39800000000000008</v>
      </c>
      <c r="G45" s="114">
        <f>SUM(G37:G44)</f>
        <v>1408.8749319272727</v>
      </c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</row>
    <row r="46" spans="2:20" ht="18" customHeight="1" thickBot="1" x14ac:dyDescent="0.3">
      <c r="B46" s="525" t="s">
        <v>23</v>
      </c>
      <c r="C46" s="526"/>
      <c r="D46" s="526"/>
      <c r="E46" s="526"/>
      <c r="F46" s="526"/>
      <c r="G46" s="527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</row>
    <row r="47" spans="2:20" ht="18" customHeight="1" x14ac:dyDescent="0.25">
      <c r="B47" s="263" t="s">
        <v>95</v>
      </c>
      <c r="C47" s="529" t="s">
        <v>96</v>
      </c>
      <c r="D47" s="529"/>
      <c r="E47" s="529"/>
      <c r="F47" s="529"/>
      <c r="G47" s="74" t="s">
        <v>71</v>
      </c>
      <c r="H47" s="174"/>
      <c r="I47" s="598" t="s">
        <v>62</v>
      </c>
      <c r="J47" s="599"/>
      <c r="K47" s="599"/>
      <c r="L47" s="599"/>
      <c r="M47" s="175"/>
      <c r="N47" s="175"/>
      <c r="O47" s="175"/>
      <c r="P47" s="175"/>
      <c r="Q47" s="175"/>
      <c r="R47" s="175"/>
      <c r="S47" s="175"/>
      <c r="T47" s="176"/>
    </row>
    <row r="48" spans="2:20" ht="18" customHeight="1" x14ac:dyDescent="0.25">
      <c r="B48" s="535" t="s">
        <v>6</v>
      </c>
      <c r="C48" s="537" t="s">
        <v>97</v>
      </c>
      <c r="D48" s="265" t="s">
        <v>98</v>
      </c>
      <c r="E48" s="116" t="s">
        <v>99</v>
      </c>
      <c r="F48" s="117" t="s">
        <v>102</v>
      </c>
      <c r="G48" s="539">
        <f>IF((D49*E49*F49)-(G19*0.06)&lt;0,0,((D49*E49*F49)-(G19*0.06)))</f>
        <v>0</v>
      </c>
      <c r="H48" s="182"/>
      <c r="I48" s="541" t="s">
        <v>228</v>
      </c>
      <c r="J48" s="542"/>
      <c r="K48" s="542"/>
      <c r="L48" s="542"/>
      <c r="M48" s="542"/>
      <c r="N48" s="542"/>
      <c r="O48" s="542"/>
      <c r="P48" s="542"/>
      <c r="Q48" s="542"/>
      <c r="R48" s="542"/>
      <c r="S48" s="542"/>
      <c r="T48" s="543"/>
    </row>
    <row r="49" spans="2:20" ht="18" customHeight="1" x14ac:dyDescent="0.25">
      <c r="B49" s="536"/>
      <c r="C49" s="538"/>
      <c r="D49" s="265">
        <v>2</v>
      </c>
      <c r="E49" s="116">
        <v>3.95</v>
      </c>
      <c r="F49" s="118">
        <v>15</v>
      </c>
      <c r="G49" s="540"/>
      <c r="H49" s="182"/>
      <c r="I49" s="541"/>
      <c r="J49" s="542"/>
      <c r="K49" s="542"/>
      <c r="L49" s="542"/>
      <c r="M49" s="542"/>
      <c r="N49" s="542"/>
      <c r="O49" s="542"/>
      <c r="P49" s="542"/>
      <c r="Q49" s="542"/>
      <c r="R49" s="542"/>
      <c r="S49" s="542"/>
      <c r="T49" s="543"/>
    </row>
    <row r="50" spans="2:20" ht="18" customHeight="1" x14ac:dyDescent="0.25">
      <c r="B50" s="535" t="s">
        <v>7</v>
      </c>
      <c r="C50" s="550" t="s">
        <v>100</v>
      </c>
      <c r="D50" s="551"/>
      <c r="E50" s="119" t="s">
        <v>99</v>
      </c>
      <c r="F50" s="120" t="s">
        <v>102</v>
      </c>
      <c r="G50" s="539">
        <f>(E51*F51)*(100%-10%)</f>
        <v>344.92500000000001</v>
      </c>
      <c r="H50" s="182"/>
      <c r="I50" s="541" t="s">
        <v>103</v>
      </c>
      <c r="J50" s="542"/>
      <c r="K50" s="542"/>
      <c r="L50" s="542"/>
      <c r="M50" s="542"/>
      <c r="N50" s="542"/>
      <c r="O50" s="542"/>
      <c r="P50" s="542"/>
      <c r="Q50" s="542"/>
      <c r="R50" s="542"/>
      <c r="S50" s="542"/>
      <c r="T50" s="543"/>
    </row>
    <row r="51" spans="2:20" ht="18" customHeight="1" x14ac:dyDescent="0.25">
      <c r="B51" s="536"/>
      <c r="C51" s="552"/>
      <c r="D51" s="553"/>
      <c r="E51" s="121">
        <v>25.55</v>
      </c>
      <c r="F51" s="122">
        <v>15</v>
      </c>
      <c r="G51" s="540"/>
      <c r="H51" s="183"/>
      <c r="I51" s="541"/>
      <c r="J51" s="542"/>
      <c r="K51" s="542"/>
      <c r="L51" s="542"/>
      <c r="M51" s="542"/>
      <c r="N51" s="542"/>
      <c r="O51" s="542"/>
      <c r="P51" s="542"/>
      <c r="Q51" s="542"/>
      <c r="R51" s="542"/>
      <c r="S51" s="542"/>
      <c r="T51" s="543"/>
    </row>
    <row r="52" spans="2:20" ht="18" customHeight="1" x14ac:dyDescent="0.25">
      <c r="B52" s="275" t="s">
        <v>9</v>
      </c>
      <c r="C52" s="547" t="s">
        <v>104</v>
      </c>
      <c r="D52" s="548"/>
      <c r="E52" s="548"/>
      <c r="F52" s="549"/>
      <c r="G52" s="109">
        <v>193.44</v>
      </c>
      <c r="H52" s="184"/>
      <c r="I52" s="52" t="s">
        <v>65</v>
      </c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8"/>
    </row>
    <row r="53" spans="2:20" ht="18" customHeight="1" x14ac:dyDescent="0.25">
      <c r="B53" s="275" t="s">
        <v>10</v>
      </c>
      <c r="C53" s="547" t="s">
        <v>105</v>
      </c>
      <c r="D53" s="548"/>
      <c r="E53" s="548"/>
      <c r="F53" s="549"/>
      <c r="G53" s="123">
        <v>129.9</v>
      </c>
      <c r="H53" s="178"/>
      <c r="I53" s="52" t="s">
        <v>270</v>
      </c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8"/>
    </row>
    <row r="54" spans="2:20" ht="18" customHeight="1" x14ac:dyDescent="0.25">
      <c r="B54" s="275" t="s">
        <v>11</v>
      </c>
      <c r="C54" s="547" t="s">
        <v>106</v>
      </c>
      <c r="D54" s="548"/>
      <c r="E54" s="548"/>
      <c r="F54" s="549"/>
      <c r="G54" s="124">
        <v>19.45</v>
      </c>
      <c r="H54" s="178"/>
      <c r="I54" s="52" t="s">
        <v>270</v>
      </c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8"/>
    </row>
    <row r="55" spans="2:20" ht="18" customHeight="1" x14ac:dyDescent="0.25">
      <c r="B55" s="275" t="s">
        <v>13</v>
      </c>
      <c r="C55" s="547" t="s">
        <v>107</v>
      </c>
      <c r="D55" s="548"/>
      <c r="E55" s="548"/>
      <c r="F55" s="549"/>
      <c r="G55" s="124">
        <v>0</v>
      </c>
      <c r="H55" s="178"/>
      <c r="I55" s="52" t="s">
        <v>270</v>
      </c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8"/>
    </row>
    <row r="56" spans="2:20" ht="18" customHeight="1" thickBot="1" x14ac:dyDescent="0.3">
      <c r="B56" s="275" t="s">
        <v>19</v>
      </c>
      <c r="C56" s="558" t="s">
        <v>12</v>
      </c>
      <c r="D56" s="559"/>
      <c r="E56" s="559"/>
      <c r="F56" s="560"/>
      <c r="G56" s="80"/>
      <c r="H56" s="178"/>
      <c r="I56" s="62" t="s">
        <v>268</v>
      </c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4"/>
    </row>
    <row r="57" spans="2:20" ht="18" customHeight="1" x14ac:dyDescent="0.25">
      <c r="B57" s="110"/>
      <c r="C57" s="111"/>
      <c r="D57" s="111"/>
      <c r="E57" s="111"/>
      <c r="F57" s="125" t="s">
        <v>78</v>
      </c>
      <c r="G57" s="114">
        <f>G48+G50+G52+G53+G54+G55</f>
        <v>687.71500000000003</v>
      </c>
      <c r="H57" s="174"/>
      <c r="I57" s="601"/>
      <c r="J57" s="601"/>
      <c r="K57" s="601"/>
      <c r="L57" s="601"/>
      <c r="M57" s="601"/>
      <c r="N57" s="601"/>
      <c r="O57" s="601"/>
      <c r="P57" s="601"/>
      <c r="Q57" s="601"/>
      <c r="R57" s="601"/>
      <c r="S57" s="601"/>
      <c r="T57" s="601"/>
    </row>
    <row r="58" spans="2:20" ht="18" customHeight="1" x14ac:dyDescent="0.25">
      <c r="B58" s="86"/>
      <c r="C58" s="87"/>
      <c r="D58" s="87"/>
      <c r="E58" s="487" t="s">
        <v>24</v>
      </c>
      <c r="F58" s="521"/>
      <c r="G58" s="126">
        <f>G34+G45+G57</f>
        <v>3107.6219463309239</v>
      </c>
      <c r="H58" s="174"/>
      <c r="I58" s="602"/>
      <c r="J58" s="602"/>
      <c r="K58" s="602"/>
      <c r="L58" s="602"/>
      <c r="M58" s="602"/>
      <c r="N58" s="602"/>
      <c r="O58" s="602"/>
      <c r="P58" s="602"/>
      <c r="Q58" s="602"/>
      <c r="R58" s="602"/>
      <c r="S58" s="602"/>
      <c r="T58" s="602"/>
    </row>
    <row r="59" spans="2:20" ht="23.25" customHeight="1" x14ac:dyDescent="0.25">
      <c r="B59" s="563"/>
      <c r="C59" s="564"/>
      <c r="D59" s="564"/>
      <c r="E59" s="564"/>
      <c r="F59" s="564"/>
      <c r="G59" s="565"/>
      <c r="H59" s="174"/>
      <c r="I59" s="602"/>
      <c r="J59" s="602"/>
      <c r="K59" s="602"/>
      <c r="L59" s="602"/>
      <c r="M59" s="602"/>
      <c r="N59" s="602"/>
      <c r="O59" s="602"/>
      <c r="P59" s="602"/>
      <c r="Q59" s="602"/>
      <c r="R59" s="602"/>
      <c r="S59" s="602"/>
      <c r="T59" s="602"/>
    </row>
    <row r="60" spans="2:20" ht="15.75" thickBot="1" x14ac:dyDescent="0.3">
      <c r="B60" s="486" t="s">
        <v>25</v>
      </c>
      <c r="C60" s="487"/>
      <c r="D60" s="487"/>
      <c r="E60" s="487"/>
      <c r="F60" s="487"/>
      <c r="G60" s="488"/>
      <c r="H60" s="174"/>
      <c r="I60" s="185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</row>
    <row r="61" spans="2:20" ht="18.75" customHeight="1" x14ac:dyDescent="0.25">
      <c r="B61" s="276" t="s">
        <v>109</v>
      </c>
      <c r="C61" s="554" t="s">
        <v>110</v>
      </c>
      <c r="D61" s="554"/>
      <c r="E61" s="554"/>
      <c r="F61" s="271" t="s">
        <v>68</v>
      </c>
      <c r="G61" s="268" t="s">
        <v>71</v>
      </c>
      <c r="H61" s="174"/>
      <c r="I61" s="452" t="s">
        <v>62</v>
      </c>
      <c r="J61" s="453"/>
      <c r="K61" s="453"/>
      <c r="L61" s="453"/>
      <c r="M61" s="453"/>
      <c r="N61" s="453"/>
      <c r="O61" s="453"/>
      <c r="P61" s="453"/>
      <c r="Q61" s="453"/>
      <c r="R61" s="453"/>
      <c r="S61" s="453"/>
      <c r="T61" s="570"/>
    </row>
    <row r="62" spans="2:20" ht="25.5" customHeight="1" x14ac:dyDescent="0.25">
      <c r="B62" s="130" t="s">
        <v>6</v>
      </c>
      <c r="C62" s="555" t="s">
        <v>26</v>
      </c>
      <c r="D62" s="556"/>
      <c r="E62" s="557"/>
      <c r="F62" s="131">
        <v>4.1999999999999997E-3</v>
      </c>
      <c r="G62" s="132">
        <f>G24*F62</f>
        <v>14.867524407272727</v>
      </c>
      <c r="H62" s="174"/>
      <c r="I62" s="541" t="s">
        <v>121</v>
      </c>
      <c r="J62" s="542"/>
      <c r="K62" s="542"/>
      <c r="L62" s="594" t="s">
        <v>119</v>
      </c>
      <c r="M62" s="594"/>
      <c r="N62" s="594"/>
      <c r="O62" s="594"/>
      <c r="P62" s="594"/>
      <c r="Q62" s="594"/>
      <c r="R62" s="594"/>
      <c r="S62" s="594"/>
      <c r="T62" s="595"/>
    </row>
    <row r="63" spans="2:20" ht="24.95" customHeight="1" x14ac:dyDescent="0.25">
      <c r="B63" s="130" t="s">
        <v>7</v>
      </c>
      <c r="C63" s="555" t="s">
        <v>27</v>
      </c>
      <c r="D63" s="556"/>
      <c r="E63" s="557"/>
      <c r="F63" s="131">
        <v>2.9999999999999997E-4</v>
      </c>
      <c r="G63" s="132">
        <f>G24*F63</f>
        <v>1.061966029090909</v>
      </c>
      <c r="H63" s="174"/>
      <c r="I63" s="541" t="s">
        <v>121</v>
      </c>
      <c r="J63" s="542"/>
      <c r="K63" s="542"/>
      <c r="L63" s="594" t="s">
        <v>119</v>
      </c>
      <c r="M63" s="594"/>
      <c r="N63" s="594"/>
      <c r="O63" s="594"/>
      <c r="P63" s="594"/>
      <c r="Q63" s="594"/>
      <c r="R63" s="594"/>
      <c r="S63" s="594"/>
      <c r="T63" s="595"/>
    </row>
    <row r="64" spans="2:20" ht="24.95" customHeight="1" x14ac:dyDescent="0.25">
      <c r="B64" s="130" t="s">
        <v>9</v>
      </c>
      <c r="C64" s="272" t="s">
        <v>122</v>
      </c>
      <c r="D64" s="273"/>
      <c r="E64" s="274"/>
      <c r="F64" s="131">
        <v>3.44E-2</v>
      </c>
      <c r="G64" s="132">
        <f>G24*F64</f>
        <v>121.77210466909092</v>
      </c>
      <c r="H64" s="174"/>
      <c r="I64" s="541" t="s">
        <v>121</v>
      </c>
      <c r="J64" s="542"/>
      <c r="K64" s="542"/>
      <c r="L64" s="594" t="s">
        <v>119</v>
      </c>
      <c r="M64" s="594"/>
      <c r="N64" s="594"/>
      <c r="O64" s="594"/>
      <c r="P64" s="594"/>
      <c r="Q64" s="594"/>
      <c r="R64" s="594"/>
      <c r="S64" s="594"/>
      <c r="T64" s="595"/>
    </row>
    <row r="65" spans="2:20" ht="36.75" customHeight="1" x14ac:dyDescent="0.25">
      <c r="B65" s="267" t="s">
        <v>10</v>
      </c>
      <c r="C65" s="574" t="s">
        <v>111</v>
      </c>
      <c r="D65" s="575"/>
      <c r="E65" s="576"/>
      <c r="F65" s="137">
        <v>1.9400000000000001E-2</v>
      </c>
      <c r="G65" s="138">
        <f>G24*F65</f>
        <v>68.673803214545458</v>
      </c>
      <c r="H65" s="174"/>
      <c r="I65" s="577" t="s">
        <v>108</v>
      </c>
      <c r="J65" s="578"/>
      <c r="K65" s="578"/>
      <c r="L65" s="578"/>
      <c r="M65" s="578"/>
      <c r="N65" s="578"/>
      <c r="O65" s="578"/>
      <c r="P65" s="578"/>
      <c r="Q65" s="578"/>
      <c r="R65" s="578"/>
      <c r="S65" s="578"/>
      <c r="T65" s="579"/>
    </row>
    <row r="66" spans="2:20" ht="24.95" customHeight="1" x14ac:dyDescent="0.25">
      <c r="B66" s="267" t="s">
        <v>11</v>
      </c>
      <c r="C66" s="544" t="s">
        <v>112</v>
      </c>
      <c r="D66" s="545"/>
      <c r="E66" s="546"/>
      <c r="F66" s="139">
        <f>F45</f>
        <v>0.39800000000000008</v>
      </c>
      <c r="G66" s="140">
        <f>G65*F66</f>
        <v>27.332173679389097</v>
      </c>
      <c r="H66" s="174"/>
      <c r="I66" s="541"/>
      <c r="J66" s="542"/>
      <c r="K66" s="542"/>
      <c r="L66" s="542"/>
      <c r="M66" s="542"/>
      <c r="N66" s="542"/>
      <c r="O66" s="542"/>
      <c r="P66" s="542"/>
      <c r="Q66" s="542"/>
      <c r="R66" s="542"/>
      <c r="S66" s="542"/>
      <c r="T66" s="543"/>
    </row>
    <row r="67" spans="2:20" ht="24.95" customHeight="1" thickBot="1" x14ac:dyDescent="0.3">
      <c r="B67" s="267" t="s">
        <v>13</v>
      </c>
      <c r="C67" s="547" t="s">
        <v>123</v>
      </c>
      <c r="D67" s="548"/>
      <c r="E67" s="549"/>
      <c r="F67" s="141" t="s">
        <v>124</v>
      </c>
      <c r="G67" s="140">
        <f>F67*G24</f>
        <v>2.1947297934545458</v>
      </c>
      <c r="H67" s="174"/>
      <c r="I67" s="566" t="s">
        <v>121</v>
      </c>
      <c r="J67" s="567"/>
      <c r="K67" s="567"/>
      <c r="L67" s="596" t="s">
        <v>119</v>
      </c>
      <c r="M67" s="596"/>
      <c r="N67" s="596"/>
      <c r="O67" s="596"/>
      <c r="P67" s="596"/>
      <c r="Q67" s="596"/>
      <c r="R67" s="596"/>
      <c r="S67" s="596"/>
      <c r="T67" s="597"/>
    </row>
    <row r="68" spans="2:20" ht="18" customHeight="1" x14ac:dyDescent="0.25">
      <c r="B68" s="86"/>
      <c r="C68" s="87"/>
      <c r="D68" s="87"/>
      <c r="E68" s="266" t="s">
        <v>54</v>
      </c>
      <c r="F68" s="143">
        <f>SUM(F62:F67)</f>
        <v>0.45630000000000009</v>
      </c>
      <c r="G68" s="126">
        <f>SUM(G62:G67)</f>
        <v>235.90230179284362</v>
      </c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</row>
    <row r="69" spans="2:20" ht="23.25" customHeight="1" x14ac:dyDescent="0.25">
      <c r="B69" s="524"/>
      <c r="C69" s="457"/>
      <c r="D69" s="457"/>
      <c r="E69" s="457"/>
      <c r="F69" s="457"/>
      <c r="G69" s="458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</row>
    <row r="70" spans="2:20" ht="18" customHeight="1" thickBot="1" x14ac:dyDescent="0.3">
      <c r="B70" s="486" t="s">
        <v>28</v>
      </c>
      <c r="C70" s="487"/>
      <c r="D70" s="487"/>
      <c r="E70" s="487"/>
      <c r="F70" s="487"/>
      <c r="G70" s="488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</row>
    <row r="71" spans="2:20" ht="18" customHeight="1" x14ac:dyDescent="0.25">
      <c r="B71" s="276" t="s">
        <v>126</v>
      </c>
      <c r="C71" s="554" t="s">
        <v>127</v>
      </c>
      <c r="D71" s="554"/>
      <c r="E71" s="554"/>
      <c r="F71" s="271" t="s">
        <v>68</v>
      </c>
      <c r="G71" s="144" t="s">
        <v>71</v>
      </c>
      <c r="H71" s="174"/>
      <c r="I71" s="452" t="s">
        <v>62</v>
      </c>
      <c r="J71" s="453"/>
      <c r="K71" s="453"/>
      <c r="L71" s="453"/>
      <c r="M71" s="453"/>
      <c r="N71" s="453"/>
      <c r="O71" s="453"/>
      <c r="P71" s="453"/>
      <c r="Q71" s="453"/>
      <c r="R71" s="453"/>
      <c r="S71" s="453"/>
      <c r="T71" s="570"/>
    </row>
    <row r="72" spans="2:20" ht="18" customHeight="1" x14ac:dyDescent="0.25">
      <c r="B72" s="130" t="s">
        <v>6</v>
      </c>
      <c r="C72" s="555" t="s">
        <v>113</v>
      </c>
      <c r="D72" s="556"/>
      <c r="E72" s="557"/>
      <c r="F72" s="131">
        <v>8.3299999999999999E-2</v>
      </c>
      <c r="G72" s="132">
        <f>(G19+G21)*F72</f>
        <v>247.6029192</v>
      </c>
      <c r="H72" s="174"/>
      <c r="I72" s="571" t="s">
        <v>129</v>
      </c>
      <c r="J72" s="572"/>
      <c r="K72" s="572"/>
      <c r="L72" s="572"/>
      <c r="M72" s="572"/>
      <c r="N72" s="572"/>
      <c r="O72" s="572"/>
      <c r="P72" s="572"/>
      <c r="Q72" s="572"/>
      <c r="R72" s="572"/>
      <c r="S72" s="572"/>
      <c r="T72" s="573"/>
    </row>
    <row r="73" spans="2:20" ht="18" customHeight="1" x14ac:dyDescent="0.25">
      <c r="B73" s="130" t="s">
        <v>7</v>
      </c>
      <c r="C73" s="555" t="s">
        <v>128</v>
      </c>
      <c r="D73" s="556"/>
      <c r="E73" s="557"/>
      <c r="F73" s="131">
        <v>1.3899999999999999E-2</v>
      </c>
      <c r="G73" s="132">
        <f>G24*F73</f>
        <v>49.204426014545454</v>
      </c>
      <c r="H73" s="174"/>
      <c r="I73" s="244" t="s">
        <v>121</v>
      </c>
      <c r="J73" s="245"/>
      <c r="K73" s="245"/>
      <c r="L73" s="533" t="s">
        <v>119</v>
      </c>
      <c r="M73" s="533"/>
      <c r="N73" s="533"/>
      <c r="O73" s="533"/>
      <c r="P73" s="533"/>
      <c r="Q73" s="533"/>
      <c r="R73" s="533"/>
      <c r="S73" s="533"/>
      <c r="T73" s="534"/>
    </row>
    <row r="74" spans="2:20" ht="18" customHeight="1" x14ac:dyDescent="0.25">
      <c r="B74" s="130" t="s">
        <v>9</v>
      </c>
      <c r="C74" s="555" t="s">
        <v>114</v>
      </c>
      <c r="D74" s="556"/>
      <c r="E74" s="557"/>
      <c r="F74" s="131">
        <v>2.8E-3</v>
      </c>
      <c r="G74" s="132">
        <f>G24*F74</f>
        <v>9.9116829381818192</v>
      </c>
      <c r="H74" s="174"/>
      <c r="I74" s="244" t="s">
        <v>121</v>
      </c>
      <c r="J74" s="245"/>
      <c r="K74" s="245"/>
      <c r="L74" s="533" t="s">
        <v>119</v>
      </c>
      <c r="M74" s="533"/>
      <c r="N74" s="533"/>
      <c r="O74" s="533"/>
      <c r="P74" s="533"/>
      <c r="Q74" s="533"/>
      <c r="R74" s="533"/>
      <c r="S74" s="533"/>
      <c r="T74" s="534"/>
    </row>
    <row r="75" spans="2:20" ht="18" customHeight="1" x14ac:dyDescent="0.25">
      <c r="B75" s="267" t="s">
        <v>10</v>
      </c>
      <c r="C75" s="544" t="s">
        <v>125</v>
      </c>
      <c r="D75" s="545"/>
      <c r="E75" s="546"/>
      <c r="F75" s="137">
        <v>2.0000000000000001E-4</v>
      </c>
      <c r="G75" s="138">
        <f>G24*F75</f>
        <v>0.7079773527272728</v>
      </c>
      <c r="H75" s="174"/>
      <c r="I75" s="244" t="s">
        <v>121</v>
      </c>
      <c r="J75" s="245"/>
      <c r="K75" s="245"/>
      <c r="L75" s="533" t="s">
        <v>119</v>
      </c>
      <c r="M75" s="533"/>
      <c r="N75" s="533"/>
      <c r="O75" s="533"/>
      <c r="P75" s="533"/>
      <c r="Q75" s="533"/>
      <c r="R75" s="533"/>
      <c r="S75" s="533"/>
      <c r="T75" s="534"/>
    </row>
    <row r="76" spans="2:20" ht="18" customHeight="1" x14ac:dyDescent="0.25">
      <c r="B76" s="267" t="s">
        <v>11</v>
      </c>
      <c r="C76" s="544" t="s">
        <v>115</v>
      </c>
      <c r="D76" s="545"/>
      <c r="E76" s="546"/>
      <c r="F76" s="145">
        <v>6.9999999999999999E-4</v>
      </c>
      <c r="G76" s="140">
        <f>G24*F76</f>
        <v>2.4779207345454548</v>
      </c>
      <c r="H76" s="174"/>
      <c r="I76" s="244" t="s">
        <v>121</v>
      </c>
      <c r="J76" s="245"/>
      <c r="K76" s="245"/>
      <c r="L76" s="533" t="s">
        <v>119</v>
      </c>
      <c r="M76" s="533"/>
      <c r="N76" s="533"/>
      <c r="O76" s="533"/>
      <c r="P76" s="533"/>
      <c r="Q76" s="533"/>
      <c r="R76" s="533"/>
      <c r="S76" s="533"/>
      <c r="T76" s="534"/>
    </row>
    <row r="77" spans="2:20" ht="18" customHeight="1" x14ac:dyDescent="0.25">
      <c r="B77" s="267" t="s">
        <v>13</v>
      </c>
      <c r="C77" s="547" t="s">
        <v>116</v>
      </c>
      <c r="D77" s="548"/>
      <c r="E77" s="549"/>
      <c r="F77" s="145">
        <v>2.8999999999999998E-3</v>
      </c>
      <c r="G77" s="140">
        <f>G24*F77</f>
        <v>10.265671614545454</v>
      </c>
      <c r="H77" s="174"/>
      <c r="I77" s="244" t="s">
        <v>121</v>
      </c>
      <c r="J77" s="245"/>
      <c r="K77" s="245"/>
      <c r="L77" s="533" t="s">
        <v>119</v>
      </c>
      <c r="M77" s="533"/>
      <c r="N77" s="533"/>
      <c r="O77" s="533"/>
      <c r="P77" s="533"/>
      <c r="Q77" s="533"/>
      <c r="R77" s="533"/>
      <c r="S77" s="533"/>
      <c r="T77" s="534"/>
    </row>
    <row r="78" spans="2:20" ht="18" customHeight="1" thickBot="1" x14ac:dyDescent="0.3">
      <c r="B78" s="267" t="s">
        <v>19</v>
      </c>
      <c r="C78" s="547" t="s">
        <v>29</v>
      </c>
      <c r="D78" s="548"/>
      <c r="E78" s="549"/>
      <c r="F78" s="146"/>
      <c r="G78" s="140"/>
      <c r="H78" s="174"/>
      <c r="I78" s="52" t="s">
        <v>224</v>
      </c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1"/>
    </row>
    <row r="79" spans="2:20" ht="18" customHeight="1" x14ac:dyDescent="0.25">
      <c r="B79" s="110"/>
      <c r="C79" s="111"/>
      <c r="D79" s="111"/>
      <c r="E79" s="269" t="s">
        <v>118</v>
      </c>
      <c r="F79" s="147">
        <f>SUM(F72:F78)</f>
        <v>0.1038</v>
      </c>
      <c r="G79" s="114">
        <f>SUM(G72:G78)</f>
        <v>320.17059785454546</v>
      </c>
      <c r="H79" s="174"/>
      <c r="I79" s="237"/>
      <c r="J79" s="237"/>
      <c r="K79" s="237"/>
      <c r="L79" s="237"/>
      <c r="M79" s="237"/>
      <c r="N79" s="237"/>
      <c r="O79" s="237"/>
      <c r="P79" s="237"/>
      <c r="Q79" s="237"/>
      <c r="R79" s="237"/>
      <c r="S79" s="237"/>
      <c r="T79" s="237"/>
    </row>
    <row r="80" spans="2:20" ht="18" customHeight="1" x14ac:dyDescent="0.25">
      <c r="B80" s="267" t="s">
        <v>21</v>
      </c>
      <c r="C80" s="531" t="s">
        <v>117</v>
      </c>
      <c r="D80" s="512"/>
      <c r="E80" s="512"/>
      <c r="F80" s="513"/>
      <c r="G80" s="140">
        <f>G79*F45</f>
        <v>127.42789794610911</v>
      </c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</row>
    <row r="81" spans="2:23" ht="18" customHeight="1" x14ac:dyDescent="0.25">
      <c r="B81" s="86"/>
      <c r="C81" s="87"/>
      <c r="D81" s="87"/>
      <c r="E81" s="487" t="s">
        <v>30</v>
      </c>
      <c r="F81" s="521"/>
      <c r="G81" s="126">
        <f>G79+G80</f>
        <v>447.59849580065458</v>
      </c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</row>
    <row r="82" spans="2:23" ht="18.75" customHeight="1" x14ac:dyDescent="0.25">
      <c r="B82" s="580"/>
      <c r="C82" s="512"/>
      <c r="D82" s="512"/>
      <c r="E82" s="512"/>
      <c r="F82" s="512"/>
      <c r="G82" s="581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</row>
    <row r="83" spans="2:23" ht="18" customHeight="1" thickBot="1" x14ac:dyDescent="0.3">
      <c r="B83" s="486" t="s">
        <v>31</v>
      </c>
      <c r="C83" s="487"/>
      <c r="D83" s="487"/>
      <c r="E83" s="487"/>
      <c r="F83" s="487"/>
      <c r="G83" s="488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</row>
    <row r="84" spans="2:23" ht="18" customHeight="1" x14ac:dyDescent="0.25">
      <c r="B84" s="276" t="s">
        <v>220</v>
      </c>
      <c r="C84" s="554" t="s">
        <v>221</v>
      </c>
      <c r="D84" s="554"/>
      <c r="E84" s="554"/>
      <c r="F84" s="554"/>
      <c r="G84" s="144" t="s">
        <v>71</v>
      </c>
      <c r="H84" s="174"/>
      <c r="I84" s="598" t="s">
        <v>62</v>
      </c>
      <c r="J84" s="599"/>
      <c r="K84" s="599"/>
      <c r="L84" s="599"/>
      <c r="M84" s="599"/>
      <c r="N84" s="599"/>
      <c r="O84" s="599"/>
      <c r="P84" s="599"/>
      <c r="Q84" s="599"/>
      <c r="R84" s="599"/>
      <c r="S84" s="599"/>
      <c r="T84" s="600"/>
    </row>
    <row r="85" spans="2:23" ht="18" customHeight="1" x14ac:dyDescent="0.25">
      <c r="B85" s="275" t="s">
        <v>6</v>
      </c>
      <c r="C85" s="547" t="s">
        <v>32</v>
      </c>
      <c r="D85" s="548"/>
      <c r="E85" s="548"/>
      <c r="F85" s="549"/>
      <c r="G85" s="80">
        <f>INSUMOS!K17</f>
        <v>66.25</v>
      </c>
      <c r="H85" s="174"/>
      <c r="I85" s="52" t="s">
        <v>223</v>
      </c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8"/>
    </row>
    <row r="86" spans="2:23" ht="18" customHeight="1" x14ac:dyDescent="0.25">
      <c r="B86" s="275" t="s">
        <v>7</v>
      </c>
      <c r="C86" s="547" t="s">
        <v>222</v>
      </c>
      <c r="D86" s="548"/>
      <c r="E86" s="548"/>
      <c r="F86" s="549"/>
      <c r="G86" s="80">
        <v>0</v>
      </c>
      <c r="H86" s="174"/>
      <c r="I86" s="52" t="s">
        <v>223</v>
      </c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8"/>
    </row>
    <row r="87" spans="2:23" ht="18" customHeight="1" x14ac:dyDescent="0.25">
      <c r="B87" s="275" t="s">
        <v>9</v>
      </c>
      <c r="C87" s="558" t="s">
        <v>33</v>
      </c>
      <c r="D87" s="559"/>
      <c r="E87" s="559"/>
      <c r="F87" s="560"/>
      <c r="G87" s="107">
        <f>INSUMOS!K32</f>
        <v>2.5</v>
      </c>
      <c r="H87" s="174"/>
      <c r="I87" s="52" t="s">
        <v>223</v>
      </c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8"/>
    </row>
    <row r="88" spans="2:23" ht="18" customHeight="1" thickBot="1" x14ac:dyDescent="0.3">
      <c r="B88" s="275" t="s">
        <v>10</v>
      </c>
      <c r="C88" s="547" t="s">
        <v>12</v>
      </c>
      <c r="D88" s="548"/>
      <c r="E88" s="548"/>
      <c r="F88" s="549"/>
      <c r="G88" s="80"/>
      <c r="H88" s="174"/>
      <c r="I88" s="62" t="s">
        <v>224</v>
      </c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4"/>
    </row>
    <row r="89" spans="2:23" ht="18" customHeight="1" x14ac:dyDescent="0.25">
      <c r="B89" s="86"/>
      <c r="C89" s="87"/>
      <c r="D89" s="87"/>
      <c r="E89" s="487" t="s">
        <v>53</v>
      </c>
      <c r="F89" s="521"/>
      <c r="G89" s="126">
        <f>SUM(G85:G88)</f>
        <v>68.75</v>
      </c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</row>
    <row r="90" spans="2:23" x14ac:dyDescent="0.25">
      <c r="B90" s="149"/>
      <c r="C90" s="150"/>
      <c r="D90" s="150"/>
      <c r="E90" s="151"/>
      <c r="F90" s="151"/>
      <c r="G90" s="152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</row>
    <row r="91" spans="2:23" ht="18" customHeight="1" thickBot="1" x14ac:dyDescent="0.3">
      <c r="B91" s="486" t="s">
        <v>34</v>
      </c>
      <c r="C91" s="487"/>
      <c r="D91" s="487"/>
      <c r="E91" s="487"/>
      <c r="F91" s="487"/>
      <c r="G91" s="488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</row>
    <row r="92" spans="2:23" ht="34.5" customHeight="1" x14ac:dyDescent="0.25">
      <c r="B92" s="276" t="s">
        <v>130</v>
      </c>
      <c r="C92" s="153" t="s">
        <v>131</v>
      </c>
      <c r="D92" s="271" t="s">
        <v>151</v>
      </c>
      <c r="E92" s="153" t="s">
        <v>137</v>
      </c>
      <c r="F92" s="153" t="s">
        <v>139</v>
      </c>
      <c r="G92" s="144" t="s">
        <v>71</v>
      </c>
      <c r="H92" s="174"/>
      <c r="I92" s="452" t="s">
        <v>62</v>
      </c>
      <c r="J92" s="453"/>
      <c r="K92" s="453"/>
      <c r="L92" s="453"/>
      <c r="M92" s="453"/>
      <c r="N92" s="453"/>
      <c r="O92" s="453"/>
      <c r="P92" s="453"/>
      <c r="Q92" s="453"/>
      <c r="R92" s="453"/>
      <c r="S92" s="453"/>
      <c r="T92" s="453"/>
      <c r="U92" s="247"/>
      <c r="V92" s="247"/>
      <c r="W92" s="248"/>
    </row>
    <row r="93" spans="2:23" ht="18" customHeight="1" x14ac:dyDescent="0.25">
      <c r="B93" s="275" t="s">
        <v>6</v>
      </c>
      <c r="C93" s="154" t="s">
        <v>35</v>
      </c>
      <c r="D93" s="155">
        <f>G24+G58+G68+G81+G89</f>
        <v>7399.759507560786</v>
      </c>
      <c r="E93" s="156"/>
      <c r="F93" s="235">
        <v>0.05</v>
      </c>
      <c r="G93" s="80">
        <f>D93*F93</f>
        <v>369.98797537803932</v>
      </c>
      <c r="H93" s="174"/>
      <c r="I93" s="244" t="s">
        <v>132</v>
      </c>
      <c r="J93" s="245"/>
      <c r="K93" s="245"/>
      <c r="L93" s="245"/>
      <c r="M93" s="245"/>
      <c r="N93" s="583" t="s">
        <v>119</v>
      </c>
      <c r="O93" s="583"/>
      <c r="P93" s="583"/>
      <c r="Q93" s="583"/>
      <c r="R93" s="583"/>
      <c r="S93" s="583"/>
      <c r="T93" s="583"/>
      <c r="U93" s="583"/>
      <c r="V93" s="583"/>
      <c r="W93" s="250"/>
    </row>
    <row r="94" spans="2:23" ht="18" customHeight="1" x14ac:dyDescent="0.25">
      <c r="B94" s="275" t="s">
        <v>7</v>
      </c>
      <c r="C94" s="154" t="s">
        <v>36</v>
      </c>
      <c r="D94" s="155">
        <f>G24+G58+G68+G81+G89+G93</f>
        <v>7769.7474829388257</v>
      </c>
      <c r="E94" s="156"/>
      <c r="F94" s="235">
        <v>0.1</v>
      </c>
      <c r="G94" s="80">
        <f>D94*F94</f>
        <v>776.97474829388261</v>
      </c>
      <c r="H94" s="174"/>
      <c r="I94" s="52" t="s">
        <v>133</v>
      </c>
      <c r="J94" s="246"/>
      <c r="K94" s="246"/>
      <c r="L94" s="246"/>
      <c r="M94" s="246"/>
      <c r="N94" s="246"/>
      <c r="O94" s="583" t="s">
        <v>119</v>
      </c>
      <c r="P94" s="583"/>
      <c r="Q94" s="583"/>
      <c r="R94" s="583"/>
      <c r="S94" s="583"/>
      <c r="T94" s="583"/>
      <c r="U94" s="583"/>
      <c r="V94" s="583"/>
      <c r="W94" s="595"/>
    </row>
    <row r="95" spans="2:23" ht="37.5" customHeight="1" x14ac:dyDescent="0.25">
      <c r="B95" s="275" t="s">
        <v>9</v>
      </c>
      <c r="C95" s="157" t="s">
        <v>140</v>
      </c>
      <c r="D95" s="158">
        <f>D93+G93+G94</f>
        <v>8546.7222312327085</v>
      </c>
      <c r="E95" s="117"/>
      <c r="F95" s="118"/>
      <c r="G95" s="91">
        <f>D95/(1-E99)</f>
        <v>9630.1095563185445</v>
      </c>
      <c r="H95" s="174"/>
      <c r="I95" s="475" t="s">
        <v>152</v>
      </c>
      <c r="J95" s="476"/>
      <c r="K95" s="476"/>
      <c r="L95" s="476"/>
      <c r="M95" s="476"/>
      <c r="N95" s="476"/>
      <c r="O95" s="476"/>
      <c r="P95" s="476"/>
      <c r="Q95" s="476"/>
      <c r="R95" s="476"/>
      <c r="S95" s="476"/>
      <c r="T95" s="476"/>
      <c r="U95" s="249"/>
      <c r="V95" s="249"/>
      <c r="W95" s="250"/>
    </row>
    <row r="96" spans="2:23" ht="18" customHeight="1" x14ac:dyDescent="0.25">
      <c r="B96" s="275" t="s">
        <v>10</v>
      </c>
      <c r="C96" s="76" t="s">
        <v>37</v>
      </c>
      <c r="D96" s="159"/>
      <c r="E96" s="173">
        <v>1.6500000000000001E-2</v>
      </c>
      <c r="F96" s="160"/>
      <c r="G96" s="91">
        <f>G95*E96</f>
        <v>158.896807679256</v>
      </c>
      <c r="H96" s="174"/>
      <c r="I96" s="475" t="s">
        <v>241</v>
      </c>
      <c r="J96" s="476"/>
      <c r="K96" s="476"/>
      <c r="L96" s="476"/>
      <c r="M96" s="476"/>
      <c r="N96" s="476"/>
      <c r="O96" s="476"/>
      <c r="P96" s="476"/>
      <c r="Q96" s="476"/>
      <c r="R96" s="476"/>
      <c r="S96" s="476"/>
      <c r="T96" s="476"/>
      <c r="U96" s="249"/>
      <c r="V96" s="249"/>
      <c r="W96" s="250"/>
    </row>
    <row r="97" spans="2:23" ht="18" customHeight="1" x14ac:dyDescent="0.25">
      <c r="B97" s="275" t="s">
        <v>10</v>
      </c>
      <c r="C97" s="76" t="s">
        <v>38</v>
      </c>
      <c r="D97" s="159"/>
      <c r="E97" s="173">
        <v>7.5999999999999998E-2</v>
      </c>
      <c r="F97" s="160"/>
      <c r="G97" s="91">
        <f>G95*E97</f>
        <v>731.88832628020941</v>
      </c>
      <c r="H97" s="174"/>
      <c r="I97" s="475" t="s">
        <v>241</v>
      </c>
      <c r="J97" s="476"/>
      <c r="K97" s="476"/>
      <c r="L97" s="476"/>
      <c r="M97" s="476"/>
      <c r="N97" s="476"/>
      <c r="O97" s="476"/>
      <c r="P97" s="476"/>
      <c r="Q97" s="476"/>
      <c r="R97" s="476"/>
      <c r="S97" s="476"/>
      <c r="T97" s="476"/>
      <c r="U97" s="249"/>
      <c r="V97" s="249"/>
      <c r="W97" s="250"/>
    </row>
    <row r="98" spans="2:23" ht="18" customHeight="1" thickBot="1" x14ac:dyDescent="0.3">
      <c r="B98" s="275" t="s">
        <v>13</v>
      </c>
      <c r="C98" s="76" t="s">
        <v>39</v>
      </c>
      <c r="D98" s="159"/>
      <c r="E98" s="161">
        <v>0.02</v>
      </c>
      <c r="F98" s="161"/>
      <c r="G98" s="91">
        <f>G95*E98</f>
        <v>192.60219112637088</v>
      </c>
      <c r="H98" s="174"/>
      <c r="I98" s="495" t="s">
        <v>149</v>
      </c>
      <c r="J98" s="496"/>
      <c r="K98" s="496"/>
      <c r="L98" s="496"/>
      <c r="M98" s="496"/>
      <c r="N98" s="496"/>
      <c r="O98" s="496"/>
      <c r="P98" s="496"/>
      <c r="Q98" s="496"/>
      <c r="R98" s="496"/>
      <c r="S98" s="496"/>
      <c r="T98" s="496"/>
      <c r="U98" s="251"/>
      <c r="V98" s="251"/>
      <c r="W98" s="252"/>
    </row>
    <row r="99" spans="2:23" ht="18" customHeight="1" x14ac:dyDescent="0.25">
      <c r="B99" s="275"/>
      <c r="C99" s="76"/>
      <c r="D99" s="101" t="s">
        <v>138</v>
      </c>
      <c r="E99" s="162">
        <f>E96+E97+E98</f>
        <v>0.1125</v>
      </c>
      <c r="F99" s="161"/>
      <c r="G99" s="91"/>
      <c r="H99" s="174"/>
      <c r="I99" s="186"/>
      <c r="J99" s="186"/>
      <c r="K99" s="186"/>
      <c r="L99" s="186"/>
      <c r="M99" s="186"/>
      <c r="N99" s="186"/>
      <c r="O99" s="186"/>
      <c r="P99" s="186"/>
      <c r="Q99" s="186"/>
      <c r="R99" s="186"/>
      <c r="S99" s="186"/>
      <c r="T99" s="186"/>
    </row>
    <row r="100" spans="2:23" ht="18" customHeight="1" x14ac:dyDescent="0.25">
      <c r="B100" s="86"/>
      <c r="C100" s="87"/>
      <c r="D100" s="87"/>
      <c r="E100" s="163"/>
      <c r="F100" s="163" t="s">
        <v>55</v>
      </c>
      <c r="G100" s="88">
        <f>G93+G94+G96+G97+G98</f>
        <v>2230.3500487577585</v>
      </c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</row>
    <row r="101" spans="2:23" ht="18" customHeight="1" thickBot="1" x14ac:dyDescent="0.3">
      <c r="B101" s="587"/>
      <c r="C101" s="588"/>
      <c r="D101" s="588"/>
      <c r="E101" s="588"/>
      <c r="F101" s="588"/>
      <c r="G101" s="589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</row>
    <row r="102" spans="2:23" ht="18" customHeight="1" x14ac:dyDescent="0.25">
      <c r="B102" s="590" t="s">
        <v>141</v>
      </c>
      <c r="C102" s="591"/>
      <c r="D102" s="591"/>
      <c r="E102" s="591"/>
      <c r="F102" s="591"/>
      <c r="G102" s="592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</row>
    <row r="103" spans="2:23" ht="18" customHeight="1" x14ac:dyDescent="0.25">
      <c r="B103" s="593" t="s">
        <v>142</v>
      </c>
      <c r="C103" s="554"/>
      <c r="D103" s="554"/>
      <c r="E103" s="554"/>
      <c r="F103" s="554"/>
      <c r="G103" s="165" t="s">
        <v>71</v>
      </c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</row>
    <row r="104" spans="2:23" ht="18" customHeight="1" x14ac:dyDescent="0.25">
      <c r="B104" s="75" t="s">
        <v>6</v>
      </c>
      <c r="C104" s="547" t="s">
        <v>143</v>
      </c>
      <c r="D104" s="548"/>
      <c r="E104" s="548"/>
      <c r="F104" s="549"/>
      <c r="G104" s="91">
        <f>G24</f>
        <v>3539.8867636363639</v>
      </c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</row>
    <row r="105" spans="2:23" ht="18" customHeight="1" x14ac:dyDescent="0.25">
      <c r="B105" s="75" t="s">
        <v>7</v>
      </c>
      <c r="C105" s="547" t="s">
        <v>144</v>
      </c>
      <c r="D105" s="548"/>
      <c r="E105" s="548"/>
      <c r="F105" s="549"/>
      <c r="G105" s="91">
        <f>G58</f>
        <v>3107.6219463309239</v>
      </c>
    </row>
    <row r="106" spans="2:23" ht="18" customHeight="1" x14ac:dyDescent="0.25">
      <c r="B106" s="75" t="s">
        <v>9</v>
      </c>
      <c r="C106" s="547" t="s">
        <v>145</v>
      </c>
      <c r="D106" s="548"/>
      <c r="E106" s="548"/>
      <c r="F106" s="549"/>
      <c r="G106" s="80">
        <f>G68</f>
        <v>235.90230179284362</v>
      </c>
    </row>
    <row r="107" spans="2:23" ht="18" customHeight="1" x14ac:dyDescent="0.25">
      <c r="B107" s="75" t="s">
        <v>10</v>
      </c>
      <c r="C107" s="547" t="s">
        <v>146</v>
      </c>
      <c r="D107" s="548"/>
      <c r="E107" s="548"/>
      <c r="F107" s="549"/>
      <c r="G107" s="80">
        <f>G81</f>
        <v>447.59849580065458</v>
      </c>
    </row>
    <row r="108" spans="2:23" ht="18" customHeight="1" x14ac:dyDescent="0.25">
      <c r="B108" s="75" t="s">
        <v>11</v>
      </c>
      <c r="C108" s="547" t="s">
        <v>147</v>
      </c>
      <c r="D108" s="548"/>
      <c r="E108" s="548"/>
      <c r="F108" s="549"/>
      <c r="G108" s="80">
        <f>G89</f>
        <v>68.75</v>
      </c>
    </row>
    <row r="109" spans="2:23" ht="18" customHeight="1" thickBot="1" x14ac:dyDescent="0.3">
      <c r="B109" s="166" t="s">
        <v>13</v>
      </c>
      <c r="C109" s="584" t="s">
        <v>148</v>
      </c>
      <c r="D109" s="585"/>
      <c r="E109" s="585"/>
      <c r="F109" s="586"/>
      <c r="G109" s="167">
        <f>G100</f>
        <v>2230.3500487577585</v>
      </c>
    </row>
    <row r="110" spans="2:23" ht="21" customHeight="1" thickBot="1" x14ac:dyDescent="0.3">
      <c r="B110" s="168"/>
      <c r="C110" s="169"/>
      <c r="D110" s="169"/>
      <c r="E110" s="170" t="s">
        <v>150</v>
      </c>
      <c r="F110" s="171"/>
      <c r="G110" s="172">
        <f>SUM(G104:G109)</f>
        <v>9630.1095563185445</v>
      </c>
    </row>
    <row r="111" spans="2:23" ht="18" customHeight="1" x14ac:dyDescent="0.25">
      <c r="B111" s="14"/>
      <c r="C111" s="14"/>
      <c r="D111" s="14"/>
      <c r="E111" s="582" t="s">
        <v>308</v>
      </c>
      <c r="F111" s="582"/>
      <c r="G111" s="375">
        <f>(((G24/220)+((G24/220)*60%)))</f>
        <v>25.744631008264463</v>
      </c>
      <c r="J111" s="1"/>
      <c r="K111" s="1"/>
      <c r="L111" s="1"/>
      <c r="M111" s="1"/>
      <c r="N111" s="1"/>
      <c r="O111" s="1"/>
      <c r="P111" s="1"/>
    </row>
    <row r="112" spans="2:23" ht="20.25" x14ac:dyDescent="0.3">
      <c r="C112" s="233" t="s">
        <v>120</v>
      </c>
    </row>
    <row r="113" spans="3:14" x14ac:dyDescent="0.25">
      <c r="C113" s="13" t="s">
        <v>119</v>
      </c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</sheetData>
  <sheetProtection deleteColumns="0"/>
  <mergeCells count="152">
    <mergeCell ref="E111:F111"/>
    <mergeCell ref="B4:D4"/>
    <mergeCell ref="E4:G4"/>
    <mergeCell ref="B5:D5"/>
    <mergeCell ref="E5:G5"/>
    <mergeCell ref="B6:D6"/>
    <mergeCell ref="E6:G6"/>
    <mergeCell ref="B1:G1"/>
    <mergeCell ref="H1:T1"/>
    <mergeCell ref="B2:D2"/>
    <mergeCell ref="E2:G2"/>
    <mergeCell ref="I2:L2"/>
    <mergeCell ref="B3:D3"/>
    <mergeCell ref="E3:G3"/>
    <mergeCell ref="I9:J9"/>
    <mergeCell ref="B10:D10"/>
    <mergeCell ref="E10:G10"/>
    <mergeCell ref="B11:D11"/>
    <mergeCell ref="E11:G11"/>
    <mergeCell ref="B12:G12"/>
    <mergeCell ref="B7:D7"/>
    <mergeCell ref="E7:G7"/>
    <mergeCell ref="B8:D8"/>
    <mergeCell ref="E8:G8"/>
    <mergeCell ref="B9:D9"/>
    <mergeCell ref="E9:G9"/>
    <mergeCell ref="B16:G16"/>
    <mergeCell ref="B17:G17"/>
    <mergeCell ref="I18:L18"/>
    <mergeCell ref="I20:P20"/>
    <mergeCell ref="I21:T21"/>
    <mergeCell ref="I22:T22"/>
    <mergeCell ref="B13:D14"/>
    <mergeCell ref="E13:G13"/>
    <mergeCell ref="I13:J14"/>
    <mergeCell ref="E14:G14"/>
    <mergeCell ref="B15:D15"/>
    <mergeCell ref="E15:G15"/>
    <mergeCell ref="I15:J15"/>
    <mergeCell ref="I29:L29"/>
    <mergeCell ref="C30:D30"/>
    <mergeCell ref="I30:T30"/>
    <mergeCell ref="C31:D31"/>
    <mergeCell ref="C33:F33"/>
    <mergeCell ref="B35:G35"/>
    <mergeCell ref="E24:F24"/>
    <mergeCell ref="B25:G25"/>
    <mergeCell ref="B26:G26"/>
    <mergeCell ref="B27:G27"/>
    <mergeCell ref="B28:G28"/>
    <mergeCell ref="C29:E29"/>
    <mergeCell ref="C39:E39"/>
    <mergeCell ref="I39:T39"/>
    <mergeCell ref="C40:E40"/>
    <mergeCell ref="I40:T40"/>
    <mergeCell ref="C41:E41"/>
    <mergeCell ref="I41:T41"/>
    <mergeCell ref="C36:E36"/>
    <mergeCell ref="I36:L36"/>
    <mergeCell ref="C37:E37"/>
    <mergeCell ref="I37:T37"/>
    <mergeCell ref="C38:E38"/>
    <mergeCell ref="I38:T38"/>
    <mergeCell ref="B46:G46"/>
    <mergeCell ref="C47:F47"/>
    <mergeCell ref="I47:L47"/>
    <mergeCell ref="B48:B49"/>
    <mergeCell ref="C48:C49"/>
    <mergeCell ref="G48:G49"/>
    <mergeCell ref="I48:T49"/>
    <mergeCell ref="C42:E42"/>
    <mergeCell ref="I42:T42"/>
    <mergeCell ref="C43:E43"/>
    <mergeCell ref="I43:T43"/>
    <mergeCell ref="C44:E44"/>
    <mergeCell ref="I44:T44"/>
    <mergeCell ref="C54:F54"/>
    <mergeCell ref="C55:F55"/>
    <mergeCell ref="C56:F56"/>
    <mergeCell ref="I57:T57"/>
    <mergeCell ref="E58:F58"/>
    <mergeCell ref="I58:T59"/>
    <mergeCell ref="B59:G59"/>
    <mergeCell ref="B50:B51"/>
    <mergeCell ref="C50:D51"/>
    <mergeCell ref="G50:G51"/>
    <mergeCell ref="I50:T51"/>
    <mergeCell ref="C52:F52"/>
    <mergeCell ref="C53:F53"/>
    <mergeCell ref="C63:E63"/>
    <mergeCell ref="I63:K63"/>
    <mergeCell ref="L63:T63"/>
    <mergeCell ref="I64:K64"/>
    <mergeCell ref="L64:T64"/>
    <mergeCell ref="C65:E65"/>
    <mergeCell ref="I65:T65"/>
    <mergeCell ref="B60:G60"/>
    <mergeCell ref="C61:E61"/>
    <mergeCell ref="I61:T61"/>
    <mergeCell ref="C62:E62"/>
    <mergeCell ref="I62:K62"/>
    <mergeCell ref="L62:T62"/>
    <mergeCell ref="B70:G70"/>
    <mergeCell ref="C71:E71"/>
    <mergeCell ref="I71:T71"/>
    <mergeCell ref="C72:E72"/>
    <mergeCell ref="I72:T72"/>
    <mergeCell ref="C73:E73"/>
    <mergeCell ref="L73:T73"/>
    <mergeCell ref="C66:E66"/>
    <mergeCell ref="I66:T66"/>
    <mergeCell ref="C67:E67"/>
    <mergeCell ref="I67:K67"/>
    <mergeCell ref="L67:T67"/>
    <mergeCell ref="B69:G69"/>
    <mergeCell ref="C77:E77"/>
    <mergeCell ref="L77:T77"/>
    <mergeCell ref="C78:E78"/>
    <mergeCell ref="C80:F80"/>
    <mergeCell ref="E81:F81"/>
    <mergeCell ref="B82:G82"/>
    <mergeCell ref="C74:E74"/>
    <mergeCell ref="L74:T74"/>
    <mergeCell ref="C75:E75"/>
    <mergeCell ref="L75:T75"/>
    <mergeCell ref="C76:E76"/>
    <mergeCell ref="L76:T76"/>
    <mergeCell ref="C88:F88"/>
    <mergeCell ref="E89:F89"/>
    <mergeCell ref="B91:G91"/>
    <mergeCell ref="I92:T92"/>
    <mergeCell ref="N93:V93"/>
    <mergeCell ref="O94:W94"/>
    <mergeCell ref="B83:G83"/>
    <mergeCell ref="C84:F84"/>
    <mergeCell ref="I84:T84"/>
    <mergeCell ref="C85:F85"/>
    <mergeCell ref="C86:F86"/>
    <mergeCell ref="C87:F87"/>
    <mergeCell ref="C109:F109"/>
    <mergeCell ref="B103:F103"/>
    <mergeCell ref="C104:F104"/>
    <mergeCell ref="C105:F105"/>
    <mergeCell ref="C106:F106"/>
    <mergeCell ref="C107:F107"/>
    <mergeCell ref="C108:F108"/>
    <mergeCell ref="I95:T95"/>
    <mergeCell ref="I96:T96"/>
    <mergeCell ref="I97:T97"/>
    <mergeCell ref="I98:T98"/>
    <mergeCell ref="B101:G101"/>
    <mergeCell ref="B102:G102"/>
  </mergeCells>
  <hyperlinks>
    <hyperlink ref="C113" r:id="rId1"/>
    <hyperlink ref="L62" r:id="rId2"/>
    <hyperlink ref="L63" r:id="rId3"/>
    <hyperlink ref="L64" r:id="rId4"/>
    <hyperlink ref="L67" r:id="rId5"/>
    <hyperlink ref="L73" r:id="rId6"/>
    <hyperlink ref="L75" r:id="rId7"/>
    <hyperlink ref="L74" r:id="rId8"/>
    <hyperlink ref="L76" r:id="rId9"/>
    <hyperlink ref="L77" r:id="rId10"/>
    <hyperlink ref="N93" r:id="rId11"/>
    <hyperlink ref="O94" r:id="rId12"/>
  </hyperlinks>
  <pageMargins left="0.511811024" right="0.511811024" top="0.78740157499999996" bottom="0.78740157499999996" header="0.31496062000000002" footer="0.31496062000000002"/>
  <pageSetup paperSize="9" scale="50" fitToHeight="0" orientation="portrait" r:id="rId13"/>
  <legacyDrawing r:id="rId1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W112"/>
  <sheetViews>
    <sheetView topLeftCell="A100" zoomScale="90" zoomScaleNormal="90" workbookViewId="0">
      <selection activeCell="G111" sqref="G111"/>
    </sheetView>
  </sheetViews>
  <sheetFormatPr defaultRowHeight="15" x14ac:dyDescent="0.25"/>
  <cols>
    <col min="1" max="1" width="3.28515625" style="15" customWidth="1"/>
    <col min="2" max="2" width="5.140625" style="15" customWidth="1"/>
    <col min="3" max="3" width="27.140625" style="15" customWidth="1"/>
    <col min="4" max="4" width="32.140625" style="15" customWidth="1"/>
    <col min="5" max="5" width="22.85546875" style="15" customWidth="1"/>
    <col min="6" max="6" width="20.42578125" style="15" customWidth="1"/>
    <col min="7" max="7" width="25.5703125" style="15" customWidth="1"/>
    <col min="8" max="8" width="2.28515625" style="15" customWidth="1"/>
    <col min="9" max="9" width="30.7109375" style="15" customWidth="1"/>
    <col min="10" max="10" width="22.28515625" style="15" customWidth="1"/>
    <col min="11" max="11" width="18" style="15" customWidth="1"/>
    <col min="12" max="12" width="15.5703125" style="15" customWidth="1"/>
    <col min="13" max="13" width="16" style="15" customWidth="1"/>
    <col min="14" max="14" width="12.85546875" style="15" customWidth="1"/>
    <col min="15" max="17" width="9.140625" style="15"/>
    <col min="18" max="18" width="11.5703125" style="15" customWidth="1"/>
    <col min="19" max="19" width="11.85546875" style="15" customWidth="1"/>
    <col min="20" max="21" width="11.42578125" style="15" customWidth="1"/>
    <col min="22" max="22" width="10.5703125" style="15" customWidth="1"/>
    <col min="23" max="23" width="14.140625" style="15" customWidth="1"/>
    <col min="24" max="16384" width="9.140625" style="15"/>
  </cols>
  <sheetData>
    <row r="1" spans="2:20" ht="26.25" customHeight="1" thickBot="1" x14ac:dyDescent="0.3">
      <c r="B1" s="467" t="s">
        <v>40</v>
      </c>
      <c r="C1" s="468"/>
      <c r="D1" s="468"/>
      <c r="E1" s="468"/>
      <c r="F1" s="468"/>
      <c r="G1" s="469"/>
      <c r="H1" s="628" t="s">
        <v>231</v>
      </c>
      <c r="I1" s="629"/>
      <c r="J1" s="629"/>
      <c r="K1" s="629"/>
      <c r="L1" s="629"/>
      <c r="M1" s="629"/>
      <c r="N1" s="629"/>
      <c r="O1" s="629"/>
      <c r="P1" s="629"/>
      <c r="Q1" s="629"/>
      <c r="R1" s="629"/>
      <c r="S1" s="629"/>
      <c r="T1" s="629"/>
    </row>
    <row r="2" spans="2:20" ht="18" customHeight="1" x14ac:dyDescent="0.25">
      <c r="B2" s="470" t="s">
        <v>0</v>
      </c>
      <c r="C2" s="471"/>
      <c r="D2" s="471"/>
      <c r="E2" s="472"/>
      <c r="F2" s="473"/>
      <c r="G2" s="474"/>
      <c r="H2" s="187"/>
      <c r="I2" s="608" t="s">
        <v>62</v>
      </c>
      <c r="J2" s="609"/>
      <c r="K2" s="609"/>
      <c r="L2" s="609"/>
      <c r="M2" s="188"/>
      <c r="N2" s="188"/>
      <c r="O2" s="188"/>
      <c r="P2" s="188"/>
      <c r="Q2" s="188"/>
      <c r="R2" s="188"/>
      <c r="S2" s="188"/>
      <c r="T2" s="189"/>
    </row>
    <row r="3" spans="2:20" ht="18" customHeight="1" x14ac:dyDescent="0.25">
      <c r="B3" s="454" t="s">
        <v>1</v>
      </c>
      <c r="C3" s="455"/>
      <c r="D3" s="455"/>
      <c r="E3" s="456"/>
      <c r="F3" s="457"/>
      <c r="G3" s="458"/>
      <c r="H3" s="190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8"/>
    </row>
    <row r="4" spans="2:20" ht="18" customHeight="1" x14ac:dyDescent="0.25">
      <c r="B4" s="454" t="s">
        <v>2</v>
      </c>
      <c r="C4" s="455"/>
      <c r="D4" s="455"/>
      <c r="E4" s="456"/>
      <c r="F4" s="457"/>
      <c r="G4" s="458"/>
      <c r="H4" s="190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8"/>
    </row>
    <row r="5" spans="2:20" ht="18" customHeight="1" x14ac:dyDescent="0.25">
      <c r="B5" s="464" t="s">
        <v>57</v>
      </c>
      <c r="C5" s="465"/>
      <c r="D5" s="466"/>
      <c r="E5" s="461"/>
      <c r="F5" s="462"/>
      <c r="G5" s="463"/>
      <c r="H5" s="190"/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8"/>
    </row>
    <row r="6" spans="2:20" ht="18" customHeight="1" x14ac:dyDescent="0.25">
      <c r="B6" s="454" t="s">
        <v>3</v>
      </c>
      <c r="C6" s="455"/>
      <c r="D6" s="455"/>
      <c r="E6" s="456" t="s">
        <v>58</v>
      </c>
      <c r="F6" s="457"/>
      <c r="G6" s="458"/>
      <c r="H6" s="190"/>
      <c r="I6" s="5"/>
      <c r="J6" s="6"/>
      <c r="K6" s="6"/>
      <c r="L6" s="6"/>
      <c r="M6" s="6"/>
      <c r="N6" s="6"/>
      <c r="O6" s="6"/>
      <c r="P6" s="6"/>
      <c r="Q6" s="6"/>
      <c r="R6" s="6"/>
      <c r="S6" s="6"/>
      <c r="T6" s="8"/>
    </row>
    <row r="7" spans="2:20" ht="18" customHeight="1" x14ac:dyDescent="0.25">
      <c r="B7" s="459" t="s">
        <v>41</v>
      </c>
      <c r="C7" s="460"/>
      <c r="D7" s="460"/>
      <c r="E7" s="461" t="s">
        <v>273</v>
      </c>
      <c r="F7" s="462"/>
      <c r="G7" s="463"/>
      <c r="H7" s="190"/>
      <c r="I7" s="5"/>
      <c r="J7" s="6"/>
      <c r="K7" s="6"/>
      <c r="L7" s="6"/>
      <c r="M7" s="6"/>
      <c r="N7" s="6"/>
      <c r="O7" s="6"/>
      <c r="P7" s="6"/>
      <c r="Q7" s="6"/>
      <c r="R7" s="6"/>
      <c r="S7" s="6"/>
      <c r="T7" s="8"/>
    </row>
    <row r="8" spans="2:20" ht="18" customHeight="1" x14ac:dyDescent="0.25">
      <c r="B8" s="480" t="s">
        <v>61</v>
      </c>
      <c r="C8" s="481"/>
      <c r="D8" s="482"/>
      <c r="E8" s="461" t="s">
        <v>250</v>
      </c>
      <c r="F8" s="462"/>
      <c r="G8" s="463"/>
      <c r="H8" s="190"/>
      <c r="I8" s="5"/>
      <c r="J8" s="6"/>
      <c r="K8" s="6"/>
      <c r="L8" s="6"/>
      <c r="M8" s="6"/>
      <c r="N8" s="6"/>
      <c r="O8" s="6"/>
      <c r="P8" s="6"/>
      <c r="Q8" s="6"/>
      <c r="R8" s="6"/>
      <c r="S8" s="6"/>
      <c r="T8" s="8"/>
    </row>
    <row r="9" spans="2:20" ht="18" customHeight="1" x14ac:dyDescent="0.25">
      <c r="B9" s="480" t="s">
        <v>46</v>
      </c>
      <c r="C9" s="481"/>
      <c r="D9" s="482"/>
      <c r="E9" s="456" t="s">
        <v>47</v>
      </c>
      <c r="F9" s="457"/>
      <c r="G9" s="458"/>
      <c r="H9" s="187"/>
      <c r="I9" s="616" t="s">
        <v>63</v>
      </c>
      <c r="J9" s="617"/>
      <c r="K9" s="6"/>
      <c r="L9" s="6"/>
      <c r="M9" s="6"/>
      <c r="N9" s="6"/>
      <c r="O9" s="6"/>
      <c r="P9" s="6"/>
      <c r="Q9" s="6"/>
      <c r="R9" s="6"/>
      <c r="S9" s="6"/>
      <c r="T9" s="8"/>
    </row>
    <row r="10" spans="2:20" ht="18" customHeight="1" x14ac:dyDescent="0.25">
      <c r="B10" s="454" t="s">
        <v>4</v>
      </c>
      <c r="C10" s="455"/>
      <c r="D10" s="455"/>
      <c r="E10" s="456">
        <v>12</v>
      </c>
      <c r="F10" s="457"/>
      <c r="G10" s="458"/>
      <c r="H10" s="190"/>
      <c r="I10" s="5"/>
      <c r="J10" s="6"/>
      <c r="K10" s="6"/>
      <c r="L10" s="6"/>
      <c r="M10" s="6"/>
      <c r="N10" s="6"/>
      <c r="O10" s="6"/>
      <c r="P10" s="6"/>
      <c r="Q10" s="6"/>
      <c r="R10" s="6"/>
      <c r="S10" s="6"/>
      <c r="T10" s="8"/>
    </row>
    <row r="11" spans="2:20" ht="18" customHeight="1" x14ac:dyDescent="0.25">
      <c r="B11" s="464" t="s">
        <v>134</v>
      </c>
      <c r="C11" s="465"/>
      <c r="D11" s="466"/>
      <c r="E11" s="461" t="s">
        <v>135</v>
      </c>
      <c r="F11" s="462"/>
      <c r="G11" s="463"/>
      <c r="H11" s="190"/>
      <c r="I11" s="5" t="s">
        <v>136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8"/>
    </row>
    <row r="12" spans="2:20" ht="18" customHeight="1" x14ac:dyDescent="0.25">
      <c r="B12" s="477"/>
      <c r="C12" s="478"/>
      <c r="D12" s="478"/>
      <c r="E12" s="478"/>
      <c r="F12" s="456"/>
      <c r="G12" s="479"/>
      <c r="H12" s="190"/>
      <c r="I12" s="5"/>
      <c r="J12" s="6"/>
      <c r="K12" s="6"/>
      <c r="L12" s="6"/>
      <c r="M12" s="6"/>
      <c r="N12" s="6"/>
      <c r="O12" s="6"/>
      <c r="P12" s="6"/>
      <c r="Q12" s="6"/>
      <c r="R12" s="6"/>
      <c r="S12" s="6"/>
      <c r="T12" s="8"/>
    </row>
    <row r="13" spans="2:20" ht="18" customHeight="1" x14ac:dyDescent="0.25">
      <c r="B13" s="498" t="s">
        <v>42</v>
      </c>
      <c r="C13" s="499"/>
      <c r="D13" s="500"/>
      <c r="E13" s="504" t="s">
        <v>255</v>
      </c>
      <c r="F13" s="505"/>
      <c r="G13" s="506"/>
      <c r="H13" s="190"/>
      <c r="I13" s="616" t="s">
        <v>64</v>
      </c>
      <c r="J13" s="617"/>
      <c r="K13" s="6"/>
      <c r="L13" s="6"/>
      <c r="M13" s="6"/>
      <c r="N13" s="6"/>
      <c r="O13" s="6"/>
      <c r="P13" s="6"/>
      <c r="Q13" s="6"/>
      <c r="R13" s="6"/>
      <c r="S13" s="6"/>
      <c r="T13" s="8"/>
    </row>
    <row r="14" spans="2:20" ht="18" customHeight="1" x14ac:dyDescent="0.25">
      <c r="B14" s="501"/>
      <c r="C14" s="502"/>
      <c r="D14" s="503"/>
      <c r="E14" s="507" t="s">
        <v>154</v>
      </c>
      <c r="F14" s="508"/>
      <c r="G14" s="509"/>
      <c r="H14" s="190"/>
      <c r="I14" s="616"/>
      <c r="J14" s="617"/>
      <c r="K14" s="6"/>
      <c r="L14" s="6"/>
      <c r="M14" s="6"/>
      <c r="N14" s="6"/>
      <c r="O14" s="6"/>
      <c r="P14" s="6"/>
      <c r="Q14" s="6"/>
      <c r="R14" s="6"/>
      <c r="S14" s="6"/>
      <c r="T14" s="8"/>
    </row>
    <row r="15" spans="2:20" ht="18" customHeight="1" thickBot="1" x14ac:dyDescent="0.3">
      <c r="B15" s="510" t="s">
        <v>43</v>
      </c>
      <c r="C15" s="511"/>
      <c r="D15" s="511"/>
      <c r="E15" s="456">
        <v>2</v>
      </c>
      <c r="F15" s="457"/>
      <c r="G15" s="458"/>
      <c r="H15" s="190"/>
      <c r="I15" s="619" t="s">
        <v>64</v>
      </c>
      <c r="J15" s="620"/>
      <c r="K15" s="10"/>
      <c r="L15" s="10"/>
      <c r="M15" s="10"/>
      <c r="N15" s="10"/>
      <c r="O15" s="10"/>
      <c r="P15" s="10"/>
      <c r="Q15" s="10"/>
      <c r="R15" s="10"/>
      <c r="S15" s="10"/>
      <c r="T15" s="11"/>
    </row>
    <row r="16" spans="2:20" ht="18" customHeight="1" x14ac:dyDescent="0.25">
      <c r="B16" s="483" t="s">
        <v>5</v>
      </c>
      <c r="C16" s="484"/>
      <c r="D16" s="484"/>
      <c r="E16" s="484"/>
      <c r="F16" s="484"/>
      <c r="G16" s="485"/>
      <c r="H16" s="190"/>
      <c r="I16" s="190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</row>
    <row r="17" spans="2:20" ht="18" customHeight="1" thickBot="1" x14ac:dyDescent="0.3">
      <c r="B17" s="486" t="s">
        <v>51</v>
      </c>
      <c r="C17" s="487"/>
      <c r="D17" s="487"/>
      <c r="E17" s="487"/>
      <c r="F17" s="487"/>
      <c r="G17" s="488"/>
      <c r="H17" s="190"/>
      <c r="I17" s="190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</row>
    <row r="18" spans="2:20" ht="18" customHeight="1" x14ac:dyDescent="0.25">
      <c r="B18" s="71" t="s">
        <v>66</v>
      </c>
      <c r="C18" s="89" t="s">
        <v>67</v>
      </c>
      <c r="D18" s="73" t="s">
        <v>68</v>
      </c>
      <c r="E18" s="73" t="s">
        <v>69</v>
      </c>
      <c r="F18" s="73" t="s">
        <v>70</v>
      </c>
      <c r="G18" s="74" t="s">
        <v>71</v>
      </c>
      <c r="H18" s="190"/>
      <c r="I18" s="608" t="s">
        <v>62</v>
      </c>
      <c r="J18" s="609"/>
      <c r="K18" s="609"/>
      <c r="L18" s="609"/>
      <c r="M18" s="188"/>
      <c r="N18" s="188"/>
      <c r="O18" s="188"/>
      <c r="P18" s="188"/>
      <c r="Q18" s="188"/>
      <c r="R18" s="188"/>
      <c r="S18" s="188"/>
      <c r="T18" s="189"/>
    </row>
    <row r="19" spans="2:20" ht="18" customHeight="1" x14ac:dyDescent="0.25">
      <c r="B19" s="75" t="s">
        <v>6</v>
      </c>
      <c r="C19" s="76" t="s">
        <v>44</v>
      </c>
      <c r="D19" s="77" t="s">
        <v>72</v>
      </c>
      <c r="E19" s="78">
        <v>1</v>
      </c>
      <c r="F19" s="79">
        <v>2286.48</v>
      </c>
      <c r="G19" s="80">
        <f>F19</f>
        <v>2286.48</v>
      </c>
      <c r="H19" s="187"/>
      <c r="I19" s="17" t="s">
        <v>65</v>
      </c>
      <c r="J19" s="7"/>
      <c r="K19" s="6"/>
      <c r="L19" s="6"/>
      <c r="M19" s="6"/>
      <c r="N19" s="6"/>
      <c r="O19" s="6"/>
      <c r="P19" s="6"/>
      <c r="Q19" s="6"/>
      <c r="R19" s="6"/>
      <c r="S19" s="6"/>
      <c r="T19" s="8"/>
    </row>
    <row r="20" spans="2:20" ht="18" customHeight="1" x14ac:dyDescent="0.25">
      <c r="B20" s="75" t="s">
        <v>7</v>
      </c>
      <c r="C20" s="76" t="s">
        <v>45</v>
      </c>
      <c r="D20" s="77" t="s">
        <v>72</v>
      </c>
      <c r="E20" s="78">
        <v>220</v>
      </c>
      <c r="F20" s="81">
        <f>(G19+G21)/E20</f>
        <v>13.511018181818182</v>
      </c>
      <c r="G20" s="80">
        <f>F20</f>
        <v>13.511018181818182</v>
      </c>
      <c r="H20" s="187"/>
      <c r="I20" s="616" t="s">
        <v>73</v>
      </c>
      <c r="J20" s="617"/>
      <c r="K20" s="617"/>
      <c r="L20" s="617"/>
      <c r="M20" s="617"/>
      <c r="N20" s="617"/>
      <c r="O20" s="617"/>
      <c r="P20" s="617"/>
      <c r="Q20" s="6"/>
      <c r="R20" s="6"/>
      <c r="S20" s="6"/>
      <c r="T20" s="8"/>
    </row>
    <row r="21" spans="2:20" ht="29.25" customHeight="1" x14ac:dyDescent="0.25">
      <c r="B21" s="75" t="s">
        <v>9</v>
      </c>
      <c r="C21" s="76" t="s">
        <v>8</v>
      </c>
      <c r="D21" s="82">
        <v>0.3</v>
      </c>
      <c r="E21" s="83">
        <v>1</v>
      </c>
      <c r="F21" s="81">
        <f>F19*D21</f>
        <v>685.94399999999996</v>
      </c>
      <c r="G21" s="80">
        <f>F21</f>
        <v>685.94399999999996</v>
      </c>
      <c r="H21" s="187"/>
      <c r="I21" s="622" t="s">
        <v>74</v>
      </c>
      <c r="J21" s="623"/>
      <c r="K21" s="623"/>
      <c r="L21" s="623"/>
      <c r="M21" s="623"/>
      <c r="N21" s="623"/>
      <c r="O21" s="623"/>
      <c r="P21" s="623"/>
      <c r="Q21" s="623"/>
      <c r="R21" s="623"/>
      <c r="S21" s="623"/>
      <c r="T21" s="624"/>
    </row>
    <row r="22" spans="2:20" ht="21" customHeight="1" thickBot="1" x14ac:dyDescent="0.3">
      <c r="B22" s="75" t="s">
        <v>10</v>
      </c>
      <c r="C22" s="76" t="s">
        <v>75</v>
      </c>
      <c r="D22" s="84">
        <v>0</v>
      </c>
      <c r="E22" s="83">
        <v>0</v>
      </c>
      <c r="F22" s="81">
        <f>F20*D22</f>
        <v>0</v>
      </c>
      <c r="G22" s="80">
        <f>F22*E22</f>
        <v>0</v>
      </c>
      <c r="H22" s="187"/>
      <c r="I22" s="625"/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7"/>
    </row>
    <row r="23" spans="2:20" ht="19.5" customHeight="1" x14ac:dyDescent="0.25">
      <c r="B23" s="75" t="s">
        <v>11</v>
      </c>
      <c r="C23" s="76" t="s">
        <v>12</v>
      </c>
      <c r="D23" s="85"/>
      <c r="E23" s="81" t="s">
        <v>48</v>
      </c>
      <c r="F23" s="81"/>
      <c r="G23" s="80"/>
      <c r="H23" s="191"/>
      <c r="I23" s="191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</row>
    <row r="24" spans="2:20" ht="18" customHeight="1" x14ac:dyDescent="0.25">
      <c r="B24" s="86"/>
      <c r="C24" s="87"/>
      <c r="D24" s="87"/>
      <c r="E24" s="487" t="s">
        <v>52</v>
      </c>
      <c r="F24" s="521"/>
      <c r="G24" s="88">
        <f>G19+G21+G22</f>
        <v>2972.424</v>
      </c>
      <c r="H24" s="191"/>
      <c r="I24" s="191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</row>
    <row r="25" spans="2:20" x14ac:dyDescent="0.25">
      <c r="B25" s="524"/>
      <c r="C25" s="457"/>
      <c r="D25" s="457"/>
      <c r="E25" s="457"/>
      <c r="F25" s="457"/>
      <c r="G25" s="458"/>
      <c r="H25" s="190"/>
      <c r="I25" s="190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</row>
    <row r="26" spans="2:20" ht="18" customHeight="1" x14ac:dyDescent="0.25">
      <c r="B26" s="486" t="s">
        <v>14</v>
      </c>
      <c r="C26" s="487"/>
      <c r="D26" s="487"/>
      <c r="E26" s="487"/>
      <c r="F26" s="487"/>
      <c r="G26" s="488"/>
      <c r="H26" s="190"/>
      <c r="I26" s="190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</row>
    <row r="27" spans="2:20" ht="18" customHeight="1" thickBot="1" x14ac:dyDescent="0.3">
      <c r="B27" s="525" t="s">
        <v>79</v>
      </c>
      <c r="C27" s="526"/>
      <c r="D27" s="526"/>
      <c r="E27" s="526"/>
      <c r="F27" s="526"/>
      <c r="G27" s="527"/>
      <c r="H27" s="190"/>
      <c r="I27" s="190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</row>
    <row r="28" spans="2:20" ht="18" customHeight="1" x14ac:dyDescent="0.25">
      <c r="B28" s="71" t="s">
        <v>80</v>
      </c>
      <c r="C28" s="528" t="s">
        <v>81</v>
      </c>
      <c r="D28" s="529"/>
      <c r="E28" s="530"/>
      <c r="F28" s="73" t="s">
        <v>68</v>
      </c>
      <c r="G28" s="74" t="s">
        <v>71</v>
      </c>
      <c r="H28" s="190"/>
      <c r="I28" s="608" t="s">
        <v>62</v>
      </c>
      <c r="J28" s="609"/>
      <c r="K28" s="609"/>
      <c r="L28" s="609"/>
      <c r="M28" s="188"/>
      <c r="N28" s="188"/>
      <c r="O28" s="188"/>
      <c r="P28" s="188"/>
      <c r="Q28" s="188"/>
      <c r="R28" s="188"/>
      <c r="S28" s="188"/>
      <c r="T28" s="189"/>
    </row>
    <row r="29" spans="2:20" ht="21.75" customHeight="1" x14ac:dyDescent="0.25">
      <c r="B29" s="75" t="s">
        <v>6</v>
      </c>
      <c r="C29" s="512" t="s">
        <v>82</v>
      </c>
      <c r="D29" s="513"/>
      <c r="E29" s="90" t="s">
        <v>83</v>
      </c>
      <c r="F29" s="90">
        <v>8.3299999999999999E-2</v>
      </c>
      <c r="G29" s="91">
        <f>G24*F29</f>
        <v>247.6029192</v>
      </c>
      <c r="H29" s="190"/>
      <c r="I29" s="616" t="s">
        <v>86</v>
      </c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8"/>
    </row>
    <row r="30" spans="2:20" ht="18" customHeight="1" thickBot="1" x14ac:dyDescent="0.3">
      <c r="B30" s="75" t="s">
        <v>7</v>
      </c>
      <c r="C30" s="512" t="s">
        <v>50</v>
      </c>
      <c r="D30" s="513"/>
      <c r="E30" s="92" t="s">
        <v>84</v>
      </c>
      <c r="F30" s="92">
        <v>0.121</v>
      </c>
      <c r="G30" s="91">
        <f>G24*F30</f>
        <v>359.66330399999998</v>
      </c>
      <c r="H30" s="190"/>
      <c r="I30" s="9" t="s">
        <v>87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1"/>
    </row>
    <row r="31" spans="2:20" ht="18" customHeight="1" x14ac:dyDescent="0.25">
      <c r="B31" s="93"/>
      <c r="C31" s="94"/>
      <c r="D31" s="94"/>
      <c r="E31" s="95"/>
      <c r="F31" s="96" t="s">
        <v>78</v>
      </c>
      <c r="G31" s="97">
        <f>G29+G30</f>
        <v>607.26622320000001</v>
      </c>
      <c r="H31" s="190"/>
      <c r="I31" s="190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</row>
    <row r="32" spans="2:20" ht="21" customHeight="1" x14ac:dyDescent="0.25">
      <c r="B32" s="75" t="s">
        <v>9</v>
      </c>
      <c r="C32" s="515" t="s">
        <v>85</v>
      </c>
      <c r="D32" s="516"/>
      <c r="E32" s="516"/>
      <c r="F32" s="517"/>
      <c r="G32" s="98">
        <f>F44*G31</f>
        <v>241.69195683360005</v>
      </c>
      <c r="H32" s="190"/>
      <c r="I32" s="190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</row>
    <row r="33" spans="2:20" ht="18" customHeight="1" x14ac:dyDescent="0.25">
      <c r="B33" s="99"/>
      <c r="C33" s="100"/>
      <c r="D33" s="100"/>
      <c r="E33" s="100"/>
      <c r="F33" s="101" t="s">
        <v>91</v>
      </c>
      <c r="G33" s="102">
        <f>G31+G32</f>
        <v>848.9581800336</v>
      </c>
      <c r="H33" s="190"/>
      <c r="I33" s="190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</row>
    <row r="34" spans="2:20" ht="25.5" customHeight="1" thickBot="1" x14ac:dyDescent="0.3">
      <c r="B34" s="518" t="s">
        <v>89</v>
      </c>
      <c r="C34" s="519"/>
      <c r="D34" s="519"/>
      <c r="E34" s="519"/>
      <c r="F34" s="519"/>
      <c r="G34" s="520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</row>
    <row r="35" spans="2:20" ht="22.5" customHeight="1" x14ac:dyDescent="0.25">
      <c r="B35" s="103" t="s">
        <v>88</v>
      </c>
      <c r="C35" s="532" t="s">
        <v>90</v>
      </c>
      <c r="D35" s="532"/>
      <c r="E35" s="532"/>
      <c r="F35" s="104" t="s">
        <v>68</v>
      </c>
      <c r="G35" s="105" t="s">
        <v>71</v>
      </c>
      <c r="H35" s="187"/>
      <c r="I35" s="608" t="s">
        <v>62</v>
      </c>
      <c r="J35" s="609"/>
      <c r="K35" s="609"/>
      <c r="L35" s="609"/>
      <c r="M35" s="188"/>
      <c r="N35" s="188"/>
      <c r="O35" s="188"/>
      <c r="P35" s="188"/>
      <c r="Q35" s="188"/>
      <c r="R35" s="188"/>
      <c r="S35" s="188"/>
      <c r="T35" s="189"/>
    </row>
    <row r="36" spans="2:20" ht="18" customHeight="1" x14ac:dyDescent="0.25">
      <c r="B36" s="148" t="s">
        <v>6</v>
      </c>
      <c r="C36" s="531" t="s">
        <v>15</v>
      </c>
      <c r="D36" s="512"/>
      <c r="E36" s="513"/>
      <c r="F36" s="90">
        <v>0.2</v>
      </c>
      <c r="G36" s="107">
        <f>G24*F36</f>
        <v>594.48480000000006</v>
      </c>
      <c r="H36" s="187"/>
      <c r="I36" s="616" t="s">
        <v>92</v>
      </c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8"/>
    </row>
    <row r="37" spans="2:20" ht="18" customHeight="1" x14ac:dyDescent="0.25">
      <c r="B37" s="148" t="s">
        <v>7</v>
      </c>
      <c r="C37" s="531" t="s">
        <v>16</v>
      </c>
      <c r="D37" s="512"/>
      <c r="E37" s="513"/>
      <c r="F37" s="92">
        <v>2.5000000000000001E-2</v>
      </c>
      <c r="G37" s="107">
        <f>G24*F37</f>
        <v>74.310600000000008</v>
      </c>
      <c r="H37" s="187"/>
      <c r="I37" s="616" t="s">
        <v>92</v>
      </c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8"/>
    </row>
    <row r="38" spans="2:20" ht="18" customHeight="1" x14ac:dyDescent="0.25">
      <c r="B38" s="148" t="s">
        <v>9</v>
      </c>
      <c r="C38" s="531" t="s">
        <v>93</v>
      </c>
      <c r="D38" s="512"/>
      <c r="E38" s="513"/>
      <c r="F38" s="108">
        <v>0.06</v>
      </c>
      <c r="G38" s="109">
        <f>G24*F38</f>
        <v>178.34544</v>
      </c>
      <c r="H38" s="192"/>
      <c r="I38" s="616" t="s">
        <v>101</v>
      </c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8"/>
    </row>
    <row r="39" spans="2:20" ht="18" customHeight="1" x14ac:dyDescent="0.25">
      <c r="B39" s="148" t="s">
        <v>10</v>
      </c>
      <c r="C39" s="531" t="s">
        <v>17</v>
      </c>
      <c r="D39" s="512"/>
      <c r="E39" s="513"/>
      <c r="F39" s="92">
        <v>1.4999999999999999E-2</v>
      </c>
      <c r="G39" s="107">
        <f>G24*F39</f>
        <v>44.586359999999999</v>
      </c>
      <c r="H39" s="187"/>
      <c r="I39" s="616" t="s">
        <v>92</v>
      </c>
      <c r="J39" s="617"/>
      <c r="K39" s="617"/>
      <c r="L39" s="617"/>
      <c r="M39" s="617"/>
      <c r="N39" s="617"/>
      <c r="O39" s="617"/>
      <c r="P39" s="617"/>
      <c r="Q39" s="617"/>
      <c r="R39" s="617"/>
      <c r="S39" s="617"/>
      <c r="T39" s="618"/>
    </row>
    <row r="40" spans="2:20" ht="18" customHeight="1" x14ac:dyDescent="0.25">
      <c r="B40" s="148" t="s">
        <v>11</v>
      </c>
      <c r="C40" s="531" t="s">
        <v>49</v>
      </c>
      <c r="D40" s="512"/>
      <c r="E40" s="513"/>
      <c r="F40" s="92">
        <v>0.01</v>
      </c>
      <c r="G40" s="107">
        <f>G24*F40</f>
        <v>29.724240000000002</v>
      </c>
      <c r="H40" s="187"/>
      <c r="I40" s="616" t="s">
        <v>92</v>
      </c>
      <c r="J40" s="617"/>
      <c r="K40" s="617"/>
      <c r="L40" s="617"/>
      <c r="M40" s="617"/>
      <c r="N40" s="617"/>
      <c r="O40" s="617"/>
      <c r="P40" s="617"/>
      <c r="Q40" s="617"/>
      <c r="R40" s="617"/>
      <c r="S40" s="617"/>
      <c r="T40" s="618"/>
    </row>
    <row r="41" spans="2:20" ht="18" customHeight="1" x14ac:dyDescent="0.25">
      <c r="B41" s="148" t="s">
        <v>13</v>
      </c>
      <c r="C41" s="531" t="s">
        <v>18</v>
      </c>
      <c r="D41" s="512"/>
      <c r="E41" s="513"/>
      <c r="F41" s="92">
        <v>6.0000000000000001E-3</v>
      </c>
      <c r="G41" s="107">
        <f>G24*F41</f>
        <v>17.834544000000001</v>
      </c>
      <c r="H41" s="187"/>
      <c r="I41" s="616" t="s">
        <v>92</v>
      </c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8"/>
    </row>
    <row r="42" spans="2:20" ht="18" customHeight="1" x14ac:dyDescent="0.25">
      <c r="B42" s="148" t="s">
        <v>19</v>
      </c>
      <c r="C42" s="531" t="s">
        <v>20</v>
      </c>
      <c r="D42" s="512"/>
      <c r="E42" s="513"/>
      <c r="F42" s="92">
        <v>2E-3</v>
      </c>
      <c r="G42" s="107">
        <f>G24*F42</f>
        <v>5.9448480000000004</v>
      </c>
      <c r="H42" s="187"/>
      <c r="I42" s="616" t="s">
        <v>92</v>
      </c>
      <c r="J42" s="617"/>
      <c r="K42" s="617"/>
      <c r="L42" s="617"/>
      <c r="M42" s="617"/>
      <c r="N42" s="617"/>
      <c r="O42" s="617"/>
      <c r="P42" s="617"/>
      <c r="Q42" s="617"/>
      <c r="R42" s="617"/>
      <c r="S42" s="617"/>
      <c r="T42" s="618"/>
    </row>
    <row r="43" spans="2:20" ht="18" customHeight="1" thickBot="1" x14ac:dyDescent="0.3">
      <c r="B43" s="148" t="s">
        <v>21</v>
      </c>
      <c r="C43" s="531" t="s">
        <v>22</v>
      </c>
      <c r="D43" s="512"/>
      <c r="E43" s="513"/>
      <c r="F43" s="92">
        <v>0.08</v>
      </c>
      <c r="G43" s="107">
        <f>G24*F43</f>
        <v>237.79392000000001</v>
      </c>
      <c r="H43" s="187"/>
      <c r="I43" s="619" t="s">
        <v>92</v>
      </c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1"/>
    </row>
    <row r="44" spans="2:20" ht="18" customHeight="1" x14ac:dyDescent="0.25">
      <c r="B44" s="110"/>
      <c r="C44" s="111"/>
      <c r="D44" s="112"/>
      <c r="E44" s="113" t="s">
        <v>94</v>
      </c>
      <c r="F44" s="113">
        <f>SUM(F36:F43)</f>
        <v>0.39800000000000008</v>
      </c>
      <c r="G44" s="114">
        <f>SUM(G36:G43)</f>
        <v>1183.024752</v>
      </c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</row>
    <row r="45" spans="2:20" ht="18" customHeight="1" thickBot="1" x14ac:dyDescent="0.3">
      <c r="B45" s="525" t="s">
        <v>23</v>
      </c>
      <c r="C45" s="526"/>
      <c r="D45" s="526"/>
      <c r="E45" s="526"/>
      <c r="F45" s="526"/>
      <c r="G45" s="52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</row>
    <row r="46" spans="2:20" ht="18" customHeight="1" x14ac:dyDescent="0.25">
      <c r="B46" s="71" t="s">
        <v>95</v>
      </c>
      <c r="C46" s="529" t="s">
        <v>96</v>
      </c>
      <c r="D46" s="529"/>
      <c r="E46" s="529"/>
      <c r="F46" s="529"/>
      <c r="G46" s="74" t="s">
        <v>71</v>
      </c>
      <c r="H46" s="187"/>
      <c r="I46" s="608" t="s">
        <v>62</v>
      </c>
      <c r="J46" s="609"/>
      <c r="K46" s="609"/>
      <c r="L46" s="609"/>
      <c r="M46" s="188"/>
      <c r="N46" s="188"/>
      <c r="O46" s="188"/>
      <c r="P46" s="188"/>
      <c r="Q46" s="188"/>
      <c r="R46" s="188"/>
      <c r="S46" s="188"/>
      <c r="T46" s="189"/>
    </row>
    <row r="47" spans="2:20" ht="18" customHeight="1" x14ac:dyDescent="0.25">
      <c r="B47" s="535" t="s">
        <v>6</v>
      </c>
      <c r="C47" s="537" t="s">
        <v>97</v>
      </c>
      <c r="D47" s="115" t="s">
        <v>98</v>
      </c>
      <c r="E47" s="116" t="s">
        <v>99</v>
      </c>
      <c r="F47" s="117" t="s">
        <v>102</v>
      </c>
      <c r="G47" s="539">
        <f>IF((D48*E48*F48)-(G19*0.06)&lt;0,0,((D48*E48*F48)-(G19*0.06)))</f>
        <v>0</v>
      </c>
      <c r="H47" s="193"/>
      <c r="I47" s="613" t="s">
        <v>155</v>
      </c>
      <c r="J47" s="614"/>
      <c r="K47" s="614"/>
      <c r="L47" s="614"/>
      <c r="M47" s="614"/>
      <c r="N47" s="614"/>
      <c r="O47" s="614"/>
      <c r="P47" s="614"/>
      <c r="Q47" s="614"/>
      <c r="R47" s="614"/>
      <c r="S47" s="614"/>
      <c r="T47" s="615"/>
    </row>
    <row r="48" spans="2:20" ht="18" customHeight="1" x14ac:dyDescent="0.25">
      <c r="B48" s="536"/>
      <c r="C48" s="538"/>
      <c r="D48" s="115">
        <v>2</v>
      </c>
      <c r="E48" s="116">
        <v>3.95</v>
      </c>
      <c r="F48" s="118">
        <v>15</v>
      </c>
      <c r="G48" s="540"/>
      <c r="H48" s="193"/>
      <c r="I48" s="613"/>
      <c r="J48" s="614"/>
      <c r="K48" s="614"/>
      <c r="L48" s="614"/>
      <c r="M48" s="614"/>
      <c r="N48" s="614"/>
      <c r="O48" s="614"/>
      <c r="P48" s="614"/>
      <c r="Q48" s="614"/>
      <c r="R48" s="614"/>
      <c r="S48" s="614"/>
      <c r="T48" s="615"/>
    </row>
    <row r="49" spans="2:20" ht="18" customHeight="1" x14ac:dyDescent="0.25">
      <c r="B49" s="535" t="s">
        <v>7</v>
      </c>
      <c r="C49" s="550" t="s">
        <v>100</v>
      </c>
      <c r="D49" s="551"/>
      <c r="E49" s="119" t="s">
        <v>99</v>
      </c>
      <c r="F49" s="120" t="s">
        <v>102</v>
      </c>
      <c r="G49" s="539">
        <f>(E50*F50)*(100%-10%)</f>
        <v>344.92500000000001</v>
      </c>
      <c r="H49" s="193"/>
      <c r="I49" s="613" t="s">
        <v>103</v>
      </c>
      <c r="J49" s="614"/>
      <c r="K49" s="614"/>
      <c r="L49" s="614"/>
      <c r="M49" s="614"/>
      <c r="N49" s="614"/>
      <c r="O49" s="614"/>
      <c r="P49" s="614"/>
      <c r="Q49" s="614"/>
      <c r="R49" s="614"/>
      <c r="S49" s="614"/>
      <c r="T49" s="615"/>
    </row>
    <row r="50" spans="2:20" ht="18" customHeight="1" x14ac:dyDescent="0.25">
      <c r="B50" s="536"/>
      <c r="C50" s="552"/>
      <c r="D50" s="553"/>
      <c r="E50" s="121">
        <v>25.55</v>
      </c>
      <c r="F50" s="122">
        <v>15</v>
      </c>
      <c r="G50" s="540"/>
      <c r="H50" s="194"/>
      <c r="I50" s="613"/>
      <c r="J50" s="614"/>
      <c r="K50" s="614"/>
      <c r="L50" s="614"/>
      <c r="M50" s="614"/>
      <c r="N50" s="614"/>
      <c r="O50" s="614"/>
      <c r="P50" s="614"/>
      <c r="Q50" s="614"/>
      <c r="R50" s="614"/>
      <c r="S50" s="614"/>
      <c r="T50" s="615"/>
    </row>
    <row r="51" spans="2:20" ht="18" customHeight="1" x14ac:dyDescent="0.25">
      <c r="B51" s="148" t="s">
        <v>9</v>
      </c>
      <c r="C51" s="547" t="s">
        <v>104</v>
      </c>
      <c r="D51" s="548"/>
      <c r="E51" s="548"/>
      <c r="F51" s="549"/>
      <c r="G51" s="109">
        <v>193.44</v>
      </c>
      <c r="H51" s="195"/>
      <c r="I51" s="5" t="s">
        <v>65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8"/>
    </row>
    <row r="52" spans="2:20" ht="18" customHeight="1" x14ac:dyDescent="0.25">
      <c r="B52" s="148" t="s">
        <v>10</v>
      </c>
      <c r="C52" s="547" t="s">
        <v>105</v>
      </c>
      <c r="D52" s="548"/>
      <c r="E52" s="548"/>
      <c r="F52" s="549"/>
      <c r="G52" s="123">
        <v>129.9</v>
      </c>
      <c r="H52" s="191"/>
      <c r="I52" s="52" t="s">
        <v>270</v>
      </c>
      <c r="J52" s="6"/>
      <c r="K52" s="6"/>
      <c r="L52" s="6"/>
      <c r="M52" s="6"/>
      <c r="N52" s="6"/>
      <c r="O52" s="6"/>
      <c r="P52" s="6"/>
      <c r="Q52" s="6"/>
      <c r="R52" s="6"/>
      <c r="S52" s="6"/>
      <c r="T52" s="8"/>
    </row>
    <row r="53" spans="2:20" ht="18" customHeight="1" x14ac:dyDescent="0.25">
      <c r="B53" s="148" t="s">
        <v>11</v>
      </c>
      <c r="C53" s="547" t="s">
        <v>106</v>
      </c>
      <c r="D53" s="548"/>
      <c r="E53" s="548"/>
      <c r="F53" s="549"/>
      <c r="G53" s="124">
        <v>19.45</v>
      </c>
      <c r="H53" s="191"/>
      <c r="I53" s="52" t="s">
        <v>270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8"/>
    </row>
    <row r="54" spans="2:20" ht="18" customHeight="1" x14ac:dyDescent="0.25">
      <c r="B54" s="148" t="s">
        <v>13</v>
      </c>
      <c r="C54" s="547" t="s">
        <v>107</v>
      </c>
      <c r="D54" s="548"/>
      <c r="E54" s="548"/>
      <c r="F54" s="549"/>
      <c r="G54" s="124">
        <v>0</v>
      </c>
      <c r="H54" s="191"/>
      <c r="I54" s="52" t="s">
        <v>270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8"/>
    </row>
    <row r="55" spans="2:20" ht="18" customHeight="1" thickBot="1" x14ac:dyDescent="0.3">
      <c r="B55" s="148" t="s">
        <v>19</v>
      </c>
      <c r="C55" s="558" t="s">
        <v>12</v>
      </c>
      <c r="D55" s="559"/>
      <c r="E55" s="559"/>
      <c r="F55" s="560"/>
      <c r="G55" s="80"/>
      <c r="H55" s="191"/>
      <c r="I55" s="62" t="s">
        <v>268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1"/>
    </row>
    <row r="56" spans="2:20" ht="18" customHeight="1" x14ac:dyDescent="0.25">
      <c r="B56" s="110"/>
      <c r="C56" s="111"/>
      <c r="D56" s="111"/>
      <c r="E56" s="111"/>
      <c r="F56" s="125" t="s">
        <v>78</v>
      </c>
      <c r="G56" s="114">
        <f>G49+G51+G52+G53+G54+G47</f>
        <v>687.71500000000003</v>
      </c>
      <c r="H56" s="187"/>
      <c r="I56" s="611"/>
      <c r="J56" s="611"/>
      <c r="K56" s="611"/>
      <c r="L56" s="611"/>
      <c r="M56" s="611"/>
      <c r="N56" s="611"/>
      <c r="O56" s="611"/>
      <c r="P56" s="611"/>
      <c r="Q56" s="611"/>
      <c r="R56" s="611"/>
      <c r="S56" s="611"/>
      <c r="T56" s="611"/>
    </row>
    <row r="57" spans="2:20" ht="18" customHeight="1" x14ac:dyDescent="0.25">
      <c r="B57" s="86"/>
      <c r="C57" s="87"/>
      <c r="D57" s="87"/>
      <c r="E57" s="487" t="s">
        <v>24</v>
      </c>
      <c r="F57" s="521"/>
      <c r="G57" s="126">
        <f>G33+G44+G56</f>
        <v>2719.6979320336</v>
      </c>
      <c r="H57" s="187"/>
      <c r="I57" s="612"/>
      <c r="J57" s="612"/>
      <c r="K57" s="612"/>
      <c r="L57" s="612"/>
      <c r="M57" s="612"/>
      <c r="N57" s="612"/>
      <c r="O57" s="612"/>
      <c r="P57" s="612"/>
      <c r="Q57" s="612"/>
      <c r="R57" s="612"/>
      <c r="S57" s="612"/>
      <c r="T57" s="612"/>
    </row>
    <row r="58" spans="2:20" ht="23.25" customHeight="1" x14ac:dyDescent="0.25">
      <c r="B58" s="563"/>
      <c r="C58" s="564"/>
      <c r="D58" s="564"/>
      <c r="E58" s="564"/>
      <c r="F58" s="564"/>
      <c r="G58" s="565"/>
      <c r="H58" s="187"/>
      <c r="I58" s="612"/>
      <c r="J58" s="612"/>
      <c r="K58" s="612"/>
      <c r="L58" s="612"/>
      <c r="M58" s="612"/>
      <c r="N58" s="612"/>
      <c r="O58" s="612"/>
      <c r="P58" s="612"/>
      <c r="Q58" s="612"/>
      <c r="R58" s="612"/>
      <c r="S58" s="612"/>
      <c r="T58" s="612"/>
    </row>
    <row r="59" spans="2:20" ht="15.75" thickBot="1" x14ac:dyDescent="0.3">
      <c r="B59" s="486" t="s">
        <v>25</v>
      </c>
      <c r="C59" s="487"/>
      <c r="D59" s="487"/>
      <c r="E59" s="487"/>
      <c r="F59" s="487"/>
      <c r="G59" s="488"/>
      <c r="H59" s="187"/>
      <c r="I59" s="196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</row>
    <row r="60" spans="2:20" ht="18.75" customHeight="1" x14ac:dyDescent="0.25">
      <c r="B60" s="164" t="s">
        <v>109</v>
      </c>
      <c r="C60" s="554" t="s">
        <v>110</v>
      </c>
      <c r="D60" s="554"/>
      <c r="E60" s="554"/>
      <c r="F60" s="128" t="s">
        <v>68</v>
      </c>
      <c r="G60" s="129" t="s">
        <v>71</v>
      </c>
      <c r="H60" s="187"/>
      <c r="I60" s="452" t="s">
        <v>62</v>
      </c>
      <c r="J60" s="453"/>
      <c r="K60" s="453"/>
      <c r="L60" s="453"/>
      <c r="M60" s="453"/>
      <c r="N60" s="453"/>
      <c r="O60" s="453"/>
      <c r="P60" s="453"/>
      <c r="Q60" s="453"/>
      <c r="R60" s="453"/>
      <c r="S60" s="453"/>
      <c r="T60" s="570"/>
    </row>
    <row r="61" spans="2:20" ht="25.5" customHeight="1" x14ac:dyDescent="0.25">
      <c r="B61" s="130" t="s">
        <v>6</v>
      </c>
      <c r="C61" s="555" t="s">
        <v>26</v>
      </c>
      <c r="D61" s="556"/>
      <c r="E61" s="557"/>
      <c r="F61" s="131">
        <v>4.1999999999999997E-3</v>
      </c>
      <c r="G61" s="132">
        <f>G24*F61</f>
        <v>12.484180799999999</v>
      </c>
      <c r="H61" s="187"/>
      <c r="I61" s="541" t="s">
        <v>121</v>
      </c>
      <c r="J61" s="542"/>
      <c r="K61" s="542"/>
      <c r="L61" s="594" t="s">
        <v>119</v>
      </c>
      <c r="M61" s="594"/>
      <c r="N61" s="594"/>
      <c r="O61" s="594"/>
      <c r="P61" s="594"/>
      <c r="Q61" s="594"/>
      <c r="R61" s="594"/>
      <c r="S61" s="594"/>
      <c r="T61" s="595"/>
    </row>
    <row r="62" spans="2:20" ht="24.95" customHeight="1" x14ac:dyDescent="0.25">
      <c r="B62" s="130" t="s">
        <v>7</v>
      </c>
      <c r="C62" s="555" t="s">
        <v>27</v>
      </c>
      <c r="D62" s="556"/>
      <c r="E62" s="557"/>
      <c r="F62" s="131">
        <v>2.9999999999999997E-4</v>
      </c>
      <c r="G62" s="132">
        <f>G24*F62</f>
        <v>0.89172719999999994</v>
      </c>
      <c r="H62" s="187"/>
      <c r="I62" s="541" t="s">
        <v>121</v>
      </c>
      <c r="J62" s="542"/>
      <c r="K62" s="542"/>
      <c r="L62" s="594" t="s">
        <v>119</v>
      </c>
      <c r="M62" s="594"/>
      <c r="N62" s="594"/>
      <c r="O62" s="594"/>
      <c r="P62" s="594"/>
      <c r="Q62" s="594"/>
      <c r="R62" s="594"/>
      <c r="S62" s="594"/>
      <c r="T62" s="595"/>
    </row>
    <row r="63" spans="2:20" ht="24.95" customHeight="1" x14ac:dyDescent="0.25">
      <c r="B63" s="130" t="s">
        <v>9</v>
      </c>
      <c r="C63" s="133" t="s">
        <v>122</v>
      </c>
      <c r="D63" s="134"/>
      <c r="E63" s="135"/>
      <c r="F63" s="131">
        <v>3.44E-2</v>
      </c>
      <c r="G63" s="132">
        <f>G24*F63</f>
        <v>102.25138560000001</v>
      </c>
      <c r="H63" s="187"/>
      <c r="I63" s="541" t="s">
        <v>121</v>
      </c>
      <c r="J63" s="542"/>
      <c r="K63" s="542"/>
      <c r="L63" s="594" t="s">
        <v>119</v>
      </c>
      <c r="M63" s="594"/>
      <c r="N63" s="594"/>
      <c r="O63" s="594"/>
      <c r="P63" s="594"/>
      <c r="Q63" s="594"/>
      <c r="R63" s="594"/>
      <c r="S63" s="594"/>
      <c r="T63" s="595"/>
    </row>
    <row r="64" spans="2:20" ht="36.75" customHeight="1" x14ac:dyDescent="0.25">
      <c r="B64" s="136" t="s">
        <v>10</v>
      </c>
      <c r="C64" s="574" t="s">
        <v>111</v>
      </c>
      <c r="D64" s="575"/>
      <c r="E64" s="576"/>
      <c r="F64" s="137">
        <v>1.9400000000000001E-2</v>
      </c>
      <c r="G64" s="138">
        <f>G24*F64</f>
        <v>57.6650256</v>
      </c>
      <c r="H64" s="187"/>
      <c r="I64" s="577" t="s">
        <v>108</v>
      </c>
      <c r="J64" s="578"/>
      <c r="K64" s="578"/>
      <c r="L64" s="578"/>
      <c r="M64" s="578"/>
      <c r="N64" s="578"/>
      <c r="O64" s="578"/>
      <c r="P64" s="578"/>
      <c r="Q64" s="578"/>
      <c r="R64" s="578"/>
      <c r="S64" s="578"/>
      <c r="T64" s="579"/>
    </row>
    <row r="65" spans="2:20" ht="24.95" customHeight="1" x14ac:dyDescent="0.25">
      <c r="B65" s="136" t="s">
        <v>11</v>
      </c>
      <c r="C65" s="544" t="s">
        <v>112</v>
      </c>
      <c r="D65" s="545"/>
      <c r="E65" s="546"/>
      <c r="F65" s="139">
        <f>F44</f>
        <v>0.39800000000000008</v>
      </c>
      <c r="G65" s="140">
        <f>G64*F65</f>
        <v>22.950680188800003</v>
      </c>
      <c r="H65" s="187"/>
      <c r="I65" s="541"/>
      <c r="J65" s="542"/>
      <c r="K65" s="542"/>
      <c r="L65" s="542"/>
      <c r="M65" s="542"/>
      <c r="N65" s="542"/>
      <c r="O65" s="542"/>
      <c r="P65" s="542"/>
      <c r="Q65" s="542"/>
      <c r="R65" s="542"/>
      <c r="S65" s="542"/>
      <c r="T65" s="543"/>
    </row>
    <row r="66" spans="2:20" ht="24.95" customHeight="1" thickBot="1" x14ac:dyDescent="0.3">
      <c r="B66" s="136" t="s">
        <v>13</v>
      </c>
      <c r="C66" s="547" t="s">
        <v>123</v>
      </c>
      <c r="D66" s="548"/>
      <c r="E66" s="549"/>
      <c r="F66" s="141" t="s">
        <v>124</v>
      </c>
      <c r="G66" s="140">
        <f>F66*G24</f>
        <v>1.84290288</v>
      </c>
      <c r="H66" s="187"/>
      <c r="I66" s="566" t="s">
        <v>121</v>
      </c>
      <c r="J66" s="567"/>
      <c r="K66" s="567"/>
      <c r="L66" s="596" t="s">
        <v>119</v>
      </c>
      <c r="M66" s="596"/>
      <c r="N66" s="596"/>
      <c r="O66" s="596"/>
      <c r="P66" s="596"/>
      <c r="Q66" s="596"/>
      <c r="R66" s="596"/>
      <c r="S66" s="596"/>
      <c r="T66" s="597"/>
    </row>
    <row r="67" spans="2:20" ht="18" customHeight="1" x14ac:dyDescent="0.25">
      <c r="B67" s="86"/>
      <c r="C67" s="87"/>
      <c r="D67" s="87"/>
      <c r="E67" s="142" t="s">
        <v>54</v>
      </c>
      <c r="F67" s="143">
        <f>SUM(F61:F66)</f>
        <v>0.45630000000000009</v>
      </c>
      <c r="G67" s="126">
        <f>SUM(G61:G66)</f>
        <v>198.0859022688</v>
      </c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</row>
    <row r="68" spans="2:20" ht="23.25" customHeight="1" x14ac:dyDescent="0.25">
      <c r="B68" s="524"/>
      <c r="C68" s="457"/>
      <c r="D68" s="457"/>
      <c r="E68" s="457"/>
      <c r="F68" s="457"/>
      <c r="G68" s="458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</row>
    <row r="69" spans="2:20" ht="18" customHeight="1" thickBot="1" x14ac:dyDescent="0.3">
      <c r="B69" s="486" t="s">
        <v>28</v>
      </c>
      <c r="C69" s="487"/>
      <c r="D69" s="487"/>
      <c r="E69" s="487"/>
      <c r="F69" s="487"/>
      <c r="G69" s="488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</row>
    <row r="70" spans="2:20" ht="18" customHeight="1" x14ac:dyDescent="0.25">
      <c r="B70" s="164" t="s">
        <v>126</v>
      </c>
      <c r="C70" s="554" t="s">
        <v>127</v>
      </c>
      <c r="D70" s="554"/>
      <c r="E70" s="554"/>
      <c r="F70" s="128" t="s">
        <v>68</v>
      </c>
      <c r="G70" s="144" t="s">
        <v>71</v>
      </c>
      <c r="H70" s="187"/>
      <c r="I70" s="452" t="s">
        <v>62</v>
      </c>
      <c r="J70" s="453"/>
      <c r="K70" s="453"/>
      <c r="L70" s="453"/>
      <c r="M70" s="453"/>
      <c r="N70" s="453"/>
      <c r="O70" s="453"/>
      <c r="P70" s="453"/>
      <c r="Q70" s="453"/>
      <c r="R70" s="453"/>
      <c r="S70" s="453"/>
      <c r="T70" s="570"/>
    </row>
    <row r="71" spans="2:20" ht="18" customHeight="1" x14ac:dyDescent="0.25">
      <c r="B71" s="130" t="s">
        <v>6</v>
      </c>
      <c r="C71" s="555" t="s">
        <v>113</v>
      </c>
      <c r="D71" s="556"/>
      <c r="E71" s="557"/>
      <c r="F71" s="131">
        <v>8.3299999999999999E-2</v>
      </c>
      <c r="G71" s="132">
        <f>(G19+G21)*F71</f>
        <v>247.6029192</v>
      </c>
      <c r="H71" s="187"/>
      <c r="I71" s="571" t="s">
        <v>129</v>
      </c>
      <c r="J71" s="572"/>
      <c r="K71" s="572"/>
      <c r="L71" s="572"/>
      <c r="M71" s="572"/>
      <c r="N71" s="572"/>
      <c r="O71" s="572"/>
      <c r="P71" s="572"/>
      <c r="Q71" s="572"/>
      <c r="R71" s="572"/>
      <c r="S71" s="572"/>
      <c r="T71" s="573"/>
    </row>
    <row r="72" spans="2:20" ht="18" customHeight="1" x14ac:dyDescent="0.25">
      <c r="B72" s="130" t="s">
        <v>7</v>
      </c>
      <c r="C72" s="555" t="s">
        <v>128</v>
      </c>
      <c r="D72" s="556"/>
      <c r="E72" s="557"/>
      <c r="F72" s="131">
        <v>1.3899999999999999E-2</v>
      </c>
      <c r="G72" s="132">
        <f>G24*F72</f>
        <v>41.316693600000001</v>
      </c>
      <c r="H72" s="187"/>
      <c r="I72" s="244" t="s">
        <v>121</v>
      </c>
      <c r="J72" s="245"/>
      <c r="K72" s="245"/>
      <c r="L72" s="594" t="s">
        <v>119</v>
      </c>
      <c r="M72" s="594"/>
      <c r="N72" s="594"/>
      <c r="O72" s="594"/>
      <c r="P72" s="594"/>
      <c r="Q72" s="594"/>
      <c r="R72" s="594"/>
      <c r="S72" s="594"/>
      <c r="T72" s="595"/>
    </row>
    <row r="73" spans="2:20" ht="18" customHeight="1" x14ac:dyDescent="0.25">
      <c r="B73" s="130" t="s">
        <v>9</v>
      </c>
      <c r="C73" s="555" t="s">
        <v>114</v>
      </c>
      <c r="D73" s="556"/>
      <c r="E73" s="557"/>
      <c r="F73" s="131">
        <v>2.8E-3</v>
      </c>
      <c r="G73" s="132">
        <f>G24*F73</f>
        <v>8.3227872000000005</v>
      </c>
      <c r="H73" s="187"/>
      <c r="I73" s="244" t="s">
        <v>121</v>
      </c>
      <c r="J73" s="245"/>
      <c r="K73" s="245"/>
      <c r="L73" s="594" t="s">
        <v>119</v>
      </c>
      <c r="M73" s="594"/>
      <c r="N73" s="594"/>
      <c r="O73" s="594"/>
      <c r="P73" s="594"/>
      <c r="Q73" s="594"/>
      <c r="R73" s="594"/>
      <c r="S73" s="594"/>
      <c r="T73" s="595"/>
    </row>
    <row r="74" spans="2:20" ht="18" customHeight="1" x14ac:dyDescent="0.25">
      <c r="B74" s="136" t="s">
        <v>10</v>
      </c>
      <c r="C74" s="544" t="s">
        <v>125</v>
      </c>
      <c r="D74" s="545"/>
      <c r="E74" s="546"/>
      <c r="F74" s="137">
        <v>2.0000000000000001E-4</v>
      </c>
      <c r="G74" s="138">
        <f>G24*F74</f>
        <v>0.59448480000000004</v>
      </c>
      <c r="H74" s="187"/>
      <c r="I74" s="244" t="s">
        <v>121</v>
      </c>
      <c r="J74" s="245"/>
      <c r="K74" s="245"/>
      <c r="L74" s="594" t="s">
        <v>119</v>
      </c>
      <c r="M74" s="594"/>
      <c r="N74" s="594"/>
      <c r="O74" s="594"/>
      <c r="P74" s="594"/>
      <c r="Q74" s="594"/>
      <c r="R74" s="594"/>
      <c r="S74" s="594"/>
      <c r="T74" s="595"/>
    </row>
    <row r="75" spans="2:20" ht="18" customHeight="1" x14ac:dyDescent="0.25">
      <c r="B75" s="136" t="s">
        <v>11</v>
      </c>
      <c r="C75" s="544" t="s">
        <v>115</v>
      </c>
      <c r="D75" s="545"/>
      <c r="E75" s="546"/>
      <c r="F75" s="145">
        <v>6.9999999999999999E-4</v>
      </c>
      <c r="G75" s="140">
        <f>G24*F75</f>
        <v>2.0806968000000001</v>
      </c>
      <c r="H75" s="187"/>
      <c r="I75" s="244" t="s">
        <v>121</v>
      </c>
      <c r="J75" s="245"/>
      <c r="K75" s="245"/>
      <c r="L75" s="594" t="s">
        <v>119</v>
      </c>
      <c r="M75" s="594"/>
      <c r="N75" s="594"/>
      <c r="O75" s="594"/>
      <c r="P75" s="594"/>
      <c r="Q75" s="594"/>
      <c r="R75" s="594"/>
      <c r="S75" s="594"/>
      <c r="T75" s="595"/>
    </row>
    <row r="76" spans="2:20" ht="18" customHeight="1" x14ac:dyDescent="0.25">
      <c r="B76" s="136" t="s">
        <v>13</v>
      </c>
      <c r="C76" s="547" t="s">
        <v>116</v>
      </c>
      <c r="D76" s="548"/>
      <c r="E76" s="549"/>
      <c r="F76" s="145">
        <v>2.8999999999999998E-3</v>
      </c>
      <c r="G76" s="140">
        <f>G24*F76</f>
        <v>8.6200295999999987</v>
      </c>
      <c r="H76" s="187"/>
      <c r="I76" s="244" t="s">
        <v>121</v>
      </c>
      <c r="J76" s="245"/>
      <c r="K76" s="245"/>
      <c r="L76" s="594" t="s">
        <v>119</v>
      </c>
      <c r="M76" s="594"/>
      <c r="N76" s="594"/>
      <c r="O76" s="594"/>
      <c r="P76" s="594"/>
      <c r="Q76" s="594"/>
      <c r="R76" s="594"/>
      <c r="S76" s="594"/>
      <c r="T76" s="595"/>
    </row>
    <row r="77" spans="2:20" ht="18" customHeight="1" thickBot="1" x14ac:dyDescent="0.3">
      <c r="B77" s="136" t="s">
        <v>19</v>
      </c>
      <c r="C77" s="547" t="s">
        <v>29</v>
      </c>
      <c r="D77" s="548"/>
      <c r="E77" s="549"/>
      <c r="F77" s="146"/>
      <c r="G77" s="140"/>
      <c r="H77" s="187"/>
      <c r="I77" s="52" t="s">
        <v>224</v>
      </c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1"/>
    </row>
    <row r="78" spans="2:20" ht="18" customHeight="1" x14ac:dyDescent="0.25">
      <c r="B78" s="110"/>
      <c r="C78" s="111"/>
      <c r="D78" s="111"/>
      <c r="E78" s="89" t="s">
        <v>118</v>
      </c>
      <c r="F78" s="147">
        <f>SUM(F71:F77)</f>
        <v>0.1038</v>
      </c>
      <c r="G78" s="114">
        <f>SUM(G71:G77)</f>
        <v>308.53761119999996</v>
      </c>
      <c r="H78" s="187"/>
      <c r="I78" s="238"/>
      <c r="J78" s="238"/>
      <c r="K78" s="238"/>
      <c r="L78" s="238"/>
      <c r="M78" s="238"/>
      <c r="N78" s="238"/>
      <c r="O78" s="238"/>
      <c r="P78" s="238"/>
      <c r="Q78" s="238"/>
      <c r="R78" s="238"/>
      <c r="S78" s="238"/>
      <c r="T78" s="238"/>
    </row>
    <row r="79" spans="2:20" ht="18" customHeight="1" x14ac:dyDescent="0.25">
      <c r="B79" s="136" t="s">
        <v>21</v>
      </c>
      <c r="C79" s="531" t="s">
        <v>117</v>
      </c>
      <c r="D79" s="512"/>
      <c r="E79" s="512"/>
      <c r="F79" s="513"/>
      <c r="G79" s="140">
        <f>G78*F44</f>
        <v>122.7979692576</v>
      </c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</row>
    <row r="80" spans="2:20" ht="18" customHeight="1" x14ac:dyDescent="0.25">
      <c r="B80" s="86"/>
      <c r="C80" s="87"/>
      <c r="D80" s="87"/>
      <c r="E80" s="487" t="s">
        <v>30</v>
      </c>
      <c r="F80" s="521"/>
      <c r="G80" s="126">
        <f>G78+G79</f>
        <v>431.33558045759997</v>
      </c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</row>
    <row r="81" spans="2:23" ht="14.25" customHeight="1" x14ac:dyDescent="0.25">
      <c r="B81" s="580"/>
      <c r="C81" s="512"/>
      <c r="D81" s="512"/>
      <c r="E81" s="512"/>
      <c r="F81" s="512"/>
      <c r="G81" s="581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</row>
    <row r="82" spans="2:23" ht="18" customHeight="1" thickBot="1" x14ac:dyDescent="0.3">
      <c r="B82" s="486" t="s">
        <v>31</v>
      </c>
      <c r="C82" s="487"/>
      <c r="D82" s="487"/>
      <c r="E82" s="487"/>
      <c r="F82" s="487"/>
      <c r="G82" s="488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</row>
    <row r="83" spans="2:23" ht="18" customHeight="1" x14ac:dyDescent="0.25">
      <c r="B83" s="164" t="s">
        <v>220</v>
      </c>
      <c r="C83" s="554" t="s">
        <v>221</v>
      </c>
      <c r="D83" s="554"/>
      <c r="E83" s="554"/>
      <c r="F83" s="554"/>
      <c r="G83" s="144" t="s">
        <v>71</v>
      </c>
      <c r="H83" s="187"/>
      <c r="I83" s="608" t="s">
        <v>62</v>
      </c>
      <c r="J83" s="609"/>
      <c r="K83" s="609"/>
      <c r="L83" s="609"/>
      <c r="M83" s="609"/>
      <c r="N83" s="609"/>
      <c r="O83" s="609"/>
      <c r="P83" s="609"/>
      <c r="Q83" s="609"/>
      <c r="R83" s="609"/>
      <c r="S83" s="609"/>
      <c r="T83" s="610"/>
    </row>
    <row r="84" spans="2:23" ht="18" customHeight="1" x14ac:dyDescent="0.25">
      <c r="B84" s="148" t="s">
        <v>6</v>
      </c>
      <c r="C84" s="547" t="s">
        <v>32</v>
      </c>
      <c r="D84" s="548"/>
      <c r="E84" s="548"/>
      <c r="F84" s="549"/>
      <c r="G84" s="80">
        <f>INSUMOS!Q21</f>
        <v>115.40833333333335</v>
      </c>
      <c r="H84" s="187"/>
      <c r="I84" s="5" t="s">
        <v>223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8"/>
    </row>
    <row r="85" spans="2:23" ht="18" customHeight="1" x14ac:dyDescent="0.25">
      <c r="B85" s="148" t="s">
        <v>7</v>
      </c>
      <c r="C85" s="547" t="s">
        <v>222</v>
      </c>
      <c r="D85" s="548"/>
      <c r="E85" s="548"/>
      <c r="F85" s="549"/>
      <c r="G85" s="80">
        <f>INSUMOS!Q46</f>
        <v>4.166666666666667</v>
      </c>
      <c r="H85" s="187"/>
      <c r="I85" s="5" t="s">
        <v>223</v>
      </c>
      <c r="J85" s="6"/>
      <c r="K85" s="6"/>
      <c r="L85" s="6"/>
      <c r="M85" s="6"/>
      <c r="N85" s="6"/>
      <c r="O85" s="6"/>
      <c r="P85" s="6"/>
      <c r="Q85" s="6"/>
      <c r="R85" s="6"/>
      <c r="S85" s="6"/>
      <c r="T85" s="8"/>
    </row>
    <row r="86" spans="2:23" ht="18" customHeight="1" x14ac:dyDescent="0.25">
      <c r="B86" s="148" t="s">
        <v>9</v>
      </c>
      <c r="C86" s="558" t="s">
        <v>33</v>
      </c>
      <c r="D86" s="559"/>
      <c r="E86" s="559"/>
      <c r="F86" s="560"/>
      <c r="G86" s="107">
        <f>INSUMOS!Q35</f>
        <v>19.791666666666668</v>
      </c>
      <c r="H86" s="187"/>
      <c r="I86" s="5" t="s">
        <v>223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8"/>
    </row>
    <row r="87" spans="2:23" ht="18" customHeight="1" thickBot="1" x14ac:dyDescent="0.3">
      <c r="B87" s="148" t="s">
        <v>10</v>
      </c>
      <c r="C87" s="547" t="s">
        <v>12</v>
      </c>
      <c r="D87" s="548"/>
      <c r="E87" s="548"/>
      <c r="F87" s="549"/>
      <c r="G87" s="80"/>
      <c r="H87" s="187"/>
      <c r="I87" s="9" t="s">
        <v>224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1"/>
    </row>
    <row r="88" spans="2:23" ht="18" customHeight="1" x14ac:dyDescent="0.25">
      <c r="B88" s="86"/>
      <c r="C88" s="87"/>
      <c r="D88" s="87"/>
      <c r="E88" s="487" t="s">
        <v>53</v>
      </c>
      <c r="F88" s="521"/>
      <c r="G88" s="126">
        <f>SUM(G84:G87)</f>
        <v>139.36666666666667</v>
      </c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</row>
    <row r="89" spans="2:23" x14ac:dyDescent="0.25">
      <c r="B89" s="149"/>
      <c r="C89" s="150"/>
      <c r="D89" s="150"/>
      <c r="E89" s="151"/>
      <c r="F89" s="151"/>
      <c r="G89" s="152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</row>
    <row r="90" spans="2:23" ht="18" customHeight="1" thickBot="1" x14ac:dyDescent="0.3">
      <c r="B90" s="486" t="s">
        <v>34</v>
      </c>
      <c r="C90" s="487"/>
      <c r="D90" s="487"/>
      <c r="E90" s="487"/>
      <c r="F90" s="487"/>
      <c r="G90" s="488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</row>
    <row r="91" spans="2:23" ht="34.5" customHeight="1" x14ac:dyDescent="0.25">
      <c r="B91" s="164" t="s">
        <v>130</v>
      </c>
      <c r="C91" s="153" t="s">
        <v>131</v>
      </c>
      <c r="D91" s="128" t="s">
        <v>151</v>
      </c>
      <c r="E91" s="153" t="s">
        <v>137</v>
      </c>
      <c r="F91" s="153" t="s">
        <v>139</v>
      </c>
      <c r="G91" s="144" t="s">
        <v>71</v>
      </c>
      <c r="H91" s="187"/>
      <c r="I91" s="452" t="s">
        <v>62</v>
      </c>
      <c r="J91" s="453"/>
      <c r="K91" s="453"/>
      <c r="L91" s="453"/>
      <c r="M91" s="453"/>
      <c r="N91" s="453"/>
      <c r="O91" s="453"/>
      <c r="P91" s="453"/>
      <c r="Q91" s="453"/>
      <c r="R91" s="453"/>
      <c r="S91" s="453"/>
      <c r="T91" s="453"/>
      <c r="U91" s="247"/>
      <c r="V91" s="247"/>
      <c r="W91" s="248"/>
    </row>
    <row r="92" spans="2:23" ht="18" customHeight="1" x14ac:dyDescent="0.25">
      <c r="B92" s="148" t="s">
        <v>6</v>
      </c>
      <c r="C92" s="154" t="s">
        <v>35</v>
      </c>
      <c r="D92" s="155">
        <f>G24+G57+G67+G80+G88</f>
        <v>6460.9100814266676</v>
      </c>
      <c r="E92" s="156"/>
      <c r="F92" s="235">
        <v>0.05</v>
      </c>
      <c r="G92" s="80">
        <f>D92*F92</f>
        <v>323.04550407133343</v>
      </c>
      <c r="H92" s="187"/>
      <c r="I92" s="244" t="s">
        <v>132</v>
      </c>
      <c r="J92" s="245"/>
      <c r="K92" s="245"/>
      <c r="L92" s="245"/>
      <c r="M92" s="245"/>
      <c r="N92" s="583" t="s">
        <v>119</v>
      </c>
      <c r="O92" s="583"/>
      <c r="P92" s="583"/>
      <c r="Q92" s="583"/>
      <c r="R92" s="583"/>
      <c r="S92" s="583"/>
      <c r="T92" s="583"/>
      <c r="U92" s="583"/>
      <c r="V92" s="583"/>
      <c r="W92" s="250"/>
    </row>
    <row r="93" spans="2:23" ht="18" customHeight="1" x14ac:dyDescent="0.25">
      <c r="B93" s="148" t="s">
        <v>7</v>
      </c>
      <c r="C93" s="154" t="s">
        <v>36</v>
      </c>
      <c r="D93" s="155">
        <f>G24+G57+G67+G80+G88+G92</f>
        <v>6783.9555854980008</v>
      </c>
      <c r="E93" s="156"/>
      <c r="F93" s="235">
        <v>0.1</v>
      </c>
      <c r="G93" s="80">
        <f>D93*F93</f>
        <v>678.39555854980017</v>
      </c>
      <c r="H93" s="187"/>
      <c r="I93" s="52" t="s">
        <v>133</v>
      </c>
      <c r="J93" s="246"/>
      <c r="K93" s="246"/>
      <c r="L93" s="246"/>
      <c r="M93" s="246"/>
      <c r="N93" s="246"/>
      <c r="O93" s="583" t="s">
        <v>119</v>
      </c>
      <c r="P93" s="583"/>
      <c r="Q93" s="583"/>
      <c r="R93" s="583"/>
      <c r="S93" s="583"/>
      <c r="T93" s="583"/>
      <c r="U93" s="583"/>
      <c r="V93" s="583"/>
      <c r="W93" s="595"/>
    </row>
    <row r="94" spans="2:23" ht="37.5" customHeight="1" x14ac:dyDescent="0.25">
      <c r="B94" s="148" t="s">
        <v>9</v>
      </c>
      <c r="C94" s="157" t="s">
        <v>140</v>
      </c>
      <c r="D94" s="158">
        <f>D92+G92+G93</f>
        <v>7462.3511440478014</v>
      </c>
      <c r="E94" s="117"/>
      <c r="F94" s="118"/>
      <c r="G94" s="91">
        <f>D94/(1-E98)</f>
        <v>8408.2829792087905</v>
      </c>
      <c r="H94" s="187"/>
      <c r="I94" s="475" t="s">
        <v>152</v>
      </c>
      <c r="J94" s="476"/>
      <c r="K94" s="476"/>
      <c r="L94" s="476"/>
      <c r="M94" s="476"/>
      <c r="N94" s="476"/>
      <c r="O94" s="476"/>
      <c r="P94" s="476"/>
      <c r="Q94" s="476"/>
      <c r="R94" s="476"/>
      <c r="S94" s="476"/>
      <c r="T94" s="476"/>
      <c r="U94" s="249"/>
      <c r="V94" s="249"/>
      <c r="W94" s="250"/>
    </row>
    <row r="95" spans="2:23" ht="18" customHeight="1" x14ac:dyDescent="0.25">
      <c r="B95" s="148" t="s">
        <v>10</v>
      </c>
      <c r="C95" s="76" t="s">
        <v>37</v>
      </c>
      <c r="D95" s="159"/>
      <c r="E95" s="173">
        <v>1.6500000000000001E-2</v>
      </c>
      <c r="F95" s="160"/>
      <c r="G95" s="91">
        <f>G94*E95</f>
        <v>138.73666915694506</v>
      </c>
      <c r="H95" s="187"/>
      <c r="I95" s="475" t="s">
        <v>241</v>
      </c>
      <c r="J95" s="476"/>
      <c r="K95" s="476"/>
      <c r="L95" s="476"/>
      <c r="M95" s="476"/>
      <c r="N95" s="476"/>
      <c r="O95" s="476"/>
      <c r="P95" s="476"/>
      <c r="Q95" s="476"/>
      <c r="R95" s="476"/>
      <c r="S95" s="476"/>
      <c r="T95" s="476"/>
      <c r="U95" s="249"/>
      <c r="V95" s="249"/>
      <c r="W95" s="250"/>
    </row>
    <row r="96" spans="2:23" ht="18" customHeight="1" x14ac:dyDescent="0.25">
      <c r="B96" s="148" t="s">
        <v>10</v>
      </c>
      <c r="C96" s="76" t="s">
        <v>38</v>
      </c>
      <c r="D96" s="159"/>
      <c r="E96" s="173">
        <v>7.5999999999999998E-2</v>
      </c>
      <c r="F96" s="160"/>
      <c r="G96" s="91">
        <f>G94*E96</f>
        <v>639.02950641986808</v>
      </c>
      <c r="H96" s="187"/>
      <c r="I96" s="475" t="s">
        <v>241</v>
      </c>
      <c r="J96" s="476"/>
      <c r="K96" s="476"/>
      <c r="L96" s="476"/>
      <c r="M96" s="476"/>
      <c r="N96" s="476"/>
      <c r="O96" s="476"/>
      <c r="P96" s="476"/>
      <c r="Q96" s="476"/>
      <c r="R96" s="476"/>
      <c r="S96" s="476"/>
      <c r="T96" s="476"/>
      <c r="U96" s="249"/>
      <c r="V96" s="249"/>
      <c r="W96" s="250"/>
    </row>
    <row r="97" spans="2:23" ht="18" customHeight="1" thickBot="1" x14ac:dyDescent="0.3">
      <c r="B97" s="148" t="s">
        <v>13</v>
      </c>
      <c r="C97" s="76" t="s">
        <v>39</v>
      </c>
      <c r="D97" s="159"/>
      <c r="E97" s="161">
        <v>0.02</v>
      </c>
      <c r="F97" s="161"/>
      <c r="G97" s="91">
        <f>G94*E97</f>
        <v>168.16565958417581</v>
      </c>
      <c r="H97" s="187"/>
      <c r="I97" s="495" t="s">
        <v>149</v>
      </c>
      <c r="J97" s="496"/>
      <c r="K97" s="496"/>
      <c r="L97" s="496"/>
      <c r="M97" s="496"/>
      <c r="N97" s="496"/>
      <c r="O97" s="496"/>
      <c r="P97" s="496"/>
      <c r="Q97" s="496"/>
      <c r="R97" s="496"/>
      <c r="S97" s="496"/>
      <c r="T97" s="496"/>
      <c r="U97" s="251"/>
      <c r="V97" s="251"/>
      <c r="W97" s="252"/>
    </row>
    <row r="98" spans="2:23" ht="18" customHeight="1" x14ac:dyDescent="0.25">
      <c r="B98" s="148"/>
      <c r="C98" s="76"/>
      <c r="D98" s="101" t="s">
        <v>138</v>
      </c>
      <c r="E98" s="162">
        <f>E95+E96+E97</f>
        <v>0.1125</v>
      </c>
      <c r="F98" s="161"/>
      <c r="G98" s="91"/>
      <c r="H98" s="187"/>
      <c r="I98" s="197"/>
      <c r="J98" s="197"/>
      <c r="K98" s="197"/>
      <c r="L98" s="197"/>
      <c r="M98" s="197"/>
      <c r="N98" s="197"/>
      <c r="O98" s="197"/>
      <c r="P98" s="197"/>
      <c r="Q98" s="197"/>
      <c r="R98" s="197"/>
      <c r="S98" s="197"/>
      <c r="T98" s="197"/>
    </row>
    <row r="99" spans="2:23" ht="18" customHeight="1" x14ac:dyDescent="0.25">
      <c r="B99" s="86"/>
      <c r="C99" s="87"/>
      <c r="D99" s="87"/>
      <c r="E99" s="163"/>
      <c r="F99" s="163" t="s">
        <v>55</v>
      </c>
      <c r="G99" s="88">
        <f>G92+G93+G95+G96+G97</f>
        <v>1947.3728977821224</v>
      </c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</row>
    <row r="100" spans="2:23" ht="18" customHeight="1" thickBot="1" x14ac:dyDescent="0.3">
      <c r="B100" s="587"/>
      <c r="C100" s="588"/>
      <c r="D100" s="588"/>
      <c r="E100" s="588"/>
      <c r="F100" s="588"/>
      <c r="G100" s="589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</row>
    <row r="101" spans="2:23" ht="18" customHeight="1" x14ac:dyDescent="0.25">
      <c r="B101" s="590" t="s">
        <v>141</v>
      </c>
      <c r="C101" s="591"/>
      <c r="D101" s="591"/>
      <c r="E101" s="591"/>
      <c r="F101" s="591"/>
      <c r="G101" s="592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</row>
    <row r="102" spans="2:23" ht="18" customHeight="1" x14ac:dyDescent="0.25">
      <c r="B102" s="593" t="s">
        <v>142</v>
      </c>
      <c r="C102" s="554"/>
      <c r="D102" s="554"/>
      <c r="E102" s="554"/>
      <c r="F102" s="554"/>
      <c r="G102" s="165" t="s">
        <v>71</v>
      </c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</row>
    <row r="103" spans="2:23" ht="18" customHeight="1" x14ac:dyDescent="0.25">
      <c r="B103" s="75" t="s">
        <v>6</v>
      </c>
      <c r="C103" s="547" t="s">
        <v>143</v>
      </c>
      <c r="D103" s="548"/>
      <c r="E103" s="548"/>
      <c r="F103" s="549"/>
      <c r="G103" s="91">
        <f>G24</f>
        <v>2972.424</v>
      </c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</row>
    <row r="104" spans="2:23" ht="18" customHeight="1" x14ac:dyDescent="0.25">
      <c r="B104" s="75" t="s">
        <v>7</v>
      </c>
      <c r="C104" s="547" t="s">
        <v>144</v>
      </c>
      <c r="D104" s="548"/>
      <c r="E104" s="548"/>
      <c r="F104" s="549"/>
      <c r="G104" s="91">
        <f>G57</f>
        <v>2719.6979320336</v>
      </c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</row>
    <row r="105" spans="2:23" ht="18" customHeight="1" x14ac:dyDescent="0.25">
      <c r="B105" s="75" t="s">
        <v>9</v>
      </c>
      <c r="C105" s="547" t="s">
        <v>145</v>
      </c>
      <c r="D105" s="548"/>
      <c r="E105" s="548"/>
      <c r="F105" s="549"/>
      <c r="G105" s="80">
        <f>G67</f>
        <v>198.0859022688</v>
      </c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</row>
    <row r="106" spans="2:23" ht="18" customHeight="1" x14ac:dyDescent="0.25">
      <c r="B106" s="75" t="s">
        <v>10</v>
      </c>
      <c r="C106" s="547" t="s">
        <v>146</v>
      </c>
      <c r="D106" s="548"/>
      <c r="E106" s="548"/>
      <c r="F106" s="549"/>
      <c r="G106" s="80">
        <f>G80</f>
        <v>431.33558045759997</v>
      </c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</row>
    <row r="107" spans="2:23" ht="18" customHeight="1" x14ac:dyDescent="0.25">
      <c r="B107" s="75" t="s">
        <v>11</v>
      </c>
      <c r="C107" s="547" t="s">
        <v>147</v>
      </c>
      <c r="D107" s="548"/>
      <c r="E107" s="548"/>
      <c r="F107" s="549"/>
      <c r="G107" s="80">
        <f>G88</f>
        <v>139.36666666666667</v>
      </c>
    </row>
    <row r="108" spans="2:23" ht="18" customHeight="1" thickBot="1" x14ac:dyDescent="0.3">
      <c r="B108" s="166" t="s">
        <v>13</v>
      </c>
      <c r="C108" s="584" t="s">
        <v>148</v>
      </c>
      <c r="D108" s="585"/>
      <c r="E108" s="585"/>
      <c r="F108" s="586"/>
      <c r="G108" s="167">
        <f>G99</f>
        <v>1947.3728977821224</v>
      </c>
    </row>
    <row r="109" spans="2:23" ht="21" customHeight="1" thickBot="1" x14ac:dyDescent="0.3">
      <c r="B109" s="168"/>
      <c r="C109" s="169"/>
      <c r="D109" s="169"/>
      <c r="E109" s="170" t="s">
        <v>150</v>
      </c>
      <c r="F109" s="171"/>
      <c r="G109" s="172">
        <f>SUM(G103:G108)</f>
        <v>8408.2829792087905</v>
      </c>
    </row>
    <row r="110" spans="2:23" ht="18" customHeight="1" x14ac:dyDescent="0.25">
      <c r="B110" s="199"/>
      <c r="C110" s="199"/>
      <c r="D110" s="199"/>
      <c r="E110" s="582" t="s">
        <v>308</v>
      </c>
      <c r="F110" s="582"/>
      <c r="G110" s="375">
        <f>G20+((G24/220)*60%)</f>
        <v>21.617629090909091</v>
      </c>
      <c r="J110" s="1"/>
      <c r="K110" s="1"/>
      <c r="L110" s="1"/>
      <c r="M110" s="1"/>
      <c r="N110" s="1"/>
      <c r="O110" s="1"/>
      <c r="P110" s="1"/>
    </row>
    <row r="111" spans="2:23" ht="21" x14ac:dyDescent="0.35">
      <c r="C111" s="232" t="s">
        <v>120</v>
      </c>
    </row>
    <row r="112" spans="2:23" x14ac:dyDescent="0.25">
      <c r="C112" s="13" t="s">
        <v>119</v>
      </c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</sheetData>
  <sheetProtection deleteColumns="0"/>
  <mergeCells count="151">
    <mergeCell ref="E110:F110"/>
    <mergeCell ref="B1:G1"/>
    <mergeCell ref="H1:T1"/>
    <mergeCell ref="B2:D2"/>
    <mergeCell ref="E2:G2"/>
    <mergeCell ref="I2:L2"/>
    <mergeCell ref="B3:D3"/>
    <mergeCell ref="E3:G3"/>
    <mergeCell ref="B7:D7"/>
    <mergeCell ref="E7:G7"/>
    <mergeCell ref="B8:D8"/>
    <mergeCell ref="E8:G8"/>
    <mergeCell ref="B9:D9"/>
    <mergeCell ref="E9:G9"/>
    <mergeCell ref="B4:D4"/>
    <mergeCell ref="E4:G4"/>
    <mergeCell ref="B5:D5"/>
    <mergeCell ref="E5:G5"/>
    <mergeCell ref="B6:D6"/>
    <mergeCell ref="E6:G6"/>
    <mergeCell ref="B13:D14"/>
    <mergeCell ref="E13:G13"/>
    <mergeCell ref="I13:J14"/>
    <mergeCell ref="E14:G14"/>
    <mergeCell ref="B15:D15"/>
    <mergeCell ref="E15:G15"/>
    <mergeCell ref="I15:J15"/>
    <mergeCell ref="I9:J9"/>
    <mergeCell ref="B10:D10"/>
    <mergeCell ref="E10:G10"/>
    <mergeCell ref="B11:D11"/>
    <mergeCell ref="E11:G11"/>
    <mergeCell ref="B12:G12"/>
    <mergeCell ref="E24:F24"/>
    <mergeCell ref="B25:G25"/>
    <mergeCell ref="B26:G26"/>
    <mergeCell ref="B27:G27"/>
    <mergeCell ref="C28:E28"/>
    <mergeCell ref="B16:G16"/>
    <mergeCell ref="B17:G17"/>
    <mergeCell ref="I18:L18"/>
    <mergeCell ref="I20:P20"/>
    <mergeCell ref="I21:T21"/>
    <mergeCell ref="I22:T22"/>
    <mergeCell ref="C35:E35"/>
    <mergeCell ref="I35:L35"/>
    <mergeCell ref="C36:E36"/>
    <mergeCell ref="I36:T36"/>
    <mergeCell ref="C37:E37"/>
    <mergeCell ref="I37:T37"/>
    <mergeCell ref="I28:L28"/>
    <mergeCell ref="C29:D29"/>
    <mergeCell ref="I29:T29"/>
    <mergeCell ref="C30:D30"/>
    <mergeCell ref="C32:F32"/>
    <mergeCell ref="B34:G34"/>
    <mergeCell ref="C41:E41"/>
    <mergeCell ref="I41:T41"/>
    <mergeCell ref="C42:E42"/>
    <mergeCell ref="I42:T42"/>
    <mergeCell ref="C43:E43"/>
    <mergeCell ref="I43:T43"/>
    <mergeCell ref="C38:E38"/>
    <mergeCell ref="I38:T38"/>
    <mergeCell ref="C39:E39"/>
    <mergeCell ref="I39:T39"/>
    <mergeCell ref="C40:E40"/>
    <mergeCell ref="I40:T40"/>
    <mergeCell ref="B49:B50"/>
    <mergeCell ref="C49:D50"/>
    <mergeCell ref="G49:G50"/>
    <mergeCell ref="I49:T50"/>
    <mergeCell ref="C51:F51"/>
    <mergeCell ref="C52:F52"/>
    <mergeCell ref="B45:G45"/>
    <mergeCell ref="C46:F46"/>
    <mergeCell ref="I46:L46"/>
    <mergeCell ref="B47:B48"/>
    <mergeCell ref="C47:C48"/>
    <mergeCell ref="G47:G48"/>
    <mergeCell ref="I47:T48"/>
    <mergeCell ref="B59:G59"/>
    <mergeCell ref="C60:E60"/>
    <mergeCell ref="C61:E61"/>
    <mergeCell ref="C62:E62"/>
    <mergeCell ref="C53:F53"/>
    <mergeCell ref="C54:F54"/>
    <mergeCell ref="C55:F55"/>
    <mergeCell ref="I56:T56"/>
    <mergeCell ref="E57:F57"/>
    <mergeCell ref="I57:T58"/>
    <mergeCell ref="B58:G58"/>
    <mergeCell ref="I60:T60"/>
    <mergeCell ref="I61:K61"/>
    <mergeCell ref="L61:T61"/>
    <mergeCell ref="I62:K62"/>
    <mergeCell ref="L62:T62"/>
    <mergeCell ref="I70:T70"/>
    <mergeCell ref="C71:E71"/>
    <mergeCell ref="I71:T71"/>
    <mergeCell ref="C64:E64"/>
    <mergeCell ref="I64:T64"/>
    <mergeCell ref="C65:E65"/>
    <mergeCell ref="I65:T65"/>
    <mergeCell ref="C66:E66"/>
    <mergeCell ref="I63:K63"/>
    <mergeCell ref="L63:T63"/>
    <mergeCell ref="I66:K66"/>
    <mergeCell ref="L66:T66"/>
    <mergeCell ref="E80:F80"/>
    <mergeCell ref="B81:G81"/>
    <mergeCell ref="B82:G82"/>
    <mergeCell ref="C83:F83"/>
    <mergeCell ref="C84:F84"/>
    <mergeCell ref="C85:F85"/>
    <mergeCell ref="C86:F86"/>
    <mergeCell ref="C87:F87"/>
    <mergeCell ref="B68:G68"/>
    <mergeCell ref="B69:G69"/>
    <mergeCell ref="C70:E70"/>
    <mergeCell ref="C75:E75"/>
    <mergeCell ref="C76:E76"/>
    <mergeCell ref="C77:E77"/>
    <mergeCell ref="C79:F79"/>
    <mergeCell ref="C72:E72"/>
    <mergeCell ref="C73:E73"/>
    <mergeCell ref="C74:E74"/>
    <mergeCell ref="L72:T72"/>
    <mergeCell ref="L73:T73"/>
    <mergeCell ref="L74:T74"/>
    <mergeCell ref="L75:T75"/>
    <mergeCell ref="L76:T76"/>
    <mergeCell ref="E88:F88"/>
    <mergeCell ref="I83:T83"/>
    <mergeCell ref="C108:F108"/>
    <mergeCell ref="B102:F102"/>
    <mergeCell ref="C103:F103"/>
    <mergeCell ref="C104:F104"/>
    <mergeCell ref="C105:F105"/>
    <mergeCell ref="C106:F106"/>
    <mergeCell ref="C107:F107"/>
    <mergeCell ref="I94:T94"/>
    <mergeCell ref="I95:T95"/>
    <mergeCell ref="I96:T96"/>
    <mergeCell ref="I97:T97"/>
    <mergeCell ref="B100:G100"/>
    <mergeCell ref="B101:G101"/>
    <mergeCell ref="N92:V92"/>
    <mergeCell ref="O93:W93"/>
    <mergeCell ref="B90:G90"/>
    <mergeCell ref="I91:T91"/>
  </mergeCells>
  <hyperlinks>
    <hyperlink ref="C112" r:id="rId1"/>
    <hyperlink ref="L61" r:id="rId2"/>
    <hyperlink ref="L62" r:id="rId3"/>
    <hyperlink ref="L63" r:id="rId4"/>
    <hyperlink ref="L66" r:id="rId5"/>
    <hyperlink ref="L72" r:id="rId6"/>
    <hyperlink ref="L74" r:id="rId7"/>
    <hyperlink ref="L73" r:id="rId8"/>
    <hyperlink ref="L75" r:id="rId9"/>
    <hyperlink ref="L76" r:id="rId10"/>
    <hyperlink ref="N92" r:id="rId11"/>
    <hyperlink ref="O93" r:id="rId12"/>
  </hyperlinks>
  <pageMargins left="0.511811024" right="0.511811024" top="0.78740157499999996" bottom="0.78740157499999996" header="0.31496062000000002" footer="0.31496062000000002"/>
  <pageSetup paperSize="9" scale="50" fitToHeight="0" orientation="portrait" r:id="rId13"/>
  <legacyDrawing r:id="rId1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W112"/>
  <sheetViews>
    <sheetView topLeftCell="B88" zoomScale="90" zoomScaleNormal="90" workbookViewId="0">
      <selection activeCell="G111" sqref="G111"/>
    </sheetView>
  </sheetViews>
  <sheetFormatPr defaultRowHeight="15" x14ac:dyDescent="0.25"/>
  <cols>
    <col min="1" max="1" width="3.28515625" style="15" customWidth="1"/>
    <col min="2" max="2" width="5.140625" style="15" customWidth="1"/>
    <col min="3" max="3" width="27.140625" style="15" customWidth="1"/>
    <col min="4" max="4" width="32.140625" style="15" customWidth="1"/>
    <col min="5" max="5" width="22.85546875" style="15" customWidth="1"/>
    <col min="6" max="6" width="20.42578125" style="15" customWidth="1"/>
    <col min="7" max="7" width="25.5703125" style="15" customWidth="1"/>
    <col min="8" max="8" width="2.28515625" style="15" customWidth="1"/>
    <col min="9" max="9" width="30.7109375" style="15" customWidth="1"/>
    <col min="10" max="10" width="22.28515625" style="15" customWidth="1"/>
    <col min="11" max="11" width="18" style="15" customWidth="1"/>
    <col min="12" max="12" width="15.5703125" style="15" customWidth="1"/>
    <col min="13" max="13" width="16" style="15" customWidth="1"/>
    <col min="14" max="14" width="12.85546875" style="15" customWidth="1"/>
    <col min="15" max="17" width="9.140625" style="15"/>
    <col min="18" max="18" width="11.5703125" style="15" customWidth="1"/>
    <col min="19" max="19" width="11.85546875" style="15" customWidth="1"/>
    <col min="20" max="21" width="11.42578125" style="15" customWidth="1"/>
    <col min="22" max="22" width="10.5703125" style="15" customWidth="1"/>
    <col min="23" max="23" width="14.140625" style="15" customWidth="1"/>
    <col min="24" max="16384" width="9.140625" style="15"/>
  </cols>
  <sheetData>
    <row r="1" spans="2:20" ht="26.25" customHeight="1" thickBot="1" x14ac:dyDescent="0.3">
      <c r="B1" s="467" t="s">
        <v>40</v>
      </c>
      <c r="C1" s="468"/>
      <c r="D1" s="468"/>
      <c r="E1" s="468"/>
      <c r="F1" s="468"/>
      <c r="G1" s="469"/>
      <c r="H1" s="628" t="s">
        <v>231</v>
      </c>
      <c r="I1" s="629"/>
      <c r="J1" s="629"/>
      <c r="K1" s="629"/>
      <c r="L1" s="629"/>
      <c r="M1" s="629"/>
      <c r="N1" s="629"/>
      <c r="O1" s="629"/>
      <c r="P1" s="629"/>
      <c r="Q1" s="629"/>
      <c r="R1" s="629"/>
      <c r="S1" s="629"/>
      <c r="T1" s="629"/>
    </row>
    <row r="2" spans="2:20" ht="18" customHeight="1" x14ac:dyDescent="0.25">
      <c r="B2" s="470" t="s">
        <v>0</v>
      </c>
      <c r="C2" s="471"/>
      <c r="D2" s="471"/>
      <c r="E2" s="472"/>
      <c r="F2" s="473"/>
      <c r="G2" s="474"/>
      <c r="H2" s="187"/>
      <c r="I2" s="608" t="s">
        <v>62</v>
      </c>
      <c r="J2" s="609"/>
      <c r="K2" s="609"/>
      <c r="L2" s="609"/>
      <c r="M2" s="188"/>
      <c r="N2" s="188"/>
      <c r="O2" s="188"/>
      <c r="P2" s="188"/>
      <c r="Q2" s="188"/>
      <c r="R2" s="188"/>
      <c r="S2" s="188"/>
      <c r="T2" s="189"/>
    </row>
    <row r="3" spans="2:20" ht="18" customHeight="1" x14ac:dyDescent="0.25">
      <c r="B3" s="454" t="s">
        <v>1</v>
      </c>
      <c r="C3" s="455"/>
      <c r="D3" s="455"/>
      <c r="E3" s="456"/>
      <c r="F3" s="457"/>
      <c r="G3" s="458"/>
      <c r="H3" s="190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8"/>
    </row>
    <row r="4" spans="2:20" ht="18" customHeight="1" x14ac:dyDescent="0.25">
      <c r="B4" s="454" t="s">
        <v>2</v>
      </c>
      <c r="C4" s="455"/>
      <c r="D4" s="455"/>
      <c r="E4" s="456"/>
      <c r="F4" s="457"/>
      <c r="G4" s="458"/>
      <c r="H4" s="190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8"/>
    </row>
    <row r="5" spans="2:20" ht="18" customHeight="1" x14ac:dyDescent="0.25">
      <c r="B5" s="464" t="s">
        <v>57</v>
      </c>
      <c r="C5" s="465"/>
      <c r="D5" s="466"/>
      <c r="E5" s="461"/>
      <c r="F5" s="462"/>
      <c r="G5" s="463"/>
      <c r="H5" s="190"/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8"/>
    </row>
    <row r="6" spans="2:20" ht="18" customHeight="1" x14ac:dyDescent="0.25">
      <c r="B6" s="454" t="s">
        <v>3</v>
      </c>
      <c r="C6" s="455"/>
      <c r="D6" s="455"/>
      <c r="E6" s="456" t="s">
        <v>58</v>
      </c>
      <c r="F6" s="457"/>
      <c r="G6" s="458"/>
      <c r="H6" s="190"/>
      <c r="I6" s="5"/>
      <c r="J6" s="6"/>
      <c r="K6" s="6"/>
      <c r="L6" s="6"/>
      <c r="M6" s="6"/>
      <c r="N6" s="6"/>
      <c r="O6" s="6"/>
      <c r="P6" s="6"/>
      <c r="Q6" s="6"/>
      <c r="R6" s="6"/>
      <c r="S6" s="6"/>
      <c r="T6" s="8"/>
    </row>
    <row r="7" spans="2:20" ht="18" customHeight="1" x14ac:dyDescent="0.25">
      <c r="B7" s="459" t="s">
        <v>41</v>
      </c>
      <c r="C7" s="460"/>
      <c r="D7" s="460"/>
      <c r="E7" s="461" t="s">
        <v>273</v>
      </c>
      <c r="F7" s="462"/>
      <c r="G7" s="463"/>
      <c r="H7" s="190"/>
      <c r="I7" s="5"/>
      <c r="J7" s="6"/>
      <c r="K7" s="6"/>
      <c r="L7" s="6"/>
      <c r="M7" s="6"/>
      <c r="N7" s="6"/>
      <c r="O7" s="6"/>
      <c r="P7" s="6"/>
      <c r="Q7" s="6"/>
      <c r="R7" s="6"/>
      <c r="S7" s="6"/>
      <c r="T7" s="8"/>
    </row>
    <row r="8" spans="2:20" ht="18" customHeight="1" x14ac:dyDescent="0.25">
      <c r="B8" s="480" t="s">
        <v>61</v>
      </c>
      <c r="C8" s="481"/>
      <c r="D8" s="482"/>
      <c r="E8" s="461" t="s">
        <v>250</v>
      </c>
      <c r="F8" s="462"/>
      <c r="G8" s="463"/>
      <c r="H8" s="190"/>
      <c r="I8" s="5"/>
      <c r="J8" s="6"/>
      <c r="K8" s="6"/>
      <c r="L8" s="6"/>
      <c r="M8" s="6"/>
      <c r="N8" s="6"/>
      <c r="O8" s="6"/>
      <c r="P8" s="6"/>
      <c r="Q8" s="6"/>
      <c r="R8" s="6"/>
      <c r="S8" s="6"/>
      <c r="T8" s="8"/>
    </row>
    <row r="9" spans="2:20" ht="18" customHeight="1" x14ac:dyDescent="0.25">
      <c r="B9" s="480" t="s">
        <v>46</v>
      </c>
      <c r="C9" s="481"/>
      <c r="D9" s="482"/>
      <c r="E9" s="456" t="s">
        <v>47</v>
      </c>
      <c r="F9" s="457"/>
      <c r="G9" s="458"/>
      <c r="H9" s="187"/>
      <c r="I9" s="616" t="s">
        <v>63</v>
      </c>
      <c r="J9" s="617"/>
      <c r="K9" s="6"/>
      <c r="L9" s="6"/>
      <c r="M9" s="6"/>
      <c r="N9" s="6"/>
      <c r="O9" s="6"/>
      <c r="P9" s="6"/>
      <c r="Q9" s="6"/>
      <c r="R9" s="6"/>
      <c r="S9" s="6"/>
      <c r="T9" s="8"/>
    </row>
    <row r="10" spans="2:20" ht="18" customHeight="1" x14ac:dyDescent="0.25">
      <c r="B10" s="454" t="s">
        <v>4</v>
      </c>
      <c r="C10" s="455"/>
      <c r="D10" s="455"/>
      <c r="E10" s="456">
        <v>12</v>
      </c>
      <c r="F10" s="457"/>
      <c r="G10" s="458"/>
      <c r="H10" s="190"/>
      <c r="I10" s="5"/>
      <c r="J10" s="6"/>
      <c r="K10" s="6"/>
      <c r="L10" s="6"/>
      <c r="M10" s="6"/>
      <c r="N10" s="6"/>
      <c r="O10" s="6"/>
      <c r="P10" s="6"/>
      <c r="Q10" s="6"/>
      <c r="R10" s="6"/>
      <c r="S10" s="6"/>
      <c r="T10" s="8"/>
    </row>
    <row r="11" spans="2:20" ht="18" customHeight="1" x14ac:dyDescent="0.25">
      <c r="B11" s="464" t="s">
        <v>134</v>
      </c>
      <c r="C11" s="465"/>
      <c r="D11" s="466"/>
      <c r="E11" s="461" t="s">
        <v>135</v>
      </c>
      <c r="F11" s="462"/>
      <c r="G11" s="463"/>
      <c r="H11" s="190"/>
      <c r="I11" s="5" t="s">
        <v>136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8"/>
    </row>
    <row r="12" spans="2:20" ht="18" customHeight="1" x14ac:dyDescent="0.25">
      <c r="B12" s="477"/>
      <c r="C12" s="478"/>
      <c r="D12" s="478"/>
      <c r="E12" s="478"/>
      <c r="F12" s="456"/>
      <c r="G12" s="479"/>
      <c r="H12" s="190"/>
      <c r="I12" s="5"/>
      <c r="J12" s="6"/>
      <c r="K12" s="6"/>
      <c r="L12" s="6"/>
      <c r="M12" s="6"/>
      <c r="N12" s="6"/>
      <c r="O12" s="6"/>
      <c r="P12" s="6"/>
      <c r="Q12" s="6"/>
      <c r="R12" s="6"/>
      <c r="S12" s="6"/>
      <c r="T12" s="8"/>
    </row>
    <row r="13" spans="2:20" ht="18" customHeight="1" x14ac:dyDescent="0.25">
      <c r="B13" s="498" t="s">
        <v>42</v>
      </c>
      <c r="C13" s="499"/>
      <c r="D13" s="500"/>
      <c r="E13" s="504" t="s">
        <v>256</v>
      </c>
      <c r="F13" s="505"/>
      <c r="G13" s="506"/>
      <c r="H13" s="190"/>
      <c r="I13" s="616" t="s">
        <v>64</v>
      </c>
      <c r="J13" s="617"/>
      <c r="K13" s="6"/>
      <c r="L13" s="6"/>
      <c r="M13" s="6"/>
      <c r="N13" s="6"/>
      <c r="O13" s="6"/>
      <c r="P13" s="6"/>
      <c r="Q13" s="6"/>
      <c r="R13" s="6"/>
      <c r="S13" s="6"/>
      <c r="T13" s="8"/>
    </row>
    <row r="14" spans="2:20" ht="18" customHeight="1" x14ac:dyDescent="0.25">
      <c r="B14" s="501"/>
      <c r="C14" s="502"/>
      <c r="D14" s="503"/>
      <c r="E14" s="507" t="s">
        <v>60</v>
      </c>
      <c r="F14" s="508"/>
      <c r="G14" s="509"/>
      <c r="H14" s="190"/>
      <c r="I14" s="616"/>
      <c r="J14" s="617"/>
      <c r="K14" s="6"/>
      <c r="L14" s="6"/>
      <c r="M14" s="6"/>
      <c r="N14" s="6"/>
      <c r="O14" s="6"/>
      <c r="P14" s="6"/>
      <c r="Q14" s="6"/>
      <c r="R14" s="6"/>
      <c r="S14" s="6"/>
      <c r="T14" s="8"/>
    </row>
    <row r="15" spans="2:20" ht="18" customHeight="1" thickBot="1" x14ac:dyDescent="0.3">
      <c r="B15" s="510" t="s">
        <v>43</v>
      </c>
      <c r="C15" s="511"/>
      <c r="D15" s="511"/>
      <c r="E15" s="456">
        <v>2</v>
      </c>
      <c r="F15" s="457"/>
      <c r="G15" s="458"/>
      <c r="H15" s="190"/>
      <c r="I15" s="619" t="s">
        <v>64</v>
      </c>
      <c r="J15" s="620"/>
      <c r="K15" s="10"/>
      <c r="L15" s="10"/>
      <c r="M15" s="10"/>
      <c r="N15" s="10"/>
      <c r="O15" s="10"/>
      <c r="P15" s="10"/>
      <c r="Q15" s="10"/>
      <c r="R15" s="10"/>
      <c r="S15" s="10"/>
      <c r="T15" s="11"/>
    </row>
    <row r="16" spans="2:20" ht="18" customHeight="1" x14ac:dyDescent="0.25">
      <c r="B16" s="483" t="s">
        <v>5</v>
      </c>
      <c r="C16" s="484"/>
      <c r="D16" s="484"/>
      <c r="E16" s="484"/>
      <c r="F16" s="484"/>
      <c r="G16" s="485"/>
      <c r="H16" s="190"/>
      <c r="I16" s="190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</row>
    <row r="17" spans="2:20" ht="18" customHeight="1" thickBot="1" x14ac:dyDescent="0.3">
      <c r="B17" s="486" t="s">
        <v>51</v>
      </c>
      <c r="C17" s="487"/>
      <c r="D17" s="487"/>
      <c r="E17" s="487"/>
      <c r="F17" s="487"/>
      <c r="G17" s="488"/>
      <c r="H17" s="190"/>
      <c r="I17" s="190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</row>
    <row r="18" spans="2:20" ht="18" customHeight="1" x14ac:dyDescent="0.25">
      <c r="B18" s="263" t="s">
        <v>66</v>
      </c>
      <c r="C18" s="269" t="s">
        <v>67</v>
      </c>
      <c r="D18" s="264" t="s">
        <v>68</v>
      </c>
      <c r="E18" s="264" t="s">
        <v>69</v>
      </c>
      <c r="F18" s="264" t="s">
        <v>70</v>
      </c>
      <c r="G18" s="74" t="s">
        <v>71</v>
      </c>
      <c r="H18" s="190"/>
      <c r="I18" s="608" t="s">
        <v>62</v>
      </c>
      <c r="J18" s="609"/>
      <c r="K18" s="609"/>
      <c r="L18" s="609"/>
      <c r="M18" s="188"/>
      <c r="N18" s="188"/>
      <c r="O18" s="188"/>
      <c r="P18" s="188"/>
      <c r="Q18" s="188"/>
      <c r="R18" s="188"/>
      <c r="S18" s="188"/>
      <c r="T18" s="189"/>
    </row>
    <row r="19" spans="2:20" ht="18" customHeight="1" x14ac:dyDescent="0.25">
      <c r="B19" s="75" t="s">
        <v>6</v>
      </c>
      <c r="C19" s="76" t="s">
        <v>44</v>
      </c>
      <c r="D19" s="77" t="s">
        <v>72</v>
      </c>
      <c r="E19" s="78">
        <v>1</v>
      </c>
      <c r="F19" s="79">
        <v>2286.48</v>
      </c>
      <c r="G19" s="80">
        <f>F19</f>
        <v>2286.48</v>
      </c>
      <c r="H19" s="187"/>
      <c r="I19" s="277" t="s">
        <v>65</v>
      </c>
      <c r="J19" s="7"/>
      <c r="K19" s="6"/>
      <c r="L19" s="6"/>
      <c r="M19" s="6"/>
      <c r="N19" s="6"/>
      <c r="O19" s="6"/>
      <c r="P19" s="6"/>
      <c r="Q19" s="6"/>
      <c r="R19" s="6"/>
      <c r="S19" s="6"/>
      <c r="T19" s="8"/>
    </row>
    <row r="20" spans="2:20" ht="18" customHeight="1" x14ac:dyDescent="0.25">
      <c r="B20" s="75" t="s">
        <v>7</v>
      </c>
      <c r="C20" s="76" t="s">
        <v>45</v>
      </c>
      <c r="D20" s="77" t="s">
        <v>72</v>
      </c>
      <c r="E20" s="78">
        <v>220</v>
      </c>
      <c r="F20" s="81">
        <f>(G19+G21)/E20</f>
        <v>13.511018181818182</v>
      </c>
      <c r="G20" s="80">
        <f>F20</f>
        <v>13.511018181818182</v>
      </c>
      <c r="H20" s="187"/>
      <c r="I20" s="616" t="s">
        <v>73</v>
      </c>
      <c r="J20" s="617"/>
      <c r="K20" s="617"/>
      <c r="L20" s="617"/>
      <c r="M20" s="617"/>
      <c r="N20" s="617"/>
      <c r="O20" s="617"/>
      <c r="P20" s="617"/>
      <c r="Q20" s="6"/>
      <c r="R20" s="6"/>
      <c r="S20" s="6"/>
      <c r="T20" s="8"/>
    </row>
    <row r="21" spans="2:20" ht="29.25" customHeight="1" x14ac:dyDescent="0.25">
      <c r="B21" s="75" t="s">
        <v>9</v>
      </c>
      <c r="C21" s="76" t="s">
        <v>8</v>
      </c>
      <c r="D21" s="82">
        <v>0.3</v>
      </c>
      <c r="E21" s="83">
        <v>1</v>
      </c>
      <c r="F21" s="81">
        <f>F19*D21</f>
        <v>685.94399999999996</v>
      </c>
      <c r="G21" s="80">
        <f>F21</f>
        <v>685.94399999999996</v>
      </c>
      <c r="H21" s="187"/>
      <c r="I21" s="622" t="s">
        <v>74</v>
      </c>
      <c r="J21" s="623"/>
      <c r="K21" s="623"/>
      <c r="L21" s="623"/>
      <c r="M21" s="623"/>
      <c r="N21" s="623"/>
      <c r="O21" s="623"/>
      <c r="P21" s="623"/>
      <c r="Q21" s="623"/>
      <c r="R21" s="623"/>
      <c r="S21" s="623"/>
      <c r="T21" s="624"/>
    </row>
    <row r="22" spans="2:20" ht="21" customHeight="1" thickBot="1" x14ac:dyDescent="0.3">
      <c r="B22" s="75" t="s">
        <v>10</v>
      </c>
      <c r="C22" s="76" t="s">
        <v>75</v>
      </c>
      <c r="D22" s="82">
        <v>0.4</v>
      </c>
      <c r="E22" s="83">
        <v>105</v>
      </c>
      <c r="F22" s="81">
        <f>F20*D22</f>
        <v>5.4044072727272727</v>
      </c>
      <c r="G22" s="80">
        <f>F22*E22</f>
        <v>567.46276363636366</v>
      </c>
      <c r="H22" s="187"/>
      <c r="I22" s="625" t="s">
        <v>269</v>
      </c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7"/>
    </row>
    <row r="23" spans="2:20" ht="19.5" customHeight="1" x14ac:dyDescent="0.25">
      <c r="B23" s="75" t="s">
        <v>11</v>
      </c>
      <c r="C23" s="76" t="s">
        <v>12</v>
      </c>
      <c r="D23" s="85"/>
      <c r="E23" s="81" t="s">
        <v>48</v>
      </c>
      <c r="F23" s="81"/>
      <c r="G23" s="80"/>
      <c r="H23" s="191"/>
      <c r="I23" s="191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</row>
    <row r="24" spans="2:20" ht="18" customHeight="1" x14ac:dyDescent="0.25">
      <c r="B24" s="86"/>
      <c r="C24" s="87"/>
      <c r="D24" s="87"/>
      <c r="E24" s="487" t="s">
        <v>52</v>
      </c>
      <c r="F24" s="521"/>
      <c r="G24" s="88">
        <f>G19+G21+G22</f>
        <v>3539.8867636363639</v>
      </c>
      <c r="H24" s="191"/>
      <c r="I24" s="191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</row>
    <row r="25" spans="2:20" x14ac:dyDescent="0.25">
      <c r="B25" s="524"/>
      <c r="C25" s="457"/>
      <c r="D25" s="457"/>
      <c r="E25" s="457"/>
      <c r="F25" s="457"/>
      <c r="G25" s="458"/>
      <c r="H25" s="190"/>
      <c r="I25" s="190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</row>
    <row r="26" spans="2:20" ht="18" customHeight="1" x14ac:dyDescent="0.25">
      <c r="B26" s="486" t="s">
        <v>14</v>
      </c>
      <c r="C26" s="487"/>
      <c r="D26" s="487"/>
      <c r="E26" s="487"/>
      <c r="F26" s="487"/>
      <c r="G26" s="488"/>
      <c r="H26" s="190"/>
      <c r="I26" s="190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</row>
    <row r="27" spans="2:20" ht="18" customHeight="1" thickBot="1" x14ac:dyDescent="0.3">
      <c r="B27" s="525" t="s">
        <v>79</v>
      </c>
      <c r="C27" s="526"/>
      <c r="D27" s="526"/>
      <c r="E27" s="526"/>
      <c r="F27" s="526"/>
      <c r="G27" s="527"/>
      <c r="H27" s="190"/>
      <c r="I27" s="190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</row>
    <row r="28" spans="2:20" ht="18" customHeight="1" x14ac:dyDescent="0.25">
      <c r="B28" s="263" t="s">
        <v>80</v>
      </c>
      <c r="C28" s="528" t="s">
        <v>81</v>
      </c>
      <c r="D28" s="529"/>
      <c r="E28" s="530"/>
      <c r="F28" s="264" t="s">
        <v>68</v>
      </c>
      <c r="G28" s="74" t="s">
        <v>71</v>
      </c>
      <c r="H28" s="190"/>
      <c r="I28" s="608" t="s">
        <v>62</v>
      </c>
      <c r="J28" s="609"/>
      <c r="K28" s="609"/>
      <c r="L28" s="609"/>
      <c r="M28" s="188"/>
      <c r="N28" s="188"/>
      <c r="O28" s="188"/>
      <c r="P28" s="188"/>
      <c r="Q28" s="188"/>
      <c r="R28" s="188"/>
      <c r="S28" s="188"/>
      <c r="T28" s="189"/>
    </row>
    <row r="29" spans="2:20" ht="21.75" customHeight="1" x14ac:dyDescent="0.25">
      <c r="B29" s="75" t="s">
        <v>6</v>
      </c>
      <c r="C29" s="512" t="s">
        <v>82</v>
      </c>
      <c r="D29" s="513"/>
      <c r="E29" s="90" t="s">
        <v>83</v>
      </c>
      <c r="F29" s="90">
        <v>8.3299999999999999E-2</v>
      </c>
      <c r="G29" s="91">
        <f>G24*F29</f>
        <v>294.87256741090908</v>
      </c>
      <c r="H29" s="190"/>
      <c r="I29" s="616" t="s">
        <v>86</v>
      </c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8"/>
    </row>
    <row r="30" spans="2:20" ht="18" customHeight="1" thickBot="1" x14ac:dyDescent="0.3">
      <c r="B30" s="75" t="s">
        <v>7</v>
      </c>
      <c r="C30" s="512" t="s">
        <v>50</v>
      </c>
      <c r="D30" s="513"/>
      <c r="E30" s="92" t="s">
        <v>84</v>
      </c>
      <c r="F30" s="92">
        <v>0.121</v>
      </c>
      <c r="G30" s="91">
        <f>G24*F30</f>
        <v>428.32629840000004</v>
      </c>
      <c r="H30" s="190"/>
      <c r="I30" s="9" t="s">
        <v>87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1"/>
    </row>
    <row r="31" spans="2:20" ht="18" customHeight="1" x14ac:dyDescent="0.25">
      <c r="B31" s="93"/>
      <c r="C31" s="94"/>
      <c r="D31" s="94"/>
      <c r="E31" s="95"/>
      <c r="F31" s="96" t="s">
        <v>78</v>
      </c>
      <c r="G31" s="97">
        <f>G29+G30</f>
        <v>723.19886581090918</v>
      </c>
      <c r="H31" s="190"/>
      <c r="I31" s="190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</row>
    <row r="32" spans="2:20" ht="21" customHeight="1" x14ac:dyDescent="0.25">
      <c r="B32" s="75" t="s">
        <v>9</v>
      </c>
      <c r="C32" s="515" t="s">
        <v>85</v>
      </c>
      <c r="D32" s="516"/>
      <c r="E32" s="516"/>
      <c r="F32" s="517"/>
      <c r="G32" s="98">
        <f>F44*G31</f>
        <v>287.83314859274191</v>
      </c>
      <c r="H32" s="190"/>
      <c r="I32" s="190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</row>
    <row r="33" spans="2:20" ht="18" customHeight="1" x14ac:dyDescent="0.25">
      <c r="B33" s="99"/>
      <c r="C33" s="100"/>
      <c r="D33" s="100"/>
      <c r="E33" s="100"/>
      <c r="F33" s="101" t="s">
        <v>91</v>
      </c>
      <c r="G33" s="102">
        <f>G31+G32</f>
        <v>1011.0320144036511</v>
      </c>
      <c r="H33" s="190"/>
      <c r="I33" s="190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</row>
    <row r="34" spans="2:20" ht="25.5" customHeight="1" thickBot="1" x14ac:dyDescent="0.3">
      <c r="B34" s="518" t="s">
        <v>89</v>
      </c>
      <c r="C34" s="519"/>
      <c r="D34" s="519"/>
      <c r="E34" s="519"/>
      <c r="F34" s="519"/>
      <c r="G34" s="520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</row>
    <row r="35" spans="2:20" ht="22.5" customHeight="1" x14ac:dyDescent="0.25">
      <c r="B35" s="103" t="s">
        <v>88</v>
      </c>
      <c r="C35" s="532" t="s">
        <v>90</v>
      </c>
      <c r="D35" s="532"/>
      <c r="E35" s="532"/>
      <c r="F35" s="270" t="s">
        <v>68</v>
      </c>
      <c r="G35" s="105" t="s">
        <v>71</v>
      </c>
      <c r="H35" s="187"/>
      <c r="I35" s="608" t="s">
        <v>62</v>
      </c>
      <c r="J35" s="609"/>
      <c r="K35" s="609"/>
      <c r="L35" s="609"/>
      <c r="M35" s="188"/>
      <c r="N35" s="188"/>
      <c r="O35" s="188"/>
      <c r="P35" s="188"/>
      <c r="Q35" s="188"/>
      <c r="R35" s="188"/>
      <c r="S35" s="188"/>
      <c r="T35" s="189"/>
    </row>
    <row r="36" spans="2:20" ht="18" customHeight="1" x14ac:dyDescent="0.25">
      <c r="B36" s="275" t="s">
        <v>6</v>
      </c>
      <c r="C36" s="531" t="s">
        <v>15</v>
      </c>
      <c r="D36" s="512"/>
      <c r="E36" s="513"/>
      <c r="F36" s="90">
        <v>0.2</v>
      </c>
      <c r="G36" s="107">
        <f>G24*F36</f>
        <v>707.97735272727277</v>
      </c>
      <c r="H36" s="187"/>
      <c r="I36" s="616" t="s">
        <v>92</v>
      </c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8"/>
    </row>
    <row r="37" spans="2:20" ht="18" customHeight="1" x14ac:dyDescent="0.25">
      <c r="B37" s="275" t="s">
        <v>7</v>
      </c>
      <c r="C37" s="531" t="s">
        <v>16</v>
      </c>
      <c r="D37" s="512"/>
      <c r="E37" s="513"/>
      <c r="F37" s="92">
        <v>2.5000000000000001E-2</v>
      </c>
      <c r="G37" s="107">
        <f>G24*F37</f>
        <v>88.497169090909097</v>
      </c>
      <c r="H37" s="187"/>
      <c r="I37" s="616" t="s">
        <v>92</v>
      </c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8"/>
    </row>
    <row r="38" spans="2:20" ht="18" customHeight="1" x14ac:dyDescent="0.25">
      <c r="B38" s="275" t="s">
        <v>9</v>
      </c>
      <c r="C38" s="531" t="s">
        <v>93</v>
      </c>
      <c r="D38" s="512"/>
      <c r="E38" s="513"/>
      <c r="F38" s="108">
        <v>0.06</v>
      </c>
      <c r="G38" s="109">
        <f>G24*F38</f>
        <v>212.39320581818183</v>
      </c>
      <c r="H38" s="192"/>
      <c r="I38" s="616" t="s">
        <v>101</v>
      </c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8"/>
    </row>
    <row r="39" spans="2:20" ht="18" customHeight="1" x14ac:dyDescent="0.25">
      <c r="B39" s="275" t="s">
        <v>10</v>
      </c>
      <c r="C39" s="531" t="s">
        <v>17</v>
      </c>
      <c r="D39" s="512"/>
      <c r="E39" s="513"/>
      <c r="F39" s="92">
        <v>1.4999999999999999E-2</v>
      </c>
      <c r="G39" s="107">
        <f>G24*F39</f>
        <v>53.098301454545457</v>
      </c>
      <c r="H39" s="187"/>
      <c r="I39" s="616" t="s">
        <v>92</v>
      </c>
      <c r="J39" s="617"/>
      <c r="K39" s="617"/>
      <c r="L39" s="617"/>
      <c r="M39" s="617"/>
      <c r="N39" s="617"/>
      <c r="O39" s="617"/>
      <c r="P39" s="617"/>
      <c r="Q39" s="617"/>
      <c r="R39" s="617"/>
      <c r="S39" s="617"/>
      <c r="T39" s="618"/>
    </row>
    <row r="40" spans="2:20" ht="18" customHeight="1" x14ac:dyDescent="0.25">
      <c r="B40" s="275" t="s">
        <v>11</v>
      </c>
      <c r="C40" s="531" t="s">
        <v>49</v>
      </c>
      <c r="D40" s="512"/>
      <c r="E40" s="513"/>
      <c r="F40" s="92">
        <v>0.01</v>
      </c>
      <c r="G40" s="107">
        <f>G24*F40</f>
        <v>35.39886763636364</v>
      </c>
      <c r="H40" s="187"/>
      <c r="I40" s="616" t="s">
        <v>92</v>
      </c>
      <c r="J40" s="617"/>
      <c r="K40" s="617"/>
      <c r="L40" s="617"/>
      <c r="M40" s="617"/>
      <c r="N40" s="617"/>
      <c r="O40" s="617"/>
      <c r="P40" s="617"/>
      <c r="Q40" s="617"/>
      <c r="R40" s="617"/>
      <c r="S40" s="617"/>
      <c r="T40" s="618"/>
    </row>
    <row r="41" spans="2:20" ht="18" customHeight="1" x14ac:dyDescent="0.25">
      <c r="B41" s="275" t="s">
        <v>13</v>
      </c>
      <c r="C41" s="531" t="s">
        <v>18</v>
      </c>
      <c r="D41" s="512"/>
      <c r="E41" s="513"/>
      <c r="F41" s="92">
        <v>6.0000000000000001E-3</v>
      </c>
      <c r="G41" s="107">
        <f>G24*F41</f>
        <v>21.239320581818184</v>
      </c>
      <c r="H41" s="187"/>
      <c r="I41" s="616" t="s">
        <v>92</v>
      </c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8"/>
    </row>
    <row r="42" spans="2:20" ht="18" customHeight="1" x14ac:dyDescent="0.25">
      <c r="B42" s="275" t="s">
        <v>19</v>
      </c>
      <c r="C42" s="531" t="s">
        <v>20</v>
      </c>
      <c r="D42" s="512"/>
      <c r="E42" s="513"/>
      <c r="F42" s="92">
        <v>2E-3</v>
      </c>
      <c r="G42" s="107">
        <f>G24*F42</f>
        <v>7.079773527272728</v>
      </c>
      <c r="H42" s="187"/>
      <c r="I42" s="616" t="s">
        <v>92</v>
      </c>
      <c r="J42" s="617"/>
      <c r="K42" s="617"/>
      <c r="L42" s="617"/>
      <c r="M42" s="617"/>
      <c r="N42" s="617"/>
      <c r="O42" s="617"/>
      <c r="P42" s="617"/>
      <c r="Q42" s="617"/>
      <c r="R42" s="617"/>
      <c r="S42" s="617"/>
      <c r="T42" s="618"/>
    </row>
    <row r="43" spans="2:20" ht="18" customHeight="1" thickBot="1" x14ac:dyDescent="0.3">
      <c r="B43" s="275" t="s">
        <v>21</v>
      </c>
      <c r="C43" s="531" t="s">
        <v>22</v>
      </c>
      <c r="D43" s="512"/>
      <c r="E43" s="513"/>
      <c r="F43" s="92">
        <v>0.08</v>
      </c>
      <c r="G43" s="107">
        <f>G24*F43</f>
        <v>283.19094109090912</v>
      </c>
      <c r="H43" s="187"/>
      <c r="I43" s="619" t="s">
        <v>92</v>
      </c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1"/>
    </row>
    <row r="44" spans="2:20" ht="18" customHeight="1" x14ac:dyDescent="0.25">
      <c r="B44" s="110"/>
      <c r="C44" s="111"/>
      <c r="D44" s="112"/>
      <c r="E44" s="113" t="s">
        <v>94</v>
      </c>
      <c r="F44" s="113">
        <f>SUM(F36:F43)</f>
        <v>0.39800000000000008</v>
      </c>
      <c r="G44" s="114">
        <f>SUM(G36:G43)</f>
        <v>1408.8749319272727</v>
      </c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</row>
    <row r="45" spans="2:20" ht="18" customHeight="1" thickBot="1" x14ac:dyDescent="0.3">
      <c r="B45" s="525" t="s">
        <v>23</v>
      </c>
      <c r="C45" s="526"/>
      <c r="D45" s="526"/>
      <c r="E45" s="526"/>
      <c r="F45" s="526"/>
      <c r="G45" s="52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</row>
    <row r="46" spans="2:20" ht="18" customHeight="1" x14ac:dyDescent="0.25">
      <c r="B46" s="263" t="s">
        <v>95</v>
      </c>
      <c r="C46" s="529" t="s">
        <v>96</v>
      </c>
      <c r="D46" s="529"/>
      <c r="E46" s="529"/>
      <c r="F46" s="529"/>
      <c r="G46" s="74" t="s">
        <v>71</v>
      </c>
      <c r="H46" s="187"/>
      <c r="I46" s="608" t="s">
        <v>62</v>
      </c>
      <c r="J46" s="609"/>
      <c r="K46" s="609"/>
      <c r="L46" s="609"/>
      <c r="M46" s="188"/>
      <c r="N46" s="188"/>
      <c r="O46" s="188"/>
      <c r="P46" s="188"/>
      <c r="Q46" s="188"/>
      <c r="R46" s="188"/>
      <c r="S46" s="188"/>
      <c r="T46" s="189"/>
    </row>
    <row r="47" spans="2:20" ht="18" customHeight="1" x14ac:dyDescent="0.25">
      <c r="B47" s="535" t="s">
        <v>6</v>
      </c>
      <c r="C47" s="537" t="s">
        <v>97</v>
      </c>
      <c r="D47" s="265" t="s">
        <v>98</v>
      </c>
      <c r="E47" s="116" t="s">
        <v>99</v>
      </c>
      <c r="F47" s="117" t="s">
        <v>102</v>
      </c>
      <c r="G47" s="539">
        <f>IF((D48*E48*F48)-(G19*0.06)&lt;0,0,((D48*E48*F48)-(G19*0.06)))</f>
        <v>0</v>
      </c>
      <c r="H47" s="193"/>
      <c r="I47" s="613" t="s">
        <v>155</v>
      </c>
      <c r="J47" s="614"/>
      <c r="K47" s="614"/>
      <c r="L47" s="614"/>
      <c r="M47" s="614"/>
      <c r="N47" s="614"/>
      <c r="O47" s="614"/>
      <c r="P47" s="614"/>
      <c r="Q47" s="614"/>
      <c r="R47" s="614"/>
      <c r="S47" s="614"/>
      <c r="T47" s="615"/>
    </row>
    <row r="48" spans="2:20" ht="18" customHeight="1" x14ac:dyDescent="0.25">
      <c r="B48" s="536"/>
      <c r="C48" s="538"/>
      <c r="D48" s="265">
        <v>2</v>
      </c>
      <c r="E48" s="116">
        <v>3.95</v>
      </c>
      <c r="F48" s="118">
        <v>15</v>
      </c>
      <c r="G48" s="540"/>
      <c r="H48" s="193"/>
      <c r="I48" s="613"/>
      <c r="J48" s="614"/>
      <c r="K48" s="614"/>
      <c r="L48" s="614"/>
      <c r="M48" s="614"/>
      <c r="N48" s="614"/>
      <c r="O48" s="614"/>
      <c r="P48" s="614"/>
      <c r="Q48" s="614"/>
      <c r="R48" s="614"/>
      <c r="S48" s="614"/>
      <c r="T48" s="615"/>
    </row>
    <row r="49" spans="2:20" ht="18" customHeight="1" x14ac:dyDescent="0.25">
      <c r="B49" s="535" t="s">
        <v>7</v>
      </c>
      <c r="C49" s="550" t="s">
        <v>100</v>
      </c>
      <c r="D49" s="551"/>
      <c r="E49" s="119" t="s">
        <v>99</v>
      </c>
      <c r="F49" s="120" t="s">
        <v>102</v>
      </c>
      <c r="G49" s="539">
        <f>(E50*F50)*(100%-10%)</f>
        <v>344.92500000000001</v>
      </c>
      <c r="H49" s="193"/>
      <c r="I49" s="613" t="s">
        <v>103</v>
      </c>
      <c r="J49" s="614"/>
      <c r="K49" s="614"/>
      <c r="L49" s="614"/>
      <c r="M49" s="614"/>
      <c r="N49" s="614"/>
      <c r="O49" s="614"/>
      <c r="P49" s="614"/>
      <c r="Q49" s="614"/>
      <c r="R49" s="614"/>
      <c r="S49" s="614"/>
      <c r="T49" s="615"/>
    </row>
    <row r="50" spans="2:20" ht="18" customHeight="1" x14ac:dyDescent="0.25">
      <c r="B50" s="536"/>
      <c r="C50" s="552"/>
      <c r="D50" s="553"/>
      <c r="E50" s="121">
        <v>25.55</v>
      </c>
      <c r="F50" s="122">
        <v>15</v>
      </c>
      <c r="G50" s="540"/>
      <c r="H50" s="194"/>
      <c r="I50" s="613"/>
      <c r="J50" s="614"/>
      <c r="K50" s="614"/>
      <c r="L50" s="614"/>
      <c r="M50" s="614"/>
      <c r="N50" s="614"/>
      <c r="O50" s="614"/>
      <c r="P50" s="614"/>
      <c r="Q50" s="614"/>
      <c r="R50" s="614"/>
      <c r="S50" s="614"/>
      <c r="T50" s="615"/>
    </row>
    <row r="51" spans="2:20" ht="18" customHeight="1" x14ac:dyDescent="0.25">
      <c r="B51" s="275" t="s">
        <v>9</v>
      </c>
      <c r="C51" s="547" t="s">
        <v>104</v>
      </c>
      <c r="D51" s="548"/>
      <c r="E51" s="548"/>
      <c r="F51" s="549"/>
      <c r="G51" s="109">
        <v>193.44</v>
      </c>
      <c r="H51" s="195"/>
      <c r="I51" s="5" t="s">
        <v>65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8"/>
    </row>
    <row r="52" spans="2:20" ht="18" customHeight="1" x14ac:dyDescent="0.25">
      <c r="B52" s="275" t="s">
        <v>10</v>
      </c>
      <c r="C52" s="547" t="s">
        <v>105</v>
      </c>
      <c r="D52" s="548"/>
      <c r="E52" s="548"/>
      <c r="F52" s="549"/>
      <c r="G52" s="123">
        <v>129.9</v>
      </c>
      <c r="H52" s="191"/>
      <c r="I52" s="52" t="s">
        <v>270</v>
      </c>
      <c r="J52" s="6"/>
      <c r="K52" s="6"/>
      <c r="L52" s="6"/>
      <c r="M52" s="6"/>
      <c r="N52" s="6"/>
      <c r="O52" s="6"/>
      <c r="P52" s="6"/>
      <c r="Q52" s="6"/>
      <c r="R52" s="6"/>
      <c r="S52" s="6"/>
      <c r="T52" s="8"/>
    </row>
    <row r="53" spans="2:20" ht="18" customHeight="1" x14ac:dyDescent="0.25">
      <c r="B53" s="275" t="s">
        <v>11</v>
      </c>
      <c r="C53" s="547" t="s">
        <v>106</v>
      </c>
      <c r="D53" s="548"/>
      <c r="E53" s="548"/>
      <c r="F53" s="549"/>
      <c r="G53" s="124">
        <v>19.45</v>
      </c>
      <c r="H53" s="191"/>
      <c r="I53" s="52" t="s">
        <v>270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8"/>
    </row>
    <row r="54" spans="2:20" ht="18" customHeight="1" x14ac:dyDescent="0.25">
      <c r="B54" s="275" t="s">
        <v>13</v>
      </c>
      <c r="C54" s="547" t="s">
        <v>107</v>
      </c>
      <c r="D54" s="548"/>
      <c r="E54" s="548"/>
      <c r="F54" s="549"/>
      <c r="G54" s="124">
        <v>0</v>
      </c>
      <c r="H54" s="191"/>
      <c r="I54" s="52" t="s">
        <v>270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8"/>
    </row>
    <row r="55" spans="2:20" ht="18" customHeight="1" thickBot="1" x14ac:dyDescent="0.3">
      <c r="B55" s="275" t="s">
        <v>19</v>
      </c>
      <c r="C55" s="558" t="s">
        <v>12</v>
      </c>
      <c r="D55" s="559"/>
      <c r="E55" s="559"/>
      <c r="F55" s="560"/>
      <c r="G55" s="80"/>
      <c r="H55" s="191"/>
      <c r="I55" s="62" t="s">
        <v>268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1"/>
    </row>
    <row r="56" spans="2:20" ht="18" customHeight="1" x14ac:dyDescent="0.25">
      <c r="B56" s="110"/>
      <c r="C56" s="111"/>
      <c r="D56" s="111"/>
      <c r="E56" s="111"/>
      <c r="F56" s="125" t="s">
        <v>78</v>
      </c>
      <c r="G56" s="114">
        <f>G49+G51+G52+G53+G54+G47</f>
        <v>687.71500000000003</v>
      </c>
      <c r="H56" s="187"/>
      <c r="I56" s="611"/>
      <c r="J56" s="611"/>
      <c r="K56" s="611"/>
      <c r="L56" s="611"/>
      <c r="M56" s="611"/>
      <c r="N56" s="611"/>
      <c r="O56" s="611"/>
      <c r="P56" s="611"/>
      <c r="Q56" s="611"/>
      <c r="R56" s="611"/>
      <c r="S56" s="611"/>
      <c r="T56" s="611"/>
    </row>
    <row r="57" spans="2:20" ht="18" customHeight="1" x14ac:dyDescent="0.25">
      <c r="B57" s="86"/>
      <c r="C57" s="87"/>
      <c r="D57" s="87"/>
      <c r="E57" s="487" t="s">
        <v>24</v>
      </c>
      <c r="F57" s="521"/>
      <c r="G57" s="126">
        <f>G33+G44+G56</f>
        <v>3107.6219463309239</v>
      </c>
      <c r="H57" s="187"/>
      <c r="I57" s="612"/>
      <c r="J57" s="612"/>
      <c r="K57" s="612"/>
      <c r="L57" s="612"/>
      <c r="M57" s="612"/>
      <c r="N57" s="612"/>
      <c r="O57" s="612"/>
      <c r="P57" s="612"/>
      <c r="Q57" s="612"/>
      <c r="R57" s="612"/>
      <c r="S57" s="612"/>
      <c r="T57" s="612"/>
    </row>
    <row r="58" spans="2:20" ht="23.25" customHeight="1" x14ac:dyDescent="0.25">
      <c r="B58" s="563"/>
      <c r="C58" s="564"/>
      <c r="D58" s="564"/>
      <c r="E58" s="564"/>
      <c r="F58" s="564"/>
      <c r="G58" s="565"/>
      <c r="H58" s="187"/>
      <c r="I58" s="612"/>
      <c r="J58" s="612"/>
      <c r="K58" s="612"/>
      <c r="L58" s="612"/>
      <c r="M58" s="612"/>
      <c r="N58" s="612"/>
      <c r="O58" s="612"/>
      <c r="P58" s="612"/>
      <c r="Q58" s="612"/>
      <c r="R58" s="612"/>
      <c r="S58" s="612"/>
      <c r="T58" s="612"/>
    </row>
    <row r="59" spans="2:20" ht="15.75" thickBot="1" x14ac:dyDescent="0.3">
      <c r="B59" s="486" t="s">
        <v>25</v>
      </c>
      <c r="C59" s="487"/>
      <c r="D59" s="487"/>
      <c r="E59" s="487"/>
      <c r="F59" s="487"/>
      <c r="G59" s="488"/>
      <c r="H59" s="187"/>
      <c r="I59" s="196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</row>
    <row r="60" spans="2:20" ht="18.75" customHeight="1" x14ac:dyDescent="0.25">
      <c r="B60" s="276" t="s">
        <v>109</v>
      </c>
      <c r="C60" s="554" t="s">
        <v>110</v>
      </c>
      <c r="D60" s="554"/>
      <c r="E60" s="554"/>
      <c r="F60" s="271" t="s">
        <v>68</v>
      </c>
      <c r="G60" s="268" t="s">
        <v>71</v>
      </c>
      <c r="H60" s="187"/>
      <c r="I60" s="452" t="s">
        <v>62</v>
      </c>
      <c r="J60" s="453"/>
      <c r="K60" s="453"/>
      <c r="L60" s="453"/>
      <c r="M60" s="453"/>
      <c r="N60" s="453"/>
      <c r="O60" s="453"/>
      <c r="P60" s="453"/>
      <c r="Q60" s="453"/>
      <c r="R60" s="453"/>
      <c r="S60" s="453"/>
      <c r="T60" s="570"/>
    </row>
    <row r="61" spans="2:20" ht="25.5" customHeight="1" x14ac:dyDescent="0.25">
      <c r="B61" s="130" t="s">
        <v>6</v>
      </c>
      <c r="C61" s="555" t="s">
        <v>26</v>
      </c>
      <c r="D61" s="556"/>
      <c r="E61" s="557"/>
      <c r="F61" s="131">
        <v>4.1999999999999997E-3</v>
      </c>
      <c r="G61" s="132">
        <f>G24*F61</f>
        <v>14.867524407272727</v>
      </c>
      <c r="H61" s="187"/>
      <c r="I61" s="541" t="s">
        <v>121</v>
      </c>
      <c r="J61" s="542"/>
      <c r="K61" s="542"/>
      <c r="L61" s="594" t="s">
        <v>119</v>
      </c>
      <c r="M61" s="594"/>
      <c r="N61" s="594"/>
      <c r="O61" s="594"/>
      <c r="P61" s="594"/>
      <c r="Q61" s="594"/>
      <c r="R61" s="594"/>
      <c r="S61" s="594"/>
      <c r="T61" s="595"/>
    </row>
    <row r="62" spans="2:20" ht="24.95" customHeight="1" x14ac:dyDescent="0.25">
      <c r="B62" s="130" t="s">
        <v>7</v>
      </c>
      <c r="C62" s="555" t="s">
        <v>27</v>
      </c>
      <c r="D62" s="556"/>
      <c r="E62" s="557"/>
      <c r="F62" s="131">
        <v>2.9999999999999997E-4</v>
      </c>
      <c r="G62" s="132">
        <f>G24*F62</f>
        <v>1.061966029090909</v>
      </c>
      <c r="H62" s="187"/>
      <c r="I62" s="541" t="s">
        <v>121</v>
      </c>
      <c r="J62" s="542"/>
      <c r="K62" s="542"/>
      <c r="L62" s="594" t="s">
        <v>119</v>
      </c>
      <c r="M62" s="594"/>
      <c r="N62" s="594"/>
      <c r="O62" s="594"/>
      <c r="P62" s="594"/>
      <c r="Q62" s="594"/>
      <c r="R62" s="594"/>
      <c r="S62" s="594"/>
      <c r="T62" s="595"/>
    </row>
    <row r="63" spans="2:20" ht="24.95" customHeight="1" x14ac:dyDescent="0.25">
      <c r="B63" s="130" t="s">
        <v>9</v>
      </c>
      <c r="C63" s="272" t="s">
        <v>122</v>
      </c>
      <c r="D63" s="273"/>
      <c r="E63" s="274"/>
      <c r="F63" s="131">
        <v>3.44E-2</v>
      </c>
      <c r="G63" s="132">
        <f>G24*F63</f>
        <v>121.77210466909092</v>
      </c>
      <c r="H63" s="187"/>
      <c r="I63" s="541" t="s">
        <v>121</v>
      </c>
      <c r="J63" s="542"/>
      <c r="K63" s="542"/>
      <c r="L63" s="594" t="s">
        <v>119</v>
      </c>
      <c r="M63" s="594"/>
      <c r="N63" s="594"/>
      <c r="O63" s="594"/>
      <c r="P63" s="594"/>
      <c r="Q63" s="594"/>
      <c r="R63" s="594"/>
      <c r="S63" s="594"/>
      <c r="T63" s="595"/>
    </row>
    <row r="64" spans="2:20" ht="36.75" customHeight="1" x14ac:dyDescent="0.25">
      <c r="B64" s="267" t="s">
        <v>10</v>
      </c>
      <c r="C64" s="574" t="s">
        <v>111</v>
      </c>
      <c r="D64" s="575"/>
      <c r="E64" s="576"/>
      <c r="F64" s="137">
        <v>1.9400000000000001E-2</v>
      </c>
      <c r="G64" s="138">
        <f>G24*F64</f>
        <v>68.673803214545458</v>
      </c>
      <c r="H64" s="187"/>
      <c r="I64" s="577" t="s">
        <v>108</v>
      </c>
      <c r="J64" s="578"/>
      <c r="K64" s="578"/>
      <c r="L64" s="578"/>
      <c r="M64" s="578"/>
      <c r="N64" s="578"/>
      <c r="O64" s="578"/>
      <c r="P64" s="578"/>
      <c r="Q64" s="578"/>
      <c r="R64" s="578"/>
      <c r="S64" s="578"/>
      <c r="T64" s="579"/>
    </row>
    <row r="65" spans="2:20" ht="24.95" customHeight="1" x14ac:dyDescent="0.25">
      <c r="B65" s="267" t="s">
        <v>11</v>
      </c>
      <c r="C65" s="544" t="s">
        <v>112</v>
      </c>
      <c r="D65" s="545"/>
      <c r="E65" s="546"/>
      <c r="F65" s="139">
        <f>F44</f>
        <v>0.39800000000000008</v>
      </c>
      <c r="G65" s="140">
        <f>G64*F65</f>
        <v>27.332173679389097</v>
      </c>
      <c r="H65" s="187"/>
      <c r="I65" s="541"/>
      <c r="J65" s="542"/>
      <c r="K65" s="542"/>
      <c r="L65" s="542"/>
      <c r="M65" s="542"/>
      <c r="N65" s="542"/>
      <c r="O65" s="542"/>
      <c r="P65" s="542"/>
      <c r="Q65" s="542"/>
      <c r="R65" s="542"/>
      <c r="S65" s="542"/>
      <c r="T65" s="543"/>
    </row>
    <row r="66" spans="2:20" ht="24.95" customHeight="1" thickBot="1" x14ac:dyDescent="0.3">
      <c r="B66" s="267" t="s">
        <v>13</v>
      </c>
      <c r="C66" s="547" t="s">
        <v>123</v>
      </c>
      <c r="D66" s="548"/>
      <c r="E66" s="549"/>
      <c r="F66" s="141" t="s">
        <v>124</v>
      </c>
      <c r="G66" s="140">
        <f>F66*G24</f>
        <v>2.1947297934545458</v>
      </c>
      <c r="H66" s="187"/>
      <c r="I66" s="566" t="s">
        <v>121</v>
      </c>
      <c r="J66" s="567"/>
      <c r="K66" s="567"/>
      <c r="L66" s="596" t="s">
        <v>119</v>
      </c>
      <c r="M66" s="596"/>
      <c r="N66" s="596"/>
      <c r="O66" s="596"/>
      <c r="P66" s="596"/>
      <c r="Q66" s="596"/>
      <c r="R66" s="596"/>
      <c r="S66" s="596"/>
      <c r="T66" s="597"/>
    </row>
    <row r="67" spans="2:20" ht="18" customHeight="1" x14ac:dyDescent="0.25">
      <c r="B67" s="86"/>
      <c r="C67" s="87"/>
      <c r="D67" s="87"/>
      <c r="E67" s="266" t="s">
        <v>54</v>
      </c>
      <c r="F67" s="143">
        <f>SUM(F61:F66)</f>
        <v>0.45630000000000009</v>
      </c>
      <c r="G67" s="126">
        <f>SUM(G61:G66)</f>
        <v>235.90230179284362</v>
      </c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</row>
    <row r="68" spans="2:20" ht="23.25" customHeight="1" x14ac:dyDescent="0.25">
      <c r="B68" s="524"/>
      <c r="C68" s="457"/>
      <c r="D68" s="457"/>
      <c r="E68" s="457"/>
      <c r="F68" s="457"/>
      <c r="G68" s="458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</row>
    <row r="69" spans="2:20" ht="18" customHeight="1" thickBot="1" x14ac:dyDescent="0.3">
      <c r="B69" s="486" t="s">
        <v>28</v>
      </c>
      <c r="C69" s="487"/>
      <c r="D69" s="487"/>
      <c r="E69" s="487"/>
      <c r="F69" s="487"/>
      <c r="G69" s="488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</row>
    <row r="70" spans="2:20" ht="18" customHeight="1" x14ac:dyDescent="0.25">
      <c r="B70" s="276" t="s">
        <v>126</v>
      </c>
      <c r="C70" s="554" t="s">
        <v>127</v>
      </c>
      <c r="D70" s="554"/>
      <c r="E70" s="554"/>
      <c r="F70" s="271" t="s">
        <v>68</v>
      </c>
      <c r="G70" s="144" t="s">
        <v>71</v>
      </c>
      <c r="H70" s="187"/>
      <c r="I70" s="452" t="s">
        <v>62</v>
      </c>
      <c r="J70" s="453"/>
      <c r="K70" s="453"/>
      <c r="L70" s="453"/>
      <c r="M70" s="453"/>
      <c r="N70" s="453"/>
      <c r="O70" s="453"/>
      <c r="P70" s="453"/>
      <c r="Q70" s="453"/>
      <c r="R70" s="453"/>
      <c r="S70" s="453"/>
      <c r="T70" s="570"/>
    </row>
    <row r="71" spans="2:20" ht="18" customHeight="1" x14ac:dyDescent="0.25">
      <c r="B71" s="130" t="s">
        <v>6</v>
      </c>
      <c r="C71" s="555" t="s">
        <v>113</v>
      </c>
      <c r="D71" s="556"/>
      <c r="E71" s="557"/>
      <c r="F71" s="131">
        <v>8.3299999999999999E-2</v>
      </c>
      <c r="G71" s="132">
        <f>(G19+G21)*F71</f>
        <v>247.6029192</v>
      </c>
      <c r="H71" s="187"/>
      <c r="I71" s="571" t="s">
        <v>129</v>
      </c>
      <c r="J71" s="572"/>
      <c r="K71" s="572"/>
      <c r="L71" s="572"/>
      <c r="M71" s="572"/>
      <c r="N71" s="572"/>
      <c r="O71" s="572"/>
      <c r="P71" s="572"/>
      <c r="Q71" s="572"/>
      <c r="R71" s="572"/>
      <c r="S71" s="572"/>
      <c r="T71" s="573"/>
    </row>
    <row r="72" spans="2:20" ht="18" customHeight="1" x14ac:dyDescent="0.25">
      <c r="B72" s="130" t="s">
        <v>7</v>
      </c>
      <c r="C72" s="555" t="s">
        <v>128</v>
      </c>
      <c r="D72" s="556"/>
      <c r="E72" s="557"/>
      <c r="F72" s="131">
        <v>1.3899999999999999E-2</v>
      </c>
      <c r="G72" s="132">
        <f>G24*F72</f>
        <v>49.204426014545454</v>
      </c>
      <c r="H72" s="187"/>
      <c r="I72" s="244" t="s">
        <v>121</v>
      </c>
      <c r="J72" s="245"/>
      <c r="K72" s="245"/>
      <c r="L72" s="594" t="s">
        <v>119</v>
      </c>
      <c r="M72" s="594"/>
      <c r="N72" s="594"/>
      <c r="O72" s="594"/>
      <c r="P72" s="594"/>
      <c r="Q72" s="594"/>
      <c r="R72" s="594"/>
      <c r="S72" s="594"/>
      <c r="T72" s="595"/>
    </row>
    <row r="73" spans="2:20" ht="18" customHeight="1" x14ac:dyDescent="0.25">
      <c r="B73" s="130" t="s">
        <v>9</v>
      </c>
      <c r="C73" s="555" t="s">
        <v>114</v>
      </c>
      <c r="D73" s="556"/>
      <c r="E73" s="557"/>
      <c r="F73" s="131">
        <v>2.8E-3</v>
      </c>
      <c r="G73" s="132">
        <f>G24*F73</f>
        <v>9.9116829381818192</v>
      </c>
      <c r="H73" s="187"/>
      <c r="I73" s="244" t="s">
        <v>121</v>
      </c>
      <c r="J73" s="245"/>
      <c r="K73" s="245"/>
      <c r="L73" s="594" t="s">
        <v>119</v>
      </c>
      <c r="M73" s="594"/>
      <c r="N73" s="594"/>
      <c r="O73" s="594"/>
      <c r="P73" s="594"/>
      <c r="Q73" s="594"/>
      <c r="R73" s="594"/>
      <c r="S73" s="594"/>
      <c r="T73" s="595"/>
    </row>
    <row r="74" spans="2:20" ht="18" customHeight="1" x14ac:dyDescent="0.25">
      <c r="B74" s="267" t="s">
        <v>10</v>
      </c>
      <c r="C74" s="544" t="s">
        <v>125</v>
      </c>
      <c r="D74" s="545"/>
      <c r="E74" s="546"/>
      <c r="F74" s="137">
        <v>2.0000000000000001E-4</v>
      </c>
      <c r="G74" s="138">
        <f>G24*F74</f>
        <v>0.7079773527272728</v>
      </c>
      <c r="H74" s="187"/>
      <c r="I74" s="244" t="s">
        <v>121</v>
      </c>
      <c r="J74" s="245"/>
      <c r="K74" s="245"/>
      <c r="L74" s="594" t="s">
        <v>119</v>
      </c>
      <c r="M74" s="594"/>
      <c r="N74" s="594"/>
      <c r="O74" s="594"/>
      <c r="P74" s="594"/>
      <c r="Q74" s="594"/>
      <c r="R74" s="594"/>
      <c r="S74" s="594"/>
      <c r="T74" s="595"/>
    </row>
    <row r="75" spans="2:20" ht="18" customHeight="1" x14ac:dyDescent="0.25">
      <c r="B75" s="267" t="s">
        <v>11</v>
      </c>
      <c r="C75" s="544" t="s">
        <v>115</v>
      </c>
      <c r="D75" s="545"/>
      <c r="E75" s="546"/>
      <c r="F75" s="145">
        <v>6.9999999999999999E-4</v>
      </c>
      <c r="G75" s="140">
        <f>G24*F75</f>
        <v>2.4779207345454548</v>
      </c>
      <c r="H75" s="187"/>
      <c r="I75" s="244" t="s">
        <v>121</v>
      </c>
      <c r="J75" s="245"/>
      <c r="K75" s="245"/>
      <c r="L75" s="594" t="s">
        <v>119</v>
      </c>
      <c r="M75" s="594"/>
      <c r="N75" s="594"/>
      <c r="O75" s="594"/>
      <c r="P75" s="594"/>
      <c r="Q75" s="594"/>
      <c r="R75" s="594"/>
      <c r="S75" s="594"/>
      <c r="T75" s="595"/>
    </row>
    <row r="76" spans="2:20" ht="18" customHeight="1" x14ac:dyDescent="0.25">
      <c r="B76" s="267" t="s">
        <v>13</v>
      </c>
      <c r="C76" s="547" t="s">
        <v>116</v>
      </c>
      <c r="D76" s="548"/>
      <c r="E76" s="549"/>
      <c r="F76" s="145">
        <v>2.8999999999999998E-3</v>
      </c>
      <c r="G76" s="140">
        <f>G24*F76</f>
        <v>10.265671614545454</v>
      </c>
      <c r="H76" s="187"/>
      <c r="I76" s="244" t="s">
        <v>121</v>
      </c>
      <c r="J76" s="245"/>
      <c r="K76" s="245"/>
      <c r="L76" s="594" t="s">
        <v>119</v>
      </c>
      <c r="M76" s="594"/>
      <c r="N76" s="594"/>
      <c r="O76" s="594"/>
      <c r="P76" s="594"/>
      <c r="Q76" s="594"/>
      <c r="R76" s="594"/>
      <c r="S76" s="594"/>
      <c r="T76" s="595"/>
    </row>
    <row r="77" spans="2:20" ht="18" customHeight="1" thickBot="1" x14ac:dyDescent="0.3">
      <c r="B77" s="267" t="s">
        <v>19</v>
      </c>
      <c r="C77" s="547" t="s">
        <v>29</v>
      </c>
      <c r="D77" s="548"/>
      <c r="E77" s="549"/>
      <c r="F77" s="146"/>
      <c r="G77" s="140"/>
      <c r="H77" s="187"/>
      <c r="I77" s="52" t="s">
        <v>224</v>
      </c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1"/>
    </row>
    <row r="78" spans="2:20" ht="18" customHeight="1" x14ac:dyDescent="0.25">
      <c r="B78" s="110"/>
      <c r="C78" s="111"/>
      <c r="D78" s="111"/>
      <c r="E78" s="269" t="s">
        <v>118</v>
      </c>
      <c r="F78" s="147">
        <f>SUM(F71:F77)</f>
        <v>0.1038</v>
      </c>
      <c r="G78" s="114">
        <f>SUM(G71:G77)</f>
        <v>320.17059785454546</v>
      </c>
      <c r="H78" s="187"/>
      <c r="I78" s="238"/>
      <c r="J78" s="238"/>
      <c r="K78" s="238"/>
      <c r="L78" s="238"/>
      <c r="M78" s="238"/>
      <c r="N78" s="238"/>
      <c r="O78" s="238"/>
      <c r="P78" s="238"/>
      <c r="Q78" s="238"/>
      <c r="R78" s="238"/>
      <c r="S78" s="238"/>
      <c r="T78" s="238"/>
    </row>
    <row r="79" spans="2:20" ht="18" customHeight="1" x14ac:dyDescent="0.25">
      <c r="B79" s="267" t="s">
        <v>21</v>
      </c>
      <c r="C79" s="531" t="s">
        <v>117</v>
      </c>
      <c r="D79" s="512"/>
      <c r="E79" s="512"/>
      <c r="F79" s="513"/>
      <c r="G79" s="140">
        <f>G78*F44</f>
        <v>127.42789794610911</v>
      </c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</row>
    <row r="80" spans="2:20" ht="18" customHeight="1" x14ac:dyDescent="0.25">
      <c r="B80" s="86"/>
      <c r="C80" s="87"/>
      <c r="D80" s="87"/>
      <c r="E80" s="487" t="s">
        <v>30</v>
      </c>
      <c r="F80" s="521"/>
      <c r="G80" s="126">
        <f>G78+G79</f>
        <v>447.59849580065458</v>
      </c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</row>
    <row r="81" spans="2:23" ht="14.25" customHeight="1" x14ac:dyDescent="0.25">
      <c r="B81" s="580"/>
      <c r="C81" s="512"/>
      <c r="D81" s="512"/>
      <c r="E81" s="512"/>
      <c r="F81" s="512"/>
      <c r="G81" s="581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</row>
    <row r="82" spans="2:23" ht="18" customHeight="1" thickBot="1" x14ac:dyDescent="0.3">
      <c r="B82" s="486" t="s">
        <v>31</v>
      </c>
      <c r="C82" s="487"/>
      <c r="D82" s="487"/>
      <c r="E82" s="487"/>
      <c r="F82" s="487"/>
      <c r="G82" s="488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</row>
    <row r="83" spans="2:23" ht="18" customHeight="1" x14ac:dyDescent="0.25">
      <c r="B83" s="276" t="s">
        <v>220</v>
      </c>
      <c r="C83" s="554" t="s">
        <v>221</v>
      </c>
      <c r="D83" s="554"/>
      <c r="E83" s="554"/>
      <c r="F83" s="554"/>
      <c r="G83" s="144" t="s">
        <v>71</v>
      </c>
      <c r="H83" s="187"/>
      <c r="I83" s="608" t="s">
        <v>62</v>
      </c>
      <c r="J83" s="609"/>
      <c r="K83" s="609"/>
      <c r="L83" s="609"/>
      <c r="M83" s="609"/>
      <c r="N83" s="609"/>
      <c r="O83" s="609"/>
      <c r="P83" s="609"/>
      <c r="Q83" s="609"/>
      <c r="R83" s="609"/>
      <c r="S83" s="609"/>
      <c r="T83" s="610"/>
    </row>
    <row r="84" spans="2:23" ht="18" customHeight="1" x14ac:dyDescent="0.25">
      <c r="B84" s="275" t="s">
        <v>6</v>
      </c>
      <c r="C84" s="547" t="s">
        <v>32</v>
      </c>
      <c r="D84" s="548"/>
      <c r="E84" s="548"/>
      <c r="F84" s="549"/>
      <c r="G84" s="80">
        <f>INSUMOS!Q21</f>
        <v>115.40833333333335</v>
      </c>
      <c r="H84" s="187"/>
      <c r="I84" s="5" t="s">
        <v>223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8"/>
    </row>
    <row r="85" spans="2:23" ht="18" customHeight="1" x14ac:dyDescent="0.25">
      <c r="B85" s="275" t="s">
        <v>7</v>
      </c>
      <c r="C85" s="547" t="s">
        <v>222</v>
      </c>
      <c r="D85" s="548"/>
      <c r="E85" s="548"/>
      <c r="F85" s="549"/>
      <c r="G85" s="80">
        <f>INSUMOS!Q47</f>
        <v>4.166666666666667</v>
      </c>
      <c r="H85" s="187"/>
      <c r="I85" s="5" t="s">
        <v>223</v>
      </c>
      <c r="J85" s="6"/>
      <c r="K85" s="6"/>
      <c r="L85" s="6"/>
      <c r="M85" s="6"/>
      <c r="N85" s="6"/>
      <c r="O85" s="6"/>
      <c r="P85" s="6"/>
      <c r="Q85" s="6"/>
      <c r="R85" s="6"/>
      <c r="S85" s="6"/>
      <c r="T85" s="8"/>
    </row>
    <row r="86" spans="2:23" ht="18" customHeight="1" x14ac:dyDescent="0.25">
      <c r="B86" s="275" t="s">
        <v>9</v>
      </c>
      <c r="C86" s="558" t="s">
        <v>33</v>
      </c>
      <c r="D86" s="559"/>
      <c r="E86" s="559"/>
      <c r="F86" s="560"/>
      <c r="G86" s="107">
        <f>INSUMOS!Q36</f>
        <v>19.791666666666668</v>
      </c>
      <c r="H86" s="187"/>
      <c r="I86" s="5" t="s">
        <v>223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8"/>
    </row>
    <row r="87" spans="2:23" ht="18" customHeight="1" thickBot="1" x14ac:dyDescent="0.3">
      <c r="B87" s="275" t="s">
        <v>10</v>
      </c>
      <c r="C87" s="547" t="s">
        <v>12</v>
      </c>
      <c r="D87" s="548"/>
      <c r="E87" s="548"/>
      <c r="F87" s="549"/>
      <c r="G87" s="80"/>
      <c r="H87" s="187"/>
      <c r="I87" s="9" t="s">
        <v>224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1"/>
    </row>
    <row r="88" spans="2:23" ht="18" customHeight="1" x14ac:dyDescent="0.25">
      <c r="B88" s="86"/>
      <c r="C88" s="87"/>
      <c r="D88" s="87"/>
      <c r="E88" s="487" t="s">
        <v>53</v>
      </c>
      <c r="F88" s="521"/>
      <c r="G88" s="126">
        <f>SUM(G84:G87)</f>
        <v>139.36666666666667</v>
      </c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</row>
    <row r="89" spans="2:23" x14ac:dyDescent="0.25">
      <c r="B89" s="149"/>
      <c r="C89" s="150"/>
      <c r="D89" s="150"/>
      <c r="E89" s="151"/>
      <c r="F89" s="151"/>
      <c r="G89" s="152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</row>
    <row r="90" spans="2:23" ht="18" customHeight="1" thickBot="1" x14ac:dyDescent="0.3">
      <c r="B90" s="486" t="s">
        <v>34</v>
      </c>
      <c r="C90" s="487"/>
      <c r="D90" s="487"/>
      <c r="E90" s="487"/>
      <c r="F90" s="487"/>
      <c r="G90" s="488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</row>
    <row r="91" spans="2:23" ht="34.5" customHeight="1" x14ac:dyDescent="0.25">
      <c r="B91" s="276" t="s">
        <v>130</v>
      </c>
      <c r="C91" s="153" t="s">
        <v>131</v>
      </c>
      <c r="D91" s="271" t="s">
        <v>151</v>
      </c>
      <c r="E91" s="153" t="s">
        <v>137</v>
      </c>
      <c r="F91" s="153" t="s">
        <v>139</v>
      </c>
      <c r="G91" s="144" t="s">
        <v>71</v>
      </c>
      <c r="H91" s="187"/>
      <c r="I91" s="452" t="s">
        <v>62</v>
      </c>
      <c r="J91" s="453"/>
      <c r="K91" s="453"/>
      <c r="L91" s="453"/>
      <c r="M91" s="453"/>
      <c r="N91" s="453"/>
      <c r="O91" s="453"/>
      <c r="P91" s="453"/>
      <c r="Q91" s="453"/>
      <c r="R91" s="453"/>
      <c r="S91" s="453"/>
      <c r="T91" s="453"/>
      <c r="U91" s="247"/>
      <c r="V91" s="247"/>
      <c r="W91" s="248"/>
    </row>
    <row r="92" spans="2:23" ht="18" customHeight="1" x14ac:dyDescent="0.25">
      <c r="B92" s="275" t="s">
        <v>6</v>
      </c>
      <c r="C92" s="154" t="s">
        <v>35</v>
      </c>
      <c r="D92" s="155">
        <f>G24+G57+G67+G80+G88</f>
        <v>7470.3761742274528</v>
      </c>
      <c r="E92" s="156"/>
      <c r="F92" s="235">
        <v>0.05</v>
      </c>
      <c r="G92" s="80">
        <f>D92*F92</f>
        <v>373.51880871137269</v>
      </c>
      <c r="H92" s="187"/>
      <c r="I92" s="244" t="s">
        <v>132</v>
      </c>
      <c r="J92" s="245"/>
      <c r="K92" s="245"/>
      <c r="L92" s="245"/>
      <c r="M92" s="245"/>
      <c r="N92" s="583" t="s">
        <v>119</v>
      </c>
      <c r="O92" s="583"/>
      <c r="P92" s="583"/>
      <c r="Q92" s="583"/>
      <c r="R92" s="583"/>
      <c r="S92" s="583"/>
      <c r="T92" s="583"/>
      <c r="U92" s="583"/>
      <c r="V92" s="583"/>
      <c r="W92" s="250"/>
    </row>
    <row r="93" spans="2:23" ht="18" customHeight="1" x14ac:dyDescent="0.25">
      <c r="B93" s="275" t="s">
        <v>7</v>
      </c>
      <c r="C93" s="154" t="s">
        <v>36</v>
      </c>
      <c r="D93" s="155">
        <f>G24+G57+G67+G80+G88+G92</f>
        <v>7843.8949829388257</v>
      </c>
      <c r="E93" s="156"/>
      <c r="F93" s="235">
        <v>0.1</v>
      </c>
      <c r="G93" s="80">
        <f>D93*F93</f>
        <v>784.38949829388264</v>
      </c>
      <c r="H93" s="187"/>
      <c r="I93" s="52" t="s">
        <v>133</v>
      </c>
      <c r="J93" s="246"/>
      <c r="K93" s="246"/>
      <c r="L93" s="246"/>
      <c r="M93" s="246"/>
      <c r="N93" s="246"/>
      <c r="O93" s="583" t="s">
        <v>119</v>
      </c>
      <c r="P93" s="583"/>
      <c r="Q93" s="583"/>
      <c r="R93" s="583"/>
      <c r="S93" s="583"/>
      <c r="T93" s="583"/>
      <c r="U93" s="583"/>
      <c r="V93" s="583"/>
      <c r="W93" s="595"/>
    </row>
    <row r="94" spans="2:23" ht="37.5" customHeight="1" x14ac:dyDescent="0.25">
      <c r="B94" s="275" t="s">
        <v>9</v>
      </c>
      <c r="C94" s="157" t="s">
        <v>140</v>
      </c>
      <c r="D94" s="158">
        <f>D92+G92+G93</f>
        <v>8628.2844812327075</v>
      </c>
      <c r="E94" s="117"/>
      <c r="F94" s="118"/>
      <c r="G94" s="91">
        <f>D94/(1-E98)</f>
        <v>9722.0106830791083</v>
      </c>
      <c r="H94" s="187"/>
      <c r="I94" s="475" t="s">
        <v>152</v>
      </c>
      <c r="J94" s="476"/>
      <c r="K94" s="476"/>
      <c r="L94" s="476"/>
      <c r="M94" s="476"/>
      <c r="N94" s="476"/>
      <c r="O94" s="476"/>
      <c r="P94" s="476"/>
      <c r="Q94" s="476"/>
      <c r="R94" s="476"/>
      <c r="S94" s="476"/>
      <c r="T94" s="476"/>
      <c r="U94" s="249"/>
      <c r="V94" s="249"/>
      <c r="W94" s="250"/>
    </row>
    <row r="95" spans="2:23" ht="18" customHeight="1" x14ac:dyDescent="0.25">
      <c r="B95" s="275" t="s">
        <v>10</v>
      </c>
      <c r="C95" s="76" t="s">
        <v>37</v>
      </c>
      <c r="D95" s="159"/>
      <c r="E95" s="173">
        <v>1.6500000000000001E-2</v>
      </c>
      <c r="F95" s="160"/>
      <c r="G95" s="91">
        <f>G94*E95</f>
        <v>160.41317627080528</v>
      </c>
      <c r="H95" s="187"/>
      <c r="I95" s="475" t="s">
        <v>241</v>
      </c>
      <c r="J95" s="476"/>
      <c r="K95" s="476"/>
      <c r="L95" s="476"/>
      <c r="M95" s="476"/>
      <c r="N95" s="476"/>
      <c r="O95" s="476"/>
      <c r="P95" s="476"/>
      <c r="Q95" s="476"/>
      <c r="R95" s="476"/>
      <c r="S95" s="476"/>
      <c r="T95" s="476"/>
      <c r="U95" s="249"/>
      <c r="V95" s="249"/>
      <c r="W95" s="250"/>
    </row>
    <row r="96" spans="2:23" ht="18" customHeight="1" x14ac:dyDescent="0.25">
      <c r="B96" s="275" t="s">
        <v>10</v>
      </c>
      <c r="C96" s="76" t="s">
        <v>38</v>
      </c>
      <c r="D96" s="159"/>
      <c r="E96" s="173">
        <v>7.5999999999999998E-2</v>
      </c>
      <c r="F96" s="160"/>
      <c r="G96" s="91">
        <f>G94*E96</f>
        <v>738.87281191401223</v>
      </c>
      <c r="H96" s="187"/>
      <c r="I96" s="475" t="s">
        <v>241</v>
      </c>
      <c r="J96" s="476"/>
      <c r="K96" s="476"/>
      <c r="L96" s="476"/>
      <c r="M96" s="476"/>
      <c r="N96" s="476"/>
      <c r="O96" s="476"/>
      <c r="P96" s="476"/>
      <c r="Q96" s="476"/>
      <c r="R96" s="476"/>
      <c r="S96" s="476"/>
      <c r="T96" s="476"/>
      <c r="U96" s="249"/>
      <c r="V96" s="249"/>
      <c r="W96" s="250"/>
    </row>
    <row r="97" spans="2:23" ht="18" customHeight="1" thickBot="1" x14ac:dyDescent="0.3">
      <c r="B97" s="275" t="s">
        <v>13</v>
      </c>
      <c r="C97" s="76" t="s">
        <v>39</v>
      </c>
      <c r="D97" s="159"/>
      <c r="E97" s="161">
        <v>0.02</v>
      </c>
      <c r="F97" s="161"/>
      <c r="G97" s="91">
        <f>G94*E97</f>
        <v>194.44021366158216</v>
      </c>
      <c r="H97" s="187"/>
      <c r="I97" s="495" t="s">
        <v>149</v>
      </c>
      <c r="J97" s="496"/>
      <c r="K97" s="496"/>
      <c r="L97" s="496"/>
      <c r="M97" s="496"/>
      <c r="N97" s="496"/>
      <c r="O97" s="496"/>
      <c r="P97" s="496"/>
      <c r="Q97" s="496"/>
      <c r="R97" s="496"/>
      <c r="S97" s="496"/>
      <c r="T97" s="496"/>
      <c r="U97" s="251"/>
      <c r="V97" s="251"/>
      <c r="W97" s="252"/>
    </row>
    <row r="98" spans="2:23" ht="18" customHeight="1" x14ac:dyDescent="0.25">
      <c r="B98" s="275"/>
      <c r="C98" s="76"/>
      <c r="D98" s="101" t="s">
        <v>138</v>
      </c>
      <c r="E98" s="162">
        <f>E95+E96+E97</f>
        <v>0.1125</v>
      </c>
      <c r="F98" s="161"/>
      <c r="G98" s="91"/>
      <c r="H98" s="187"/>
      <c r="I98" s="197"/>
      <c r="J98" s="197"/>
      <c r="K98" s="197"/>
      <c r="L98" s="197"/>
      <c r="M98" s="197"/>
      <c r="N98" s="197"/>
      <c r="O98" s="197"/>
      <c r="P98" s="197"/>
      <c r="Q98" s="197"/>
      <c r="R98" s="197"/>
      <c r="S98" s="197"/>
      <c r="T98" s="197"/>
    </row>
    <row r="99" spans="2:23" ht="18" customHeight="1" x14ac:dyDescent="0.25">
      <c r="B99" s="86"/>
      <c r="C99" s="87"/>
      <c r="D99" s="87"/>
      <c r="E99" s="163"/>
      <c r="F99" s="163" t="s">
        <v>55</v>
      </c>
      <c r="G99" s="88">
        <f>G92+G93+G95+G96+G97</f>
        <v>2251.634508851655</v>
      </c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</row>
    <row r="100" spans="2:23" ht="18" customHeight="1" thickBot="1" x14ac:dyDescent="0.3">
      <c r="B100" s="587"/>
      <c r="C100" s="588"/>
      <c r="D100" s="588"/>
      <c r="E100" s="588"/>
      <c r="F100" s="588"/>
      <c r="G100" s="589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</row>
    <row r="101" spans="2:23" ht="18" customHeight="1" x14ac:dyDescent="0.25">
      <c r="B101" s="590" t="s">
        <v>141</v>
      </c>
      <c r="C101" s="591"/>
      <c r="D101" s="591"/>
      <c r="E101" s="591"/>
      <c r="F101" s="591"/>
      <c r="G101" s="592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</row>
    <row r="102" spans="2:23" ht="18" customHeight="1" x14ac:dyDescent="0.25">
      <c r="B102" s="593" t="s">
        <v>142</v>
      </c>
      <c r="C102" s="554"/>
      <c r="D102" s="554"/>
      <c r="E102" s="554"/>
      <c r="F102" s="554"/>
      <c r="G102" s="165" t="s">
        <v>71</v>
      </c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</row>
    <row r="103" spans="2:23" ht="18" customHeight="1" x14ac:dyDescent="0.25">
      <c r="B103" s="75" t="s">
        <v>6</v>
      </c>
      <c r="C103" s="547" t="s">
        <v>143</v>
      </c>
      <c r="D103" s="548"/>
      <c r="E103" s="548"/>
      <c r="F103" s="549"/>
      <c r="G103" s="91">
        <f>G24</f>
        <v>3539.8867636363639</v>
      </c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</row>
    <row r="104" spans="2:23" ht="18" customHeight="1" x14ac:dyDescent="0.25">
      <c r="B104" s="75" t="s">
        <v>7</v>
      </c>
      <c r="C104" s="547" t="s">
        <v>144</v>
      </c>
      <c r="D104" s="548"/>
      <c r="E104" s="548"/>
      <c r="F104" s="549"/>
      <c r="G104" s="91">
        <f>G57</f>
        <v>3107.6219463309239</v>
      </c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</row>
    <row r="105" spans="2:23" ht="18" customHeight="1" x14ac:dyDescent="0.25">
      <c r="B105" s="75" t="s">
        <v>9</v>
      </c>
      <c r="C105" s="547" t="s">
        <v>145</v>
      </c>
      <c r="D105" s="548"/>
      <c r="E105" s="548"/>
      <c r="F105" s="549"/>
      <c r="G105" s="80">
        <f>G67</f>
        <v>235.90230179284362</v>
      </c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</row>
    <row r="106" spans="2:23" ht="18" customHeight="1" x14ac:dyDescent="0.25">
      <c r="B106" s="75" t="s">
        <v>10</v>
      </c>
      <c r="C106" s="547" t="s">
        <v>146</v>
      </c>
      <c r="D106" s="548"/>
      <c r="E106" s="548"/>
      <c r="F106" s="549"/>
      <c r="G106" s="80">
        <f>G80</f>
        <v>447.59849580065458</v>
      </c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</row>
    <row r="107" spans="2:23" ht="18" customHeight="1" x14ac:dyDescent="0.25">
      <c r="B107" s="75" t="s">
        <v>11</v>
      </c>
      <c r="C107" s="547" t="s">
        <v>147</v>
      </c>
      <c r="D107" s="548"/>
      <c r="E107" s="548"/>
      <c r="F107" s="549"/>
      <c r="G107" s="80">
        <f>G88</f>
        <v>139.36666666666667</v>
      </c>
    </row>
    <row r="108" spans="2:23" ht="18" customHeight="1" thickBot="1" x14ac:dyDescent="0.3">
      <c r="B108" s="166" t="s">
        <v>13</v>
      </c>
      <c r="C108" s="584" t="s">
        <v>148</v>
      </c>
      <c r="D108" s="585"/>
      <c r="E108" s="585"/>
      <c r="F108" s="586"/>
      <c r="G108" s="167">
        <f>G99</f>
        <v>2251.634508851655</v>
      </c>
    </row>
    <row r="109" spans="2:23" ht="21" customHeight="1" thickBot="1" x14ac:dyDescent="0.3">
      <c r="B109" s="168"/>
      <c r="C109" s="169"/>
      <c r="D109" s="169"/>
      <c r="E109" s="170" t="s">
        <v>150</v>
      </c>
      <c r="F109" s="171"/>
      <c r="G109" s="172">
        <f>SUM(G103:G108)</f>
        <v>9722.0106830791083</v>
      </c>
    </row>
    <row r="110" spans="2:23" ht="18" customHeight="1" x14ac:dyDescent="0.25">
      <c r="B110" s="199"/>
      <c r="C110" s="199"/>
      <c r="D110" s="199"/>
      <c r="E110" s="582" t="s">
        <v>308</v>
      </c>
      <c r="F110" s="582"/>
      <c r="G110" s="375">
        <f>(((G24/220)+((G24/220)*60%)))</f>
        <v>25.744631008264463</v>
      </c>
      <c r="J110" s="1"/>
      <c r="K110" s="1"/>
      <c r="L110" s="1"/>
      <c r="M110" s="1"/>
      <c r="N110" s="1"/>
      <c r="O110" s="1"/>
      <c r="P110" s="1"/>
    </row>
    <row r="111" spans="2:23" ht="21" x14ac:dyDescent="0.35">
      <c r="C111" s="232" t="s">
        <v>120</v>
      </c>
    </row>
    <row r="112" spans="2:23" x14ac:dyDescent="0.25">
      <c r="C112" s="13" t="s">
        <v>119</v>
      </c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</sheetData>
  <sheetProtection deleteColumns="0"/>
  <mergeCells count="151">
    <mergeCell ref="E110:F110"/>
    <mergeCell ref="B4:D4"/>
    <mergeCell ref="E4:G4"/>
    <mergeCell ref="B5:D5"/>
    <mergeCell ref="E5:G5"/>
    <mergeCell ref="B6:D6"/>
    <mergeCell ref="E6:G6"/>
    <mergeCell ref="B1:G1"/>
    <mergeCell ref="H1:T1"/>
    <mergeCell ref="B2:D2"/>
    <mergeCell ref="E2:G2"/>
    <mergeCell ref="I2:L2"/>
    <mergeCell ref="B3:D3"/>
    <mergeCell ref="E3:G3"/>
    <mergeCell ref="I9:J9"/>
    <mergeCell ref="B10:D10"/>
    <mergeCell ref="E10:G10"/>
    <mergeCell ref="B11:D11"/>
    <mergeCell ref="E11:G11"/>
    <mergeCell ref="B12:G12"/>
    <mergeCell ref="B7:D7"/>
    <mergeCell ref="E7:G7"/>
    <mergeCell ref="B8:D8"/>
    <mergeCell ref="E8:G8"/>
    <mergeCell ref="B9:D9"/>
    <mergeCell ref="E9:G9"/>
    <mergeCell ref="B16:G16"/>
    <mergeCell ref="B17:G17"/>
    <mergeCell ref="I18:L18"/>
    <mergeCell ref="I20:P20"/>
    <mergeCell ref="I21:T21"/>
    <mergeCell ref="I22:T22"/>
    <mergeCell ref="B13:D14"/>
    <mergeCell ref="E13:G13"/>
    <mergeCell ref="I13:J14"/>
    <mergeCell ref="E14:G14"/>
    <mergeCell ref="B15:D15"/>
    <mergeCell ref="E15:G15"/>
    <mergeCell ref="I15:J15"/>
    <mergeCell ref="C29:D29"/>
    <mergeCell ref="I29:T29"/>
    <mergeCell ref="C30:D30"/>
    <mergeCell ref="C32:F32"/>
    <mergeCell ref="B34:G34"/>
    <mergeCell ref="C35:E35"/>
    <mergeCell ref="I35:L35"/>
    <mergeCell ref="E24:F24"/>
    <mergeCell ref="B25:G25"/>
    <mergeCell ref="B26:G26"/>
    <mergeCell ref="B27:G27"/>
    <mergeCell ref="C28:E28"/>
    <mergeCell ref="I28:L28"/>
    <mergeCell ref="C39:E39"/>
    <mergeCell ref="I39:T39"/>
    <mergeCell ref="C40:E40"/>
    <mergeCell ref="I40:T40"/>
    <mergeCell ref="C41:E41"/>
    <mergeCell ref="I41:T41"/>
    <mergeCell ref="C36:E36"/>
    <mergeCell ref="I36:T36"/>
    <mergeCell ref="C37:E37"/>
    <mergeCell ref="I37:T37"/>
    <mergeCell ref="C38:E38"/>
    <mergeCell ref="I38:T38"/>
    <mergeCell ref="B47:B48"/>
    <mergeCell ref="C47:C48"/>
    <mergeCell ref="G47:G48"/>
    <mergeCell ref="I47:T48"/>
    <mergeCell ref="B49:B50"/>
    <mergeCell ref="C49:D50"/>
    <mergeCell ref="G49:G50"/>
    <mergeCell ref="I49:T50"/>
    <mergeCell ref="C42:E42"/>
    <mergeCell ref="I42:T42"/>
    <mergeCell ref="C43:E43"/>
    <mergeCell ref="I43:T43"/>
    <mergeCell ref="B45:G45"/>
    <mergeCell ref="C46:F46"/>
    <mergeCell ref="I46:L46"/>
    <mergeCell ref="E57:F57"/>
    <mergeCell ref="I57:T58"/>
    <mergeCell ref="B58:G58"/>
    <mergeCell ref="B59:G59"/>
    <mergeCell ref="C60:E60"/>
    <mergeCell ref="I60:T60"/>
    <mergeCell ref="C51:F51"/>
    <mergeCell ref="C52:F52"/>
    <mergeCell ref="C53:F53"/>
    <mergeCell ref="C54:F54"/>
    <mergeCell ref="C55:F55"/>
    <mergeCell ref="I56:T56"/>
    <mergeCell ref="I63:K63"/>
    <mergeCell ref="L63:T63"/>
    <mergeCell ref="C64:E64"/>
    <mergeCell ref="I64:T64"/>
    <mergeCell ref="C65:E65"/>
    <mergeCell ref="I65:T65"/>
    <mergeCell ref="C61:E61"/>
    <mergeCell ref="I61:K61"/>
    <mergeCell ref="L61:T61"/>
    <mergeCell ref="C62:E62"/>
    <mergeCell ref="I62:K62"/>
    <mergeCell ref="L62:T62"/>
    <mergeCell ref="C71:E71"/>
    <mergeCell ref="I71:T71"/>
    <mergeCell ref="C72:E72"/>
    <mergeCell ref="L72:T72"/>
    <mergeCell ref="C73:E73"/>
    <mergeCell ref="L73:T73"/>
    <mergeCell ref="C66:E66"/>
    <mergeCell ref="I66:K66"/>
    <mergeCell ref="L66:T66"/>
    <mergeCell ref="B68:G68"/>
    <mergeCell ref="B69:G69"/>
    <mergeCell ref="C70:E70"/>
    <mergeCell ref="I70:T70"/>
    <mergeCell ref="C77:E77"/>
    <mergeCell ref="C79:F79"/>
    <mergeCell ref="E80:F80"/>
    <mergeCell ref="B81:G81"/>
    <mergeCell ref="B82:G82"/>
    <mergeCell ref="C83:F83"/>
    <mergeCell ref="C74:E74"/>
    <mergeCell ref="L74:T74"/>
    <mergeCell ref="C75:E75"/>
    <mergeCell ref="L75:T75"/>
    <mergeCell ref="C76:E76"/>
    <mergeCell ref="L76:T76"/>
    <mergeCell ref="B90:G90"/>
    <mergeCell ref="I91:T91"/>
    <mergeCell ref="N92:V92"/>
    <mergeCell ref="O93:W93"/>
    <mergeCell ref="I94:T94"/>
    <mergeCell ref="I95:T95"/>
    <mergeCell ref="I83:T83"/>
    <mergeCell ref="C84:F84"/>
    <mergeCell ref="C85:F85"/>
    <mergeCell ref="C86:F86"/>
    <mergeCell ref="C87:F87"/>
    <mergeCell ref="E88:F88"/>
    <mergeCell ref="C104:F104"/>
    <mergeCell ref="C105:F105"/>
    <mergeCell ref="C106:F106"/>
    <mergeCell ref="C107:F107"/>
    <mergeCell ref="C108:F108"/>
    <mergeCell ref="I96:T96"/>
    <mergeCell ref="I97:T97"/>
    <mergeCell ref="B100:G100"/>
    <mergeCell ref="B101:G101"/>
    <mergeCell ref="B102:F102"/>
    <mergeCell ref="C103:F103"/>
  </mergeCells>
  <hyperlinks>
    <hyperlink ref="C112" r:id="rId1"/>
    <hyperlink ref="L61" r:id="rId2"/>
    <hyperlink ref="L62" r:id="rId3"/>
    <hyperlink ref="L63" r:id="rId4"/>
    <hyperlink ref="L66" r:id="rId5"/>
    <hyperlink ref="L72" r:id="rId6"/>
    <hyperlink ref="L74" r:id="rId7"/>
    <hyperlink ref="L73" r:id="rId8"/>
    <hyperlink ref="L75" r:id="rId9"/>
    <hyperlink ref="L76" r:id="rId10"/>
    <hyperlink ref="N92" r:id="rId11"/>
    <hyperlink ref="O93" r:id="rId12"/>
  </hyperlinks>
  <pageMargins left="0.511811024" right="0.511811024" top="0.78740157499999996" bottom="0.78740157499999996" header="0.31496062000000002" footer="0.31496062000000002"/>
  <pageSetup paperSize="9" scale="26" fitToHeight="0" orientation="portrait" r:id="rId13"/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RESUMO</vt:lpstr>
      <vt:lpstr>INSUMOS</vt:lpstr>
      <vt:lpstr>II Armado 12x36 diurno</vt:lpstr>
      <vt:lpstr>III Armado 12x36 noturno</vt:lpstr>
      <vt:lpstr>IV Armado 44 horas</vt:lpstr>
      <vt:lpstr>V OM des. 12x36 diurno</vt:lpstr>
      <vt:lpstr>VI OM des. 12x36 noturno</vt:lpstr>
      <vt:lpstr>VII STM des. 12x36 diurno</vt:lpstr>
      <vt:lpstr>VIII STM des. 12x36 noturno</vt:lpstr>
      <vt:lpstr>IX Supervisor Des. 12x36 diurno</vt:lpstr>
      <vt:lpstr>X Supervisor Des. 12x36 noturno</vt:lpstr>
      <vt:lpstr>XI Vigia 12x36 diurno</vt:lpstr>
      <vt:lpstr>XII Vigia 12x36 noturno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</dc:creator>
  <cp:lastModifiedBy>cpd</cp:lastModifiedBy>
  <cp:lastPrinted>2024-05-03T18:10:47Z</cp:lastPrinted>
  <dcterms:created xsi:type="dcterms:W3CDTF">2023-07-25T12:33:55Z</dcterms:created>
  <dcterms:modified xsi:type="dcterms:W3CDTF">2024-05-03T18:12:55Z</dcterms:modified>
</cp:coreProperties>
</file>