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30" windowHeight="2760" activeTab="3"/>
  </bookViews>
  <sheets>
    <sheet name="Detalhamento do BDI" sheetId="4" r:id="rId1"/>
    <sheet name="Itens Especificos " sheetId="6" r:id="rId2"/>
    <sheet name="Cronograma" sheetId="7" r:id="rId3"/>
    <sheet name="Curva ABC" sheetId="8" r:id="rId4"/>
  </sheets>
  <externalReferences>
    <externalReference r:id="rId5"/>
  </externalReferences>
  <definedNames>
    <definedName name="_xlnm.Print_Area" localSheetId="2">Cronograma!$A$1:$I$46</definedName>
    <definedName name="_xlnm.Print_Area" localSheetId="3">'Curva ABC'!$A$1:$I$25</definedName>
    <definedName name="_xlnm.Print_Area" localSheetId="0">'Detalhamento do BDI'!$A$1:$M$24</definedName>
    <definedName name="_xlnm.Print_Area" localSheetId="1">'Itens Especificos '!$A$1:$M$132</definedName>
  </definedNames>
  <calcPr calcId="145621"/>
</workbook>
</file>

<file path=xl/calcChain.xml><?xml version="1.0" encoding="utf-8"?>
<calcChain xmlns="http://schemas.openxmlformats.org/spreadsheetml/2006/main">
  <c r="J49" i="6" l="1"/>
  <c r="K49" i="6" s="1"/>
  <c r="L49" i="6" s="1"/>
  <c r="B32" i="7" l="1"/>
  <c r="B30" i="7"/>
  <c r="B28" i="7"/>
  <c r="B26" i="7"/>
  <c r="B24" i="7"/>
  <c r="B22" i="7"/>
  <c r="B20" i="7"/>
  <c r="B18" i="7"/>
  <c r="J60" i="6" l="1"/>
  <c r="K60" i="6" s="1"/>
  <c r="L60" i="6" s="1"/>
  <c r="G20" i="6"/>
  <c r="G19" i="6"/>
  <c r="E13" i="6"/>
  <c r="E12" i="6"/>
  <c r="E11" i="6"/>
  <c r="E10" i="6"/>
  <c r="E9" i="6"/>
  <c r="E8" i="6"/>
  <c r="E7" i="6"/>
  <c r="E6" i="6"/>
  <c r="E5" i="6"/>
  <c r="E4" i="6"/>
  <c r="E3" i="6"/>
  <c r="E2" i="6"/>
  <c r="J122" i="6"/>
  <c r="K122" i="6" s="1"/>
  <c r="L122" i="6" s="1"/>
  <c r="J117" i="6"/>
  <c r="K117" i="6" s="1"/>
  <c r="L117" i="6" s="1"/>
  <c r="J116" i="6"/>
  <c r="K116" i="6" s="1"/>
  <c r="L116" i="6" s="1"/>
  <c r="J115" i="6"/>
  <c r="K115" i="6" s="1"/>
  <c r="L115" i="6" s="1"/>
  <c r="J110" i="6"/>
  <c r="K110" i="6" s="1"/>
  <c r="L110" i="6" s="1"/>
  <c r="J109" i="6"/>
  <c r="K109" i="6" s="1"/>
  <c r="L109" i="6" s="1"/>
  <c r="J108" i="6"/>
  <c r="K108" i="6" s="1"/>
  <c r="L108" i="6" s="1"/>
  <c r="J107" i="6"/>
  <c r="K107" i="6" s="1"/>
  <c r="L107" i="6" s="1"/>
  <c r="J102" i="6"/>
  <c r="K102" i="6" s="1"/>
  <c r="L102" i="6" s="1"/>
  <c r="J101" i="6"/>
  <c r="K101" i="6" s="1"/>
  <c r="L101" i="6" s="1"/>
  <c r="J100" i="6"/>
  <c r="K100" i="6" s="1"/>
  <c r="L100" i="6" s="1"/>
  <c r="J99" i="6"/>
  <c r="K99" i="6" s="1"/>
  <c r="L99" i="6" s="1"/>
  <c r="J94" i="6"/>
  <c r="K94" i="6" s="1"/>
  <c r="L94" i="6" s="1"/>
  <c r="J93" i="6"/>
  <c r="K93" i="6" s="1"/>
  <c r="L93" i="6" s="1"/>
  <c r="J92" i="6"/>
  <c r="K92" i="6" s="1"/>
  <c r="L92" i="6" s="1"/>
  <c r="J91" i="6"/>
  <c r="K91" i="6" s="1"/>
  <c r="L91" i="6" s="1"/>
  <c r="J90" i="6"/>
  <c r="K90" i="6" s="1"/>
  <c r="L90" i="6" s="1"/>
  <c r="J85" i="6"/>
  <c r="K85" i="6" s="1"/>
  <c r="L85" i="6" s="1"/>
  <c r="J84" i="6"/>
  <c r="K84" i="6" s="1"/>
  <c r="L84" i="6" s="1"/>
  <c r="J83" i="6"/>
  <c r="K83" i="6" s="1"/>
  <c r="L83" i="6" s="1"/>
  <c r="J82" i="6"/>
  <c r="K82" i="6" s="1"/>
  <c r="L82" i="6" s="1"/>
  <c r="J77" i="6"/>
  <c r="K77" i="6" s="1"/>
  <c r="L77" i="6" s="1"/>
  <c r="J76" i="6"/>
  <c r="K76" i="6" s="1"/>
  <c r="L76" i="6" s="1"/>
  <c r="J75" i="6"/>
  <c r="K75" i="6" s="1"/>
  <c r="L75" i="6" s="1"/>
  <c r="J74" i="6"/>
  <c r="K74" i="6" s="1"/>
  <c r="L74" i="6" s="1"/>
  <c r="J73" i="6"/>
  <c r="K73" i="6" s="1"/>
  <c r="L73" i="6" s="1"/>
  <c r="J68" i="6"/>
  <c r="K68" i="6" s="1"/>
  <c r="L68" i="6" s="1"/>
  <c r="J67" i="6"/>
  <c r="K67" i="6" s="1"/>
  <c r="L67" i="6" s="1"/>
  <c r="J66" i="6"/>
  <c r="K66" i="6" s="1"/>
  <c r="L66" i="6" s="1"/>
  <c r="J65" i="6"/>
  <c r="K65" i="6" s="1"/>
  <c r="L65" i="6" s="1"/>
  <c r="L118" i="6" l="1"/>
  <c r="L123" i="6"/>
  <c r="L78" i="6"/>
  <c r="L69" i="6"/>
  <c r="L103" i="6"/>
  <c r="L111" i="6"/>
  <c r="L86" i="6"/>
  <c r="L95" i="6"/>
  <c r="F13" i="6" l="1"/>
  <c r="D33" i="7"/>
  <c r="F12" i="6"/>
  <c r="D31" i="7"/>
  <c r="F11" i="6"/>
  <c r="D29" i="7"/>
  <c r="F10" i="6"/>
  <c r="D27" i="7"/>
  <c r="F9" i="6"/>
  <c r="D25" i="7"/>
  <c r="F8" i="6"/>
  <c r="D23" i="7"/>
  <c r="F7" i="6"/>
  <c r="D21" i="7"/>
  <c r="F6" i="6"/>
  <c r="D19" i="7"/>
  <c r="J48" i="6"/>
  <c r="K48" i="6" s="1"/>
  <c r="L48" i="6" s="1"/>
  <c r="G31" i="7" l="1"/>
  <c r="F31" i="7"/>
  <c r="E31" i="7"/>
  <c r="H31" i="7"/>
  <c r="E29" i="7"/>
  <c r="G29" i="7"/>
  <c r="H29" i="7"/>
  <c r="F29" i="7"/>
  <c r="G27" i="7"/>
  <c r="H27" i="7"/>
  <c r="F27" i="7"/>
  <c r="E27" i="7"/>
  <c r="G25" i="7"/>
  <c r="H25" i="7"/>
  <c r="F25" i="7"/>
  <c r="E25" i="7"/>
  <c r="F23" i="7"/>
  <c r="H23" i="7"/>
  <c r="E23" i="7"/>
  <c r="G23" i="7"/>
  <c r="E21" i="7"/>
  <c r="H21" i="7"/>
  <c r="G21" i="7"/>
  <c r="F21" i="7"/>
  <c r="G19" i="7"/>
  <c r="H19" i="7"/>
  <c r="E19" i="7"/>
  <c r="F19" i="7"/>
  <c r="B14" i="7"/>
  <c r="B12" i="7"/>
  <c r="B10" i="7"/>
  <c r="J47" i="6" l="1"/>
  <c r="K47" i="6" l="1"/>
  <c r="L47" i="6" s="1"/>
  <c r="J50" i="6"/>
  <c r="J45" i="6"/>
  <c r="J46" i="6"/>
  <c r="K45" i="6" l="1"/>
  <c r="L45" i="6" s="1"/>
  <c r="K46" i="6"/>
  <c r="L46" i="6" s="1"/>
  <c r="K50" i="6"/>
  <c r="L50" i="6" s="1"/>
  <c r="F2" i="4"/>
  <c r="J44" i="6" l="1"/>
  <c r="K44" i="6" l="1"/>
  <c r="L44" i="6" s="1"/>
  <c r="J42" i="6"/>
  <c r="J43" i="6"/>
  <c r="K43" i="6" l="1"/>
  <c r="L43" i="6" s="1"/>
  <c r="K42" i="6"/>
  <c r="L42" i="6" s="1"/>
  <c r="J59" i="6"/>
  <c r="J58" i="6"/>
  <c r="J57" i="6"/>
  <c r="J56" i="6"/>
  <c r="J55" i="6"/>
  <c r="J41" i="6"/>
  <c r="J40" i="6"/>
  <c r="J39" i="6"/>
  <c r="J38" i="6"/>
  <c r="J37" i="6"/>
  <c r="J36" i="6"/>
  <c r="J35" i="6"/>
  <c r="J34" i="6"/>
  <c r="J27" i="6"/>
  <c r="J28" i="6"/>
  <c r="J29" i="6"/>
  <c r="J26" i="6"/>
  <c r="J25" i="6"/>
  <c r="J20" i="6"/>
  <c r="K20" i="6" s="1"/>
  <c r="J19" i="6"/>
  <c r="K28" i="6" l="1"/>
  <c r="L28" i="6" s="1"/>
  <c r="K36" i="6"/>
  <c r="L36" i="6" s="1"/>
  <c r="K40" i="6"/>
  <c r="L40" i="6" s="1"/>
  <c r="K57" i="6"/>
  <c r="L57" i="6" s="1"/>
  <c r="K29" i="6"/>
  <c r="L29" i="6" s="1"/>
  <c r="K35" i="6"/>
  <c r="L35" i="6" s="1"/>
  <c r="K56" i="6"/>
  <c r="L56" i="6" s="1"/>
  <c r="K25" i="6"/>
  <c r="L25" i="6" s="1"/>
  <c r="K27" i="6"/>
  <c r="L27" i="6" s="1"/>
  <c r="K37" i="6"/>
  <c r="L37" i="6" s="1"/>
  <c r="K41" i="6"/>
  <c r="L41" i="6" s="1"/>
  <c r="K58" i="6"/>
  <c r="L58" i="6" s="1"/>
  <c r="K26" i="6"/>
  <c r="L26" i="6" s="1"/>
  <c r="K34" i="6"/>
  <c r="L34" i="6" s="1"/>
  <c r="K38" i="6"/>
  <c r="L38" i="6" s="1"/>
  <c r="K55" i="6"/>
  <c r="L55" i="6" s="1"/>
  <c r="K59" i="6"/>
  <c r="L59" i="6" s="1"/>
  <c r="K19" i="6"/>
  <c r="L19" i="6" s="1"/>
  <c r="K39" i="6"/>
  <c r="L39" i="6" s="1"/>
  <c r="L20" i="6"/>
  <c r="L61" i="6" l="1"/>
  <c r="F5" i="6" s="1"/>
  <c r="D17" i="7" s="1"/>
  <c r="H17" i="7" s="1"/>
  <c r="L21" i="6"/>
  <c r="F2" i="6" s="1"/>
  <c r="L51" i="6"/>
  <c r="F4" i="6" s="1"/>
  <c r="D15" i="7" s="1"/>
  <c r="L30" i="6"/>
  <c r="F3" i="6" s="1"/>
  <c r="D13" i="7" s="1"/>
  <c r="F33" i="7"/>
  <c r="E33" i="7"/>
  <c r="H33" i="7"/>
  <c r="G33" i="7"/>
  <c r="F13" i="7" l="1"/>
  <c r="G13" i="7"/>
  <c r="E13" i="7"/>
  <c r="E17" i="7"/>
  <c r="F17" i="7"/>
  <c r="H13" i="7"/>
  <c r="F15" i="7"/>
  <c r="H15" i="7"/>
  <c r="G15" i="7"/>
  <c r="E15" i="7"/>
  <c r="G17" i="7"/>
  <c r="D11" i="7"/>
  <c r="F15" i="6"/>
  <c r="E11" i="7" l="1"/>
  <c r="G11" i="7"/>
  <c r="G35" i="7" s="1"/>
  <c r="F11" i="7"/>
  <c r="F35" i="7" s="1"/>
  <c r="H11" i="7"/>
  <c r="H35" i="7" s="1"/>
  <c r="E35" i="7" l="1"/>
  <c r="E37" i="7" s="1"/>
  <c r="F37" i="7" s="1"/>
  <c r="G37" i="7" s="1"/>
  <c r="H37" i="7" s="1"/>
  <c r="H34" i="7" s="1"/>
  <c r="F34" i="7" l="1"/>
  <c r="E34" i="7"/>
  <c r="E36" i="7" s="1"/>
  <c r="G34" i="7"/>
  <c r="F36" i="7" l="1"/>
  <c r="G36" i="7" s="1"/>
  <c r="H36" i="7" s="1"/>
</calcChain>
</file>

<file path=xl/sharedStrings.xml><?xml version="1.0" encoding="utf-8"?>
<sst xmlns="http://schemas.openxmlformats.org/spreadsheetml/2006/main" count="564" uniqueCount="266">
  <si>
    <t>LEGENDA</t>
  </si>
  <si>
    <t>PREENCHIMENTO AUTOMÁTICO</t>
  </si>
  <si>
    <t>COMPOSIÇÃO DO BDI</t>
  </si>
  <si>
    <t>GARANTIA (G) e SEGURO (S)</t>
  </si>
  <si>
    <t>RISCO ( R )</t>
  </si>
  <si>
    <t>DESPESAS FINANCEIRAS (DF)</t>
  </si>
  <si>
    <t>ADMINISTRAÇÃO CENTRAL (AC)</t>
  </si>
  <si>
    <t>LUCRO (L)</t>
  </si>
  <si>
    <t>TRIBUTOS (T)</t>
  </si>
  <si>
    <t>CÓDIGO</t>
  </si>
  <si>
    <t>REFERÊNCIA</t>
  </si>
  <si>
    <t>DESCRIÇÃO DOS SERVIÇOS</t>
  </si>
  <si>
    <t>UNIDADE</t>
  </si>
  <si>
    <t>QUANTIDADE</t>
  </si>
  <si>
    <t>BDI</t>
  </si>
  <si>
    <t>FÓRMULA ADOTADA:</t>
  </si>
  <si>
    <t>BDI PROPOSTO:</t>
  </si>
  <si>
    <t>PREÇO TOTAL</t>
  </si>
  <si>
    <t>CUSTO UNITÁRIO (SEM BDI)</t>
  </si>
  <si>
    <t>VALOR UNITÁRIO (R$)</t>
  </si>
  <si>
    <t>PREENCHIMENTO OBRIGATÓRIO</t>
  </si>
  <si>
    <t>PREENCHIIMENTO FACULTATIVO</t>
  </si>
  <si>
    <t>PREÇO UNITÁRIO (COM BDI)</t>
  </si>
  <si>
    <t>Espaço para detalhamento da fórmula de cálculo utilizada para o BDI.</t>
  </si>
  <si>
    <t>M</t>
  </si>
  <si>
    <t>CALHA QUADRADA DE CHAPA DE ACO GALVANIZADA NUM 24, CORTE 100 CM</t>
  </si>
  <si>
    <t>REMOÇÃO CALHAS E RUFOS, DE FORMA MANUAL, SEM REAPROVEITAMENTO. AF_09/2023</t>
  </si>
  <si>
    <t>104803</t>
  </si>
  <si>
    <t>M3XKM</t>
  </si>
  <si>
    <t>95877</t>
  </si>
  <si>
    <t>ED-48506</t>
  </si>
  <si>
    <t>96486</t>
  </si>
  <si>
    <t>M2</t>
  </si>
  <si>
    <t>RUFO EXTERNO/INTERNO DE CHAPA DE ACO GALVANIZADA NUM 26, CORTE 33 CM</t>
  </si>
  <si>
    <t>ED-48428</t>
  </si>
  <si>
    <t>ED-48429</t>
  </si>
  <si>
    <t>ED-48402</t>
  </si>
  <si>
    <t>UNI</t>
  </si>
  <si>
    <t>ED-48446</t>
  </si>
  <si>
    <t>ED-48509</t>
  </si>
  <si>
    <t>COBERTURA EM TELHA METÁLICA GALVANIZADA TRAPEZOIDAL, TIPO SIMPLES, ESP. 0,50MM, ACABAMENTO NATURAL, INCLUSIVE ACESSÓRIOS PARA FIXAÇÃO, FORNECIMENTO E INSTALAÇÃO</t>
  </si>
  <si>
    <t>ED-50266</t>
  </si>
  <si>
    <t>LIMPEZA FINAL PARA ENTREGA DA OBRA</t>
  </si>
  <si>
    <t>88317</t>
  </si>
  <si>
    <t>SOLDADOR COM ENCARGOS COMPLEMENTARES</t>
  </si>
  <si>
    <t>H</t>
  </si>
  <si>
    <t>BARRA CHATA DE ALUMÍNIO 7/8" X 1/8" X 3M</t>
  </si>
  <si>
    <t>ED-51019</t>
  </si>
  <si>
    <t>Item</t>
  </si>
  <si>
    <t>Quantidade</t>
  </si>
  <si>
    <t>Unidade</t>
  </si>
  <si>
    <t>Produto</t>
  </si>
  <si>
    <t>Valor Total</t>
  </si>
  <si>
    <t xml:space="preserve">SV </t>
  </si>
  <si>
    <t>SERVIÇOS PRELIMINARES</t>
  </si>
  <si>
    <t>DEMOLIÇÕES E REMOÇÕES</t>
  </si>
  <si>
    <t>SISTEMA DE COBERTURA</t>
  </si>
  <si>
    <t>DRENAGEM PLUVIAL</t>
  </si>
  <si>
    <t>ITEM 1</t>
  </si>
  <si>
    <t>1.1</t>
  </si>
  <si>
    <t xml:space="preserve"> 1.2</t>
  </si>
  <si>
    <t>ITEM 2</t>
  </si>
  <si>
    <t>2.1</t>
  </si>
  <si>
    <t>2.2</t>
  </si>
  <si>
    <t>2.3</t>
  </si>
  <si>
    <t>2.4</t>
  </si>
  <si>
    <t>2.5</t>
  </si>
  <si>
    <t>ITEM 3</t>
  </si>
  <si>
    <t>3.1</t>
  </si>
  <si>
    <t>3.3</t>
  </si>
  <si>
    <t>3.4</t>
  </si>
  <si>
    <t>3.5</t>
  </si>
  <si>
    <t>3.7</t>
  </si>
  <si>
    <t>3.6</t>
  </si>
  <si>
    <t>3.8</t>
  </si>
  <si>
    <t>ITEM 4</t>
  </si>
  <si>
    <t>4.1</t>
  </si>
  <si>
    <t>4.2</t>
  </si>
  <si>
    <t>4.3</t>
  </si>
  <si>
    <t>4.4</t>
  </si>
  <si>
    <t>4.5</t>
  </si>
  <si>
    <t>ITEM 5</t>
  </si>
  <si>
    <t>5.1</t>
  </si>
  <si>
    <t>310ML</t>
  </si>
  <si>
    <t>3.9</t>
  </si>
  <si>
    <t>3.10</t>
  </si>
  <si>
    <t>3.11</t>
  </si>
  <si>
    <t>3.12</t>
  </si>
  <si>
    <t>kg</t>
  </si>
  <si>
    <t>M2XMES</t>
  </si>
  <si>
    <t>3.13</t>
  </si>
  <si>
    <t>3.14</t>
  </si>
  <si>
    <t>UN</t>
  </si>
  <si>
    <t>92616</t>
  </si>
  <si>
    <t>CRONOGRAMA FÍSICO-FINANCEIRO</t>
  </si>
  <si>
    <t>Data:</t>
  </si>
  <si>
    <t>Empresa projetista:</t>
  </si>
  <si>
    <t>Projeto:</t>
  </si>
  <si>
    <t>BDI 1:</t>
  </si>
  <si>
    <t>BDI 2:</t>
  </si>
  <si>
    <t>Descrição</t>
  </si>
  <si>
    <t>Total Por Etapa</t>
  </si>
  <si>
    <t>30 DIAS</t>
  </si>
  <si>
    <t>60 DIAS</t>
  </si>
  <si>
    <t>90 DIAS</t>
  </si>
  <si>
    <t>120 DIAS</t>
  </si>
  <si>
    <t>Custo</t>
  </si>
  <si>
    <t>Porcentagem Acumulada</t>
  </si>
  <si>
    <t>Secretaria Municipal de Trânsito e Transporte</t>
  </si>
  <si>
    <t>Matheus Deigo Alves de Oliveira</t>
  </si>
  <si>
    <t xml:space="preserve">
</t>
  </si>
  <si>
    <t>3.15</t>
  </si>
  <si>
    <t>3.16</t>
  </si>
  <si>
    <t>ED-50497</t>
  </si>
  <si>
    <t>3.2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</si>
  <si>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Total </t>
  </si>
  <si>
    <t>LOCACAO DE ANDAIME METALICO TIPO FACHADEIRO, PECAS COM APROXIMADAMENTE 1,20 M DE LARGURA E 2,0 M DE ALTURA, INCLUINDO DIAGONAIS EM X, BARRAS DE LIGACAO, SAPATAS E DEMAIS ITENS NECESSARIOS A MONTAGEM (NAO INCLUI INSTALACAO)</t>
  </si>
  <si>
    <t>97063</t>
  </si>
  <si>
    <t>MONTAGEM E DESMONTAGEM DE ANDAIME MODULAR FACHADEIRO, COM PISO METÁLICO, PARA EDIFÍCIOS COM MULTIPLOS PAVIMENTOS (EXCLUSIVE ANDAIME E LIMPEZA). AF_03/2024</t>
  </si>
  <si>
    <t xml:space="preserve">REMOÇÃO MANUAL DE RUFO METÁLICO, COM REAPROVEITAMENTO, INCLUSIVE AFASTAMENTO E EMPILHAMENTO, EXCLUSIVE TRANSPORTE E RETIRADA DO
MATERIAL REMOVIDO NÃO REAPROVEITÁVEL
</t>
  </si>
  <si>
    <t>REMOÇÃO MANUAL DE TELHA METÁLICA OU PVC, COM REAPROVEITAMENTO, INCLUSIVE AFASTAMENTO E EMPILHAMENTO, EXCLUSIVE TRANSPORTE E RETIRADA DO MATERIAL REMOVIDO NÃO REAPROVEITÁVEL</t>
  </si>
  <si>
    <t>REMOÇÃO MANUAL DE CONDUTOR EM PVC OU METÁLICO, COM REAPROVEITAMENTO, INCLUSIVE AFASTAMENTO E EMPILHAMENTO, EXCLUSIVE TRANSPORTE E RETIRADA DO MATERIAL REMOVIDO NÃO REAPROVEITÁVEL</t>
  </si>
  <si>
    <t>TRANSPORTE COM CAMINHÃO BASCULANTE DE 18 M³, EM VIA URBANA PAVIMENTADA, DMT ATÉ 30 KM (UNIDADE: M3XKM). AF_07/2020</t>
  </si>
  <si>
    <t>COBERTURA EM TELHA METÁLICA GALVANIZADA TRAPEZOIDAL, TIPO DUPLA TERMOACÚSTICA COM DUAS FACES TRAPEZOIDAIS, ESP. 0,43MM, PREENCHIMENTO EM POLIESTIRENO EXPANDIDO/ ISOPOR COM ESP. 30MM, ACABAMENTO NATURAL, INCLUSIVE ACESSÓRIOS PARA FIXAÇÃO, FORNECIMENTO E INSTALAÇÃO</t>
  </si>
  <si>
    <t>CUMEEIRA GALVANIZADA TRAPEZOIDAL, TIPO SIMPLES, ESP. 0,50MM, ACABAMENTO NATURAL, INCLUSIVE ACESSÓRIOS PARA FIXAÇÃO, FORNECIMENTO E INSTALAÇÃO</t>
  </si>
  <si>
    <t>FORRO EM RÉGUAS DE PVC, LISO, PARA AMBIENTES COMERCIAIS, INCLUSIVE ESTRUTURA BIDIRECIONAL DE FIXAÇÃO. AF_08/2023_PS</t>
  </si>
  <si>
    <t xml:space="preserve">SELANTE ELASTICO MONOCOMPONENTE A BASE DE POLIURETANO (PU) PARA JUNTAS
</t>
  </si>
  <si>
    <t>ELETRODO REVESTIDO AWS - E6013, DIAMETRO IGUAL A 4,00 MM</t>
  </si>
  <si>
    <t>TABUA *2,5 X 30 CM EM PINUS, MISTA OU EQUIVALENTE DA REGIAO - BRUTA</t>
  </si>
  <si>
    <t>FABRICAÇÃO E INSTALAÇÃO DE TESOURA INTEIRA EM AÇO, VÃO DE 10 M, PARA TELHA ONDULADA DE FIBROCIMENTO, METÁLICA, PLÁSTICA OU TERMOACÚSTICA, INCLUSO IÇAMENTO. AF_07/2019</t>
  </si>
  <si>
    <t>PINTURA ESMALTE EM ESTRUTURA METÁLICA, DUAS (2) DEMÃOS,
INCLUSIVE UMA (1) DEMÃO FUNDO ANTICORROSIVO</t>
  </si>
  <si>
    <t>SERRALHEIRO (HORISTA)</t>
  </si>
  <si>
    <t>TUBO PVC SERIE NORMAL, DN 150 MM, PARA ESGOTO PREDIAL (NBR 5688)</t>
  </si>
  <si>
    <t>CURVA LONGA PVC, PB, JE, 45 GRAUS, DN 150 MM, PARA REDE COLETORA ESGOTO</t>
  </si>
  <si>
    <t>TELHADOR / TELHADISTA (HORISTA)</t>
  </si>
  <si>
    <t>TESTEIRAS METÁLICAS (FECHAMENTO COBERTURA)</t>
  </si>
  <si>
    <t>ED-50265</t>
  </si>
  <si>
    <t>LAVAGEM DE FACHADA COM HIDROJATEAMENTO, EXCLUSIVE ANDAIME METÁLICO, TIPO FIXO/TORRE/SUSPENSO, PARA FACHADA</t>
  </si>
  <si>
    <t>ED-50508</t>
  </si>
  <si>
    <t>LIXAMENTO MANUAL EM SUPERFÍCIE METÁLICA PARA REMOÇÃO
DE TINTA</t>
  </si>
  <si>
    <t>100721</t>
  </si>
  <si>
    <t>PINTURA COM TINTA ALQUÍDICA DE FUNDO (TIPO ZARCÃO) PULVERIZADA SOBRE SUPERFÍCIES METÁLICAS (EXCETO PERFIL) EXECUTADO EM OBRA (POR DEMÃO). AF_01/2020_PE</t>
  </si>
  <si>
    <t>100759</t>
  </si>
  <si>
    <t>PINTURA COM TINTA ALQUÍDICA DE ACABAMENTO (ESMALTE SINTÉTICO BRILHANTE) PULVERIZADA SOBRE SUPERFÍCIES METÁLICAS (EXCETO PERFIL) EXECUTADO EM OBRA (02 DEMÃOS). AF_01/2020_PE</t>
  </si>
  <si>
    <t xml:space="preserve">Total </t>
  </si>
  <si>
    <t xml:space="preserve">ESQUADRIAS METÁLICAS </t>
  </si>
  <si>
    <t>100746</t>
  </si>
  <si>
    <t>PINTURA COM TINTA ALQUÍDICA DE ACABAMENTO (ESMALTE SINTÉTICO BRILHANTE) APLICADA A ROLO OU PINCEL SOBRE SUPERFÍCIES METÁLICAS (EXCETO PERFIL) EXECUTADO EM OBRA (POR DEMÃO)</t>
  </si>
  <si>
    <t>102164</t>
  </si>
  <si>
    <t>INSTALAÇÃO DE VIDRO LISO INCOLOR, E = 5 MM, EM ESQUADRIA DE ALUMÍNIO OU PVC, FIXADO COM BAGUETE. AF_01/2021_PS</t>
  </si>
  <si>
    <t>MONTADOR (TUBO AÇO/EQUIPAMENTOS) COM ENCARGOS COMPLEMENTARES</t>
  </si>
  <si>
    <t>BASE DE COLUNAS E GUIAS</t>
  </si>
  <si>
    <t>ED-50505</t>
  </si>
  <si>
    <t>LIXAMENTO MANUAL EM PAREDE PARA REMOÇÃO DE TINTA</t>
  </si>
  <si>
    <t>PINTURA LATEX ACRILICA STANDARD, APLICAÇÃO MANUAL EM PAREDES, DUAS DEMÃOS. AF_04/2023</t>
  </si>
  <si>
    <t>PINTURA DE SINALIZAÇÃO VERTICAL DE SEGURANÇA, FAIXAS AMARELA E PRETA APLICAÇÃO MANUAL, 2 DEMÃOS. AF_05/2021</t>
  </si>
  <si>
    <t>PAREDES CIRCULAÇÃO EXTERNA</t>
  </si>
  <si>
    <t>ED-50732</t>
  </si>
  <si>
    <t>EMBOÇO COM ARGAMASSA, TRAÇO 1:6 (CIMENTO E AREIA), ESP. 20MM, APLICAÇÃO MANUAL, INCLUSIVE ARGAMASSA COM PREPARO MECANIZADO, EXCLUSIVE CHAPISCO</t>
  </si>
  <si>
    <t>APLICAÇÃO MANUAL DE MASSA ACRÍLICA EM PAREDES EXTERNAS DE CASAS, UMA DEMÃO. AF_03/2025</t>
  </si>
  <si>
    <t>PAREDES CIRCULAÇÃO INTERNA</t>
  </si>
  <si>
    <t>5.2</t>
  </si>
  <si>
    <t>5.3</t>
  </si>
  <si>
    <t>96130</t>
  </si>
  <si>
    <t>APLICAÇÃO MANUAL DE MASSA ACRÍLICA EM PAREDES EXTERNAS DE CASAS, UMA DEMÃO. AF_03/2024</t>
  </si>
  <si>
    <t>5.4</t>
  </si>
  <si>
    <t>TETO - LAJE DE CIRCULAÇÃO</t>
  </si>
  <si>
    <t>ITEM 6</t>
  </si>
  <si>
    <t>6.1</t>
  </si>
  <si>
    <t>6.2</t>
  </si>
  <si>
    <t>ED-50506</t>
  </si>
  <si>
    <t>LIXAMENTO MANUAL EM TETO PARA REMOÇÃO DE TINTA</t>
  </si>
  <si>
    <t>6.3</t>
  </si>
  <si>
    <t>ED-50476</t>
  </si>
  <si>
    <t>EMASSAMENTO EM TETO COM MASSA ACRÍLICA, DUAS (2)DEMÃOS, INCLUSIVE LIXAMENTO PARA PINTURA</t>
  </si>
  <si>
    <t>6.4</t>
  </si>
  <si>
    <t>88488</t>
  </si>
  <si>
    <t>PINTURA LÁTEX ACRÍLICA PREMIUM, APLICAÇÃO MANUAL EM TETO, DUAS DEMÃOS.AF_04/2023</t>
  </si>
  <si>
    <t>PORTAS DE MADEIRA</t>
  </si>
  <si>
    <t>ITEM 7</t>
  </si>
  <si>
    <t>7.1</t>
  </si>
  <si>
    <t>ED-50507</t>
  </si>
  <si>
    <t>LIXAMENTO MANUAL EM SUPERFÍCIE DE MADEIRA PARA
REMOÇÃO DE TINTA</t>
  </si>
  <si>
    <t>7.2</t>
  </si>
  <si>
    <t>102213</t>
  </si>
  <si>
    <t>PINTURA VERNIZ (INCOLOR) ALQUÍDICO EM MADEIRA, USO INTERNO E EXTERNO, 2 DEMÃOS. AF_01/2021</t>
  </si>
  <si>
    <t>7.3</t>
  </si>
  <si>
    <t>ITEM 8</t>
  </si>
  <si>
    <t>8.1</t>
  </si>
  <si>
    <t>8.2</t>
  </si>
  <si>
    <t>8.3</t>
  </si>
  <si>
    <t>ITEM 9</t>
  </si>
  <si>
    <t>ITEM 10</t>
  </si>
  <si>
    <t>ITEM 11</t>
  </si>
  <si>
    <t>ITEM 12</t>
  </si>
  <si>
    <t xml:space="preserve">SERVIÇOS FINAIS </t>
  </si>
  <si>
    <t xml:space="preserve">120 Dias de trabalho </t>
  </si>
  <si>
    <t>4.6</t>
  </si>
  <si>
    <t>6.5</t>
  </si>
  <si>
    <t>7.4</t>
  </si>
  <si>
    <t>8.4</t>
  </si>
  <si>
    <t>8.5</t>
  </si>
  <si>
    <t>9.1</t>
  </si>
  <si>
    <t>9.2</t>
  </si>
  <si>
    <t>9.3</t>
  </si>
  <si>
    <t>9.4</t>
  </si>
  <si>
    <t>10.1</t>
  </si>
  <si>
    <t>10.2</t>
  </si>
  <si>
    <t>10.3</t>
  </si>
  <si>
    <t>10.4</t>
  </si>
  <si>
    <t>11.1</t>
  </si>
  <si>
    <t>11.2</t>
  </si>
  <si>
    <t>11.3</t>
  </si>
  <si>
    <t>12.3</t>
  </si>
  <si>
    <t>ABRACADEIRA EM ACO PARA AMARRACAO DE ELETRODUTOS, TIPO ECONOMICA (GOTA),COM 8"</t>
  </si>
  <si>
    <r>
      <rPr>
        <b/>
        <sz val="9"/>
        <rFont val="Arial"/>
        <family val="2"/>
      </rPr>
      <t xml:space="preserve">Bancos:
</t>
    </r>
    <r>
      <rPr>
        <sz val="9"/>
        <rFont val="Arial MT"/>
        <family val="2"/>
      </rPr>
      <t>SINAPI: 12/2024 Minas Gerais
SETOP: 08/2023 Minas Gerais</t>
    </r>
  </si>
  <si>
    <t>Assessor de Engenharia De Trânsito</t>
  </si>
  <si>
    <t>Eng. Civil CREA-MG: 142290453-9</t>
  </si>
  <si>
    <t>CRONOGRAMA FÍSICO-FINANCEIRO DE PROJETO EXECUTIVO - REVITALIZAÇÃO DO TERMINAL RODOVIÁRIO</t>
  </si>
  <si>
    <t>REVITALIZAÇÃO DO TERMINAL RODOVIÁRIO</t>
  </si>
  <si>
    <t>SERVIÇOS</t>
  </si>
  <si>
    <t>QUANT.</t>
  </si>
  <si>
    <t xml:space="preserve">% DA CURVA ABC </t>
  </si>
  <si>
    <t>COBERTURA EM TELHA METÁLICA GALVANIZADA TRAPEZOIDAL, TIPO DUPLA TERMOACÚSTICA COM DUAS FACES TRAPEZOIDAIS, ESP. 0,43MM, PREENCHIMENTO EM POLIESTIRENO EXPANDIDO/ ISOPOR COM ESP. 30MM, ACABAMENTO NATURAL, INCLUSIVE ACESSÓRIOS PARA FIXAÇÃO, FORNECIMENTO E INSTALAÇÃO.</t>
  </si>
  <si>
    <t>M²</t>
  </si>
  <si>
    <t>CALHA QUADRADA DE CHAPA DE ACO GALVANIZADA NUM 24, CORTE 100 CM.</t>
  </si>
  <si>
    <t>FORRO EM RÉGUAS DE PVC, LISO, PARA AMBIENTES COMERCIAIS, INCLUSIVE ESTRUTURA BIDIRECIONAL DE FIXAÇÃO.</t>
  </si>
  <si>
    <t>PINTURA COM TINTA ALQUÍDICA DE ACABAMENTO (ESMALTE SINTÉTICO BRILHANTE) PULVERIZADA SOBRE SUPERFÍCIES METÁLICAS (EXCETO PERFIL) EXECUTADO EM OBRA (02 DEMÃOS</t>
  </si>
  <si>
    <t>PERCENTUAL
CORRESPONDENTE</t>
  </si>
  <si>
    <t>ITEM</t>
  </si>
  <si>
    <t>TABELA - CAPACIDADE TÉCNICO-PROFISSIONAL</t>
  </si>
  <si>
    <t xml:space="preserve">CURVA ABC </t>
  </si>
  <si>
    <t>SETOP Abril/2025</t>
  </si>
  <si>
    <t>10,14</t>
  </si>
  <si>
    <t>020193</t>
  </si>
  <si>
    <t>SINAPI 
Junho/ 2025</t>
  </si>
  <si>
    <t>040784</t>
  </si>
  <si>
    <t>001113</t>
  </si>
  <si>
    <t>000142</t>
  </si>
  <si>
    <t>010999</t>
  </si>
  <si>
    <t>006212</t>
  </si>
  <si>
    <t>MÊS</t>
  </si>
  <si>
    <t>101451</t>
  </si>
  <si>
    <t>020065</t>
  </si>
  <si>
    <t>JOELHO, PVC SERIE R, 90 GRAUS, DN 150 MM, PARA ESGOTO PREDIAL</t>
  </si>
  <si>
    <t>020158</t>
  </si>
  <si>
    <t>001844</t>
  </si>
  <si>
    <t>101384</t>
  </si>
  <si>
    <t>101402</t>
  </si>
  <si>
    <t>ENCANADOR OU BOMBEIRO HIDRÁULICO COM ENCARGOS COMPLEMENTARES</t>
  </si>
  <si>
    <t>039158</t>
  </si>
  <si>
    <t>88277</t>
  </si>
  <si>
    <t>041097</t>
  </si>
  <si>
    <t>AJUDANTE ESPECIALIZADO</t>
  </si>
  <si>
    <t>041085</t>
  </si>
  <si>
    <t>3.488,51</t>
  </si>
  <si>
    <t>3.17</t>
  </si>
  <si>
    <t>004300</t>
  </si>
  <si>
    <t>Custo Acumulado</t>
  </si>
  <si>
    <t xml:space="preserve">           Porcentagem</t>
  </si>
  <si>
    <t>PARAFUSO ZINCADO ROSCA SOBERBA, CABECA SEXTAVADA, 5/16" X 50 MM, PARAFIXACAO DE TELHA</t>
  </si>
  <si>
    <t xml:space="preserve">AUXILIAR DE ENCANADOR OU BOMBEIRO HIDRAULICO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</si>
  <si>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Pouso Alegre/MG, 01 de Setembro de 2025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</si>
  <si>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Pouso Alegre/MG, 01 de setembro de 2025</t>
  </si>
  <si>
    <t xml:space="preserve">                                                                                                                                                                                                                       Pouso Alegre/MG, 01 de Setembro de 2025</t>
  </si>
  <si>
    <t xml:space="preserve">                                                                                                                                                                                                                       Pouso Alegre/MG, 01 de setembro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</si>
</sst>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R$&quot;* #,##0.00_-;\-&quot;R$&quot;* #,##0.00_-;_-&quot;R$&quot;* &quot;-&quot;??_-;_-@_-"/>
    <numFmt numFmtId="165" formatCode="&quot;R$&quot;\ #,##0.00"/>
    <numFmt numFmtId="166" formatCode="_(* #,##0.00_);_(* \(#,##0.00\);_(* &quot;-&quot;??_);_(@_)"/>
    <numFmt numFmtId="167" formatCode="dd/mm/yyyy;@"/>
    <numFmt numFmtId="168" formatCode="0.0%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9"/>
      <color rgb="FF000000"/>
      <name val="Arial MT"/>
      <family val="2"/>
    </font>
    <font>
      <b/>
      <sz val="9"/>
      <name val="Arial"/>
      <family val="2"/>
    </font>
    <font>
      <sz val="9"/>
      <name val="Arial MT"/>
      <family val="2"/>
    </font>
    <font>
      <sz val="9"/>
      <name val="Times New Roman"/>
      <family val="2"/>
      <charset val="204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6"/>
        <bgColor indexed="64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7" borderId="34" applyNumberFormat="0" applyAlignment="0" applyProtection="0"/>
    <xf numFmtId="0" fontId="11" fillId="0" borderId="0"/>
    <xf numFmtId="166" fontId="12" fillId="0" borderId="0" applyFont="0" applyFill="0" applyBorder="0" applyAlignment="0" applyProtection="0"/>
    <xf numFmtId="0" fontId="13" fillId="0" borderId="0"/>
    <xf numFmtId="9" fontId="14" fillId="0" borderId="0" applyFont="0" applyFill="0" applyBorder="0" applyAlignment="0" applyProtection="0"/>
  </cellStyleXfs>
  <cellXfs count="150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0" fillId="0" borderId="0" xfId="0" applyAlignment="1"/>
    <xf numFmtId="0" fontId="2" fillId="4" borderId="1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0" borderId="0" xfId="0" applyFont="1"/>
    <xf numFmtId="10" fontId="7" fillId="6" borderId="24" xfId="1" applyNumberFormat="1" applyFont="1" applyFill="1" applyBorder="1" applyAlignment="1">
      <alignment horizontal="center"/>
    </xf>
    <xf numFmtId="10" fontId="0" fillId="6" borderId="18" xfId="1" applyNumberFormat="1" applyFont="1" applyFill="1" applyBorder="1" applyAlignment="1">
      <alignment horizontal="center" vertical="center"/>
    </xf>
    <xf numFmtId="4" fontId="0" fillId="3" borderId="19" xfId="2" applyNumberFormat="1" applyFont="1" applyFill="1" applyBorder="1" applyAlignment="1">
      <alignment horizontal="center" vertical="center"/>
    </xf>
    <xf numFmtId="4" fontId="0" fillId="3" borderId="29" xfId="2" applyNumberFormat="1" applyFont="1" applyFill="1" applyBorder="1" applyAlignment="1">
      <alignment horizontal="center" vertical="center"/>
    </xf>
    <xf numFmtId="4" fontId="0" fillId="3" borderId="25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9" borderId="34" xfId="3" applyFont="1" applyFill="1" applyAlignment="1">
      <alignment horizontal="center" vertical="center"/>
    </xf>
    <xf numFmtId="0" fontId="10" fillId="2" borderId="34" xfId="3" applyFont="1" applyFill="1" applyAlignment="1">
      <alignment horizontal="center" vertical="center"/>
    </xf>
    <xf numFmtId="2" fontId="10" fillId="2" borderId="34" xfId="3" applyNumberFormat="1" applyFont="1" applyFill="1" applyAlignment="1">
      <alignment horizontal="center" vertical="center"/>
    </xf>
    <xf numFmtId="0" fontId="10" fillId="8" borderId="34" xfId="3" applyFont="1" applyFill="1" applyAlignment="1">
      <alignment horizontal="center" vertical="center"/>
    </xf>
    <xf numFmtId="2" fontId="10" fillId="8" borderId="34" xfId="3" applyNumberFormat="1" applyFont="1" applyFill="1" applyAlignment="1">
      <alignment horizontal="center" vertical="center"/>
    </xf>
    <xf numFmtId="165" fontId="10" fillId="2" borderId="34" xfId="3" applyNumberFormat="1" applyFont="1" applyFill="1" applyAlignment="1">
      <alignment horizontal="center" vertical="center"/>
    </xf>
    <xf numFmtId="165" fontId="10" fillId="8" borderId="34" xfId="3" applyNumberFormat="1" applyFont="1" applyFill="1" applyAlignment="1">
      <alignment horizontal="center" vertical="center"/>
    </xf>
    <xf numFmtId="0" fontId="0" fillId="0" borderId="0" xfId="0"/>
    <xf numFmtId="10" fontId="0" fillId="6" borderId="18" xfId="1" applyNumberFormat="1" applyFont="1" applyFill="1" applyBorder="1" applyAlignment="1">
      <alignment horizontal="center" vertical="center"/>
    </xf>
    <xf numFmtId="4" fontId="0" fillId="3" borderId="19" xfId="2" applyNumberFormat="1" applyFont="1" applyFill="1" applyBorder="1" applyAlignment="1">
      <alignment horizontal="center" vertical="center"/>
    </xf>
    <xf numFmtId="4" fontId="0" fillId="3" borderId="29" xfId="2" applyNumberFormat="1" applyFont="1" applyFill="1" applyBorder="1" applyAlignment="1">
      <alignment horizontal="center" vertical="center"/>
    </xf>
    <xf numFmtId="4" fontId="0" fillId="3" borderId="25" xfId="2" applyNumberFormat="1" applyFont="1" applyFill="1" applyBorder="1" applyAlignment="1">
      <alignment horizontal="center" vertical="center"/>
    </xf>
    <xf numFmtId="10" fontId="0" fillId="6" borderId="8" xfId="1" applyNumberFormat="1" applyFont="1" applyFill="1" applyBorder="1" applyAlignment="1">
      <alignment horizontal="center" vertical="center"/>
    </xf>
    <xf numFmtId="10" fontId="0" fillId="6" borderId="16" xfId="1" applyNumberFormat="1" applyFont="1" applyFill="1" applyBorder="1" applyAlignment="1">
      <alignment horizontal="center" vertical="center"/>
    </xf>
    <xf numFmtId="165" fontId="0" fillId="0" borderId="0" xfId="0" applyNumberFormat="1"/>
    <xf numFmtId="10" fontId="16" fillId="0" borderId="35" xfId="4" applyNumberFormat="1" applyFont="1" applyBorder="1" applyAlignment="1">
      <alignment horizontal="center" vertical="center" shrinkToFit="1"/>
    </xf>
    <xf numFmtId="10" fontId="20" fillId="0" borderId="35" xfId="4" applyNumberFormat="1" applyFont="1" applyBorder="1" applyAlignment="1">
      <alignment horizontal="center" vertical="center" shrinkToFit="1"/>
    </xf>
    <xf numFmtId="165" fontId="16" fillId="0" borderId="35" xfId="4" applyNumberFormat="1" applyFont="1" applyBorder="1" applyAlignment="1">
      <alignment horizontal="center" vertical="center" shrinkToFit="1"/>
    </xf>
    <xf numFmtId="10" fontId="20" fillId="11" borderId="35" xfId="4" applyNumberFormat="1" applyFont="1" applyFill="1" applyBorder="1" applyAlignment="1">
      <alignment horizontal="center" vertical="center" shrinkToFit="1"/>
    </xf>
    <xf numFmtId="165" fontId="17" fillId="9" borderId="35" xfId="4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Alignment="1">
      <alignment horizontal="center" vertical="center"/>
    </xf>
    <xf numFmtId="4" fontId="0" fillId="0" borderId="0" xfId="0" applyNumberFormat="1"/>
    <xf numFmtId="0" fontId="0" fillId="0" borderId="0" xfId="0" applyBorder="1"/>
    <xf numFmtId="0" fontId="2" fillId="4" borderId="4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0" fillId="12" borderId="0" xfId="0" applyFill="1"/>
    <xf numFmtId="0" fontId="2" fillId="12" borderId="0" xfId="0" applyFont="1" applyFill="1" applyAlignment="1">
      <alignment horizontal="center"/>
    </xf>
    <xf numFmtId="4" fontId="2" fillId="12" borderId="0" xfId="0" applyNumberFormat="1" applyFont="1" applyFill="1" applyAlignment="1">
      <alignment horizontal="center"/>
    </xf>
    <xf numFmtId="4" fontId="0" fillId="12" borderId="0" xfId="0" applyNumberFormat="1" applyFill="1" applyAlignment="1">
      <alignment horizontal="center"/>
    </xf>
    <xf numFmtId="0" fontId="17" fillId="0" borderId="35" xfId="4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vertical="center" wrapText="1"/>
    </xf>
    <xf numFmtId="0" fontId="0" fillId="0" borderId="47" xfId="0" applyBorder="1" applyAlignment="1">
      <alignment vertical="center" wrapText="1"/>
    </xf>
    <xf numFmtId="0" fontId="25" fillId="0" borderId="35" xfId="0" applyFont="1" applyBorder="1" applyAlignment="1">
      <alignment horizontal="left" vertical="center" wrapText="1"/>
    </xf>
    <xf numFmtId="0" fontId="26" fillId="0" borderId="35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9" fontId="26" fillId="0" borderId="38" xfId="0" applyNumberFormat="1" applyFont="1" applyBorder="1" applyAlignment="1">
      <alignment horizontal="center" vertical="center" wrapText="1"/>
    </xf>
    <xf numFmtId="0" fontId="25" fillId="0" borderId="40" xfId="0" applyFont="1" applyBorder="1" applyAlignment="1">
      <alignment horizontal="left" vertical="center" wrapText="1"/>
    </xf>
    <xf numFmtId="0" fontId="26" fillId="0" borderId="48" xfId="0" applyFont="1" applyBorder="1" applyAlignment="1">
      <alignment horizontal="center" vertical="center" wrapText="1"/>
    </xf>
    <xf numFmtId="9" fontId="26" fillId="0" borderId="0" xfId="0" applyNumberFormat="1" applyFont="1" applyBorder="1" applyAlignment="1">
      <alignment horizontal="center" vertical="center" wrapText="1"/>
    </xf>
    <xf numFmtId="0" fontId="27" fillId="0" borderId="47" xfId="0" applyFont="1" applyBorder="1" applyAlignment="1">
      <alignment vertical="center" wrapText="1"/>
    </xf>
    <xf numFmtId="168" fontId="25" fillId="0" borderId="40" xfId="0" applyNumberFormat="1" applyFont="1" applyBorder="1" applyAlignment="1">
      <alignment horizontal="center" vertical="center" wrapText="1"/>
    </xf>
    <xf numFmtId="168" fontId="26" fillId="0" borderId="35" xfId="0" applyNumberFormat="1" applyFont="1" applyBorder="1" applyAlignment="1">
      <alignment horizontal="center" vertical="center" wrapText="1"/>
    </xf>
    <xf numFmtId="168" fontId="26" fillId="0" borderId="48" xfId="0" applyNumberFormat="1" applyFont="1" applyBorder="1" applyAlignment="1">
      <alignment horizontal="center" vertical="center" wrapText="1"/>
    </xf>
    <xf numFmtId="3" fontId="26" fillId="0" borderId="35" xfId="0" applyNumberFormat="1" applyFont="1" applyBorder="1" applyAlignment="1">
      <alignment horizontal="center" vertical="center" wrapText="1"/>
    </xf>
    <xf numFmtId="10" fontId="1" fillId="6" borderId="18" xfId="1" applyNumberFormat="1" applyFont="1" applyFill="1" applyBorder="1" applyAlignment="1">
      <alignment horizontal="center" vertical="center"/>
    </xf>
    <xf numFmtId="0" fontId="10" fillId="6" borderId="29" xfId="0" applyNumberFormat="1" applyFont="1" applyFill="1" applyBorder="1" applyAlignment="1">
      <alignment horizontal="center" vertical="center"/>
    </xf>
    <xf numFmtId="49" fontId="10" fillId="6" borderId="26" xfId="0" applyNumberFormat="1" applyFont="1" applyFill="1" applyBorder="1" applyAlignment="1">
      <alignment horizontal="center" vertical="center"/>
    </xf>
    <xf numFmtId="49" fontId="10" fillId="6" borderId="26" xfId="0" applyNumberFormat="1" applyFont="1" applyFill="1" applyBorder="1" applyAlignment="1">
      <alignment horizontal="center" vertical="center" wrapText="1"/>
    </xf>
    <xf numFmtId="49" fontId="10" fillId="6" borderId="26" xfId="0" applyNumberFormat="1" applyFont="1" applyFill="1" applyBorder="1" applyAlignment="1">
      <alignment horizontal="left" vertical="center" wrapText="1"/>
    </xf>
    <xf numFmtId="49" fontId="10" fillId="6" borderId="20" xfId="0" applyNumberFormat="1" applyFont="1" applyFill="1" applyBorder="1" applyAlignment="1">
      <alignment horizontal="center" vertical="center"/>
    </xf>
    <xf numFmtId="4" fontId="10" fillId="6" borderId="21" xfId="2" applyNumberFormat="1" applyFont="1" applyFill="1" applyBorder="1" applyAlignment="1">
      <alignment horizontal="center" vertical="center"/>
    </xf>
    <xf numFmtId="4" fontId="10" fillId="6" borderId="26" xfId="0" applyNumberFormat="1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 wrapText="1"/>
    </xf>
    <xf numFmtId="49" fontId="10" fillId="6" borderId="26" xfId="0" applyNumberFormat="1" applyFont="1" applyFill="1" applyBorder="1" applyAlignment="1">
      <alignment horizontal="left" vertical="top" wrapText="1"/>
    </xf>
    <xf numFmtId="49" fontId="10" fillId="6" borderId="26" xfId="0" applyNumberFormat="1" applyFont="1" applyFill="1" applyBorder="1" applyAlignment="1">
      <alignment horizontal="left" vertical="center"/>
    </xf>
    <xf numFmtId="0" fontId="10" fillId="6" borderId="26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left" vertical="center" wrapText="1"/>
    </xf>
    <xf numFmtId="0" fontId="17" fillId="9" borderId="35" xfId="4" applyFont="1" applyFill="1" applyBorder="1" applyAlignment="1">
      <alignment horizontal="center" vertical="center" wrapText="1"/>
    </xf>
    <xf numFmtId="165" fontId="20" fillId="9" borderId="35" xfId="4" applyNumberFormat="1" applyFont="1" applyFill="1" applyBorder="1" applyAlignment="1">
      <alignment horizontal="center" vertical="center" shrinkToFit="1"/>
    </xf>
    <xf numFmtId="0" fontId="28" fillId="1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6" borderId="33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4" borderId="27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/>
    </xf>
    <xf numFmtId="0" fontId="5" fillId="6" borderId="24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1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right" wrapText="1"/>
    </xf>
    <xf numFmtId="0" fontId="21" fillId="0" borderId="37" xfId="0" applyFont="1" applyBorder="1" applyAlignment="1">
      <alignment horizontal="right" wrapText="1"/>
    </xf>
    <xf numFmtId="0" fontId="21" fillId="0" borderId="38" xfId="0" applyFont="1" applyBorder="1" applyAlignment="1">
      <alignment horizontal="right" wrapText="1"/>
    </xf>
    <xf numFmtId="0" fontId="22" fillId="0" borderId="35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/>
    </xf>
    <xf numFmtId="0" fontId="21" fillId="0" borderId="35" xfId="0" applyFont="1" applyBorder="1" applyAlignment="1">
      <alignment horizontal="center" wrapText="1"/>
    </xf>
    <xf numFmtId="0" fontId="15" fillId="0" borderId="43" xfId="4" applyFont="1" applyBorder="1" applyAlignment="1">
      <alignment horizontal="center" vertical="center" wrapText="1"/>
    </xf>
    <xf numFmtId="0" fontId="15" fillId="0" borderId="44" xfId="4" applyFont="1" applyBorder="1" applyAlignment="1">
      <alignment horizontal="center" vertical="center" wrapText="1"/>
    </xf>
    <xf numFmtId="0" fontId="15" fillId="0" borderId="45" xfId="4" applyFont="1" applyBorder="1" applyAlignment="1">
      <alignment horizontal="center" vertical="center" wrapText="1"/>
    </xf>
    <xf numFmtId="0" fontId="15" fillId="0" borderId="46" xfId="4" applyFont="1" applyBorder="1" applyAlignment="1">
      <alignment horizontal="center" vertical="center" wrapText="1"/>
    </xf>
    <xf numFmtId="0" fontId="18" fillId="0" borderId="35" xfId="4" applyFont="1" applyBorder="1" applyAlignment="1">
      <alignment horizontal="center" vertical="center" wrapText="1"/>
    </xf>
    <xf numFmtId="0" fontId="18" fillId="0" borderId="35" xfId="4" applyFont="1" applyBorder="1" applyAlignment="1">
      <alignment horizontal="center" vertical="top" wrapText="1"/>
    </xf>
    <xf numFmtId="0" fontId="17" fillId="0" borderId="35" xfId="4" applyFont="1" applyBorder="1" applyAlignment="1">
      <alignment horizontal="left" vertical="center" wrapText="1"/>
    </xf>
    <xf numFmtId="1" fontId="20" fillId="0" borderId="35" xfId="4" applyNumberFormat="1" applyFont="1" applyBorder="1" applyAlignment="1">
      <alignment horizontal="center" vertical="center" shrinkToFit="1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167" fontId="16" fillId="0" borderId="39" xfId="4" applyNumberFormat="1" applyFont="1" applyBorder="1" applyAlignment="1">
      <alignment horizontal="center" vertical="center" shrinkToFit="1"/>
    </xf>
    <xf numFmtId="167" fontId="16" fillId="0" borderId="40" xfId="4" applyNumberFormat="1" applyFont="1" applyBorder="1" applyAlignment="1">
      <alignment horizontal="center" vertical="center" shrinkToFit="1"/>
    </xf>
    <xf numFmtId="0" fontId="17" fillId="0" borderId="35" xfId="4" applyFont="1" applyBorder="1" applyAlignment="1">
      <alignment horizontal="left" vertical="top" wrapText="1"/>
    </xf>
    <xf numFmtId="0" fontId="17" fillId="0" borderId="35" xfId="4" applyFont="1" applyBorder="1" applyAlignment="1">
      <alignment horizontal="center" vertical="top" wrapText="1"/>
    </xf>
    <xf numFmtId="0" fontId="17" fillId="9" borderId="35" xfId="4" applyFont="1" applyFill="1" applyBorder="1" applyAlignment="1">
      <alignment horizontal="left" vertical="center" wrapText="1"/>
    </xf>
    <xf numFmtId="0" fontId="17" fillId="9" borderId="35" xfId="4" applyFont="1" applyFill="1" applyBorder="1" applyAlignment="1">
      <alignment horizontal="left" vertical="center" wrapText="1" indent="24"/>
    </xf>
    <xf numFmtId="0" fontId="17" fillId="11" borderId="36" xfId="4" applyFont="1" applyFill="1" applyBorder="1" applyAlignment="1">
      <alignment horizontal="left" vertical="center" wrapText="1" indent="20"/>
    </xf>
    <xf numFmtId="0" fontId="17" fillId="11" borderId="37" xfId="4" applyFont="1" applyFill="1" applyBorder="1" applyAlignment="1">
      <alignment horizontal="left" vertical="center" wrapText="1" indent="20"/>
    </xf>
    <xf numFmtId="0" fontId="17" fillId="11" borderId="38" xfId="4" applyFont="1" applyFill="1" applyBorder="1" applyAlignment="1">
      <alignment horizontal="left" vertical="center" wrapText="1" indent="20"/>
    </xf>
    <xf numFmtId="0" fontId="17" fillId="0" borderId="39" xfId="4" applyFont="1" applyBorder="1" applyAlignment="1">
      <alignment horizontal="center" vertical="center" wrapText="1"/>
    </xf>
    <xf numFmtId="0" fontId="17" fillId="0" borderId="40" xfId="4" applyFont="1" applyBorder="1" applyAlignment="1">
      <alignment horizontal="center" vertical="center" wrapText="1"/>
    </xf>
    <xf numFmtId="0" fontId="19" fillId="0" borderId="36" xfId="4" applyFont="1" applyBorder="1" applyAlignment="1">
      <alignment horizontal="center" vertical="center" wrapText="1"/>
    </xf>
    <xf numFmtId="0" fontId="19" fillId="0" borderId="38" xfId="4" applyFont="1" applyBorder="1" applyAlignment="1">
      <alignment horizontal="center" vertical="center" wrapText="1"/>
    </xf>
    <xf numFmtId="0" fontId="11" fillId="0" borderId="35" xfId="4" applyBorder="1" applyAlignment="1">
      <alignment horizontal="center" vertical="center"/>
    </xf>
    <xf numFmtId="0" fontId="23" fillId="0" borderId="35" xfId="4" applyFont="1" applyBorder="1" applyAlignment="1">
      <alignment horizontal="center" vertical="center" wrapText="1"/>
    </xf>
    <xf numFmtId="0" fontId="17" fillId="11" borderId="35" xfId="4" applyFont="1" applyFill="1" applyBorder="1" applyAlignment="1">
      <alignment horizontal="left" vertical="center" wrapText="1" indent="24"/>
    </xf>
    <xf numFmtId="0" fontId="27" fillId="0" borderId="48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</cellXfs>
  <cellStyles count="8">
    <cellStyle name="Célula de Verificação" xfId="3" builtinId="23"/>
    <cellStyle name="Moeda 2" xfId="2"/>
    <cellStyle name="Normal" xfId="0" builtinId="0"/>
    <cellStyle name="Normal 18" xfId="6"/>
    <cellStyle name="Normal 2" xfId="4"/>
    <cellStyle name="Porcentagem" xfId="1" builtinId="5"/>
    <cellStyle name="Porcentagem 2" xfId="7"/>
    <cellStyle name="Vírgula 7" xfId="5"/>
  </cellStyles>
  <dxfs count="0"/>
  <tableStyles count="0" defaultTableStyle="TableStyleMedium2" defaultPivotStyle="PivotStyleLight16"/>
  <colors>
    <mruColors>
      <color rgb="FFFFFF9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5</xdr:row>
      <xdr:rowOff>9525</xdr:rowOff>
    </xdr:from>
    <xdr:to>
      <xdr:col>11</xdr:col>
      <xdr:colOff>571500</xdr:colOff>
      <xdr:row>8</xdr:row>
      <xdr:rowOff>130629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5DFA72B6-F1C1-4F31-885A-83264C0BE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085850"/>
          <a:ext cx="2971800" cy="721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138473</xdr:colOff>
      <xdr:row>2</xdr:row>
      <xdr:rowOff>184394</xdr:rowOff>
    </xdr:from>
    <xdr:ext cx="2193376" cy="839544"/>
    <xdr:pic>
      <xdr:nvPicPr>
        <xdr:cNvPr id="2" name="image2.png">
          <a:extLst>
            <a:ext uri="{FF2B5EF4-FFF2-40B4-BE49-F238E27FC236}">
              <a16:creationId xmlns="" xmlns:a16="http://schemas.microsoft.com/office/drawing/2014/main" id="{DAC7E246-9F1F-44A8-8CAC-432A0AFFA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7098" y="565394"/>
          <a:ext cx="2193376" cy="83954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genharia%20-%20Compartilhada/COMPUTADOR%20AMANDA/CONTRATOS%20SMTT/TORRE%20ALTA/Obra%20RODOVIARIA/PLANILHA%20OR&#199;AMENT&#193;RIA%20DA%20EMPRE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DE PREÇO"/>
      <sheetName val="CRONOGRAMA"/>
    </sheetNames>
    <sheetDataSet>
      <sheetData sheetId="0" refreshError="1">
        <row r="11">
          <cell r="C11" t="str">
            <v>SERVIÇOS PRELIMINARES</v>
          </cell>
        </row>
        <row r="14">
          <cell r="C14" t="str">
            <v>DEMOLIÇÕES E REMOÇÕES</v>
          </cell>
        </row>
        <row r="27">
          <cell r="C27" t="str">
            <v>SISTEMA DE COBERTURA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view="pageBreakPreview" zoomScale="120" zoomScaleNormal="100" zoomScaleSheetLayoutView="120" workbookViewId="0">
      <selection activeCell="B19" sqref="B19:L19"/>
    </sheetView>
  </sheetViews>
  <sheetFormatPr defaultRowHeight="15"/>
  <cols>
    <col min="1" max="1" width="2.85546875" customWidth="1"/>
    <col min="3" max="3" width="21.28515625" customWidth="1"/>
    <col min="6" max="6" width="9.7109375" bestFit="1" customWidth="1"/>
    <col min="7" max="7" width="3.42578125" customWidth="1"/>
  </cols>
  <sheetData>
    <row r="1" spans="2:12" ht="15.75" thickBot="1"/>
    <row r="2" spans="2:12" ht="20.25" thickTop="1" thickBot="1">
      <c r="B2" s="101" t="s">
        <v>16</v>
      </c>
      <c r="C2" s="102"/>
      <c r="D2" s="102"/>
      <c r="E2" s="102"/>
      <c r="F2" s="7">
        <f>F5+F6+F7+F8+F9+F10</f>
        <v>0.25</v>
      </c>
      <c r="G2" s="2"/>
      <c r="H2" s="3"/>
      <c r="I2" s="3"/>
    </row>
    <row r="3" spans="2:12" ht="16.5" thickTop="1" thickBot="1">
      <c r="B3" s="2"/>
      <c r="C3" s="2"/>
      <c r="D3" s="2"/>
      <c r="E3" s="2"/>
      <c r="F3" s="2"/>
      <c r="G3" s="2"/>
      <c r="H3" s="1"/>
    </row>
    <row r="4" spans="2:12" ht="16.5" thickTop="1" thickBot="1">
      <c r="B4" s="87" t="s">
        <v>2</v>
      </c>
      <c r="C4" s="88"/>
      <c r="D4" s="88"/>
      <c r="E4" s="88"/>
      <c r="F4" s="89"/>
      <c r="G4" s="2"/>
      <c r="H4" s="75" t="s">
        <v>15</v>
      </c>
      <c r="I4" s="76"/>
      <c r="J4" s="76"/>
      <c r="K4" s="76"/>
      <c r="L4" s="77"/>
    </row>
    <row r="5" spans="2:12" ht="15.75" customHeight="1" thickBot="1">
      <c r="B5" s="90" t="s">
        <v>3</v>
      </c>
      <c r="C5" s="91"/>
      <c r="D5" s="91"/>
      <c r="E5" s="91"/>
      <c r="F5" s="26">
        <v>8.0000000000000002E-3</v>
      </c>
      <c r="G5" s="1"/>
      <c r="H5" s="78" t="s">
        <v>23</v>
      </c>
      <c r="I5" s="79"/>
      <c r="J5" s="79"/>
      <c r="K5" s="79"/>
      <c r="L5" s="80"/>
    </row>
    <row r="6" spans="2:12" ht="15.75" thickBot="1">
      <c r="B6" s="90" t="s">
        <v>4</v>
      </c>
      <c r="C6" s="91"/>
      <c r="D6" s="91"/>
      <c r="E6" s="91"/>
      <c r="F6" s="26">
        <v>1.2699999999999999E-2</v>
      </c>
      <c r="G6" s="1"/>
      <c r="H6" s="81"/>
      <c r="I6" s="82"/>
      <c r="J6" s="82"/>
      <c r="K6" s="82"/>
      <c r="L6" s="83"/>
    </row>
    <row r="7" spans="2:12" ht="15.75" thickBot="1">
      <c r="B7" s="90" t="s">
        <v>5</v>
      </c>
      <c r="C7" s="91"/>
      <c r="D7" s="91"/>
      <c r="E7" s="91"/>
      <c r="F7" s="26">
        <v>6.0000000000000001E-3</v>
      </c>
      <c r="G7" s="1"/>
      <c r="H7" s="81"/>
      <c r="I7" s="82"/>
      <c r="J7" s="82"/>
      <c r="K7" s="82"/>
      <c r="L7" s="83"/>
    </row>
    <row r="8" spans="2:12" ht="15.75" thickBot="1">
      <c r="B8" s="90" t="s">
        <v>6</v>
      </c>
      <c r="C8" s="91"/>
      <c r="D8" s="91"/>
      <c r="E8" s="91"/>
      <c r="F8" s="26">
        <v>5.3100000000000001E-2</v>
      </c>
      <c r="G8" s="1"/>
      <c r="H8" s="81"/>
      <c r="I8" s="82"/>
      <c r="J8" s="82"/>
      <c r="K8" s="82"/>
      <c r="L8" s="83"/>
    </row>
    <row r="9" spans="2:12" ht="15.75" thickBot="1">
      <c r="B9" s="90" t="s">
        <v>7</v>
      </c>
      <c r="C9" s="91"/>
      <c r="D9" s="91"/>
      <c r="E9" s="91"/>
      <c r="F9" s="26">
        <v>7.8700000000000006E-2</v>
      </c>
      <c r="G9" s="1"/>
      <c r="H9" s="81"/>
      <c r="I9" s="82"/>
      <c r="J9" s="82"/>
      <c r="K9" s="82"/>
      <c r="L9" s="83"/>
    </row>
    <row r="10" spans="2:12" ht="15.75" thickBot="1">
      <c r="B10" s="103" t="s">
        <v>8</v>
      </c>
      <c r="C10" s="104"/>
      <c r="D10" s="104"/>
      <c r="E10" s="104"/>
      <c r="F10" s="27">
        <v>9.1499999999999998E-2</v>
      </c>
      <c r="G10" s="1"/>
      <c r="H10" s="84"/>
      <c r="I10" s="85"/>
      <c r="J10" s="85"/>
      <c r="K10" s="85"/>
      <c r="L10" s="86"/>
    </row>
    <row r="11" spans="2:12" ht="15.75" thickTop="1"/>
    <row r="12" spans="2:12" ht="15.75" thickBot="1"/>
    <row r="13" spans="2:12" ht="16.5" thickTop="1" thickBot="1">
      <c r="B13" s="92" t="s">
        <v>0</v>
      </c>
      <c r="C13" s="95" t="s">
        <v>20</v>
      </c>
      <c r="D13" s="96"/>
    </row>
    <row r="14" spans="2:12" ht="16.5" thickTop="1" thickBot="1">
      <c r="B14" s="93"/>
      <c r="C14" s="97" t="s">
        <v>21</v>
      </c>
      <c r="D14" s="98"/>
    </row>
    <row r="15" spans="2:12" ht="16.5" thickTop="1" thickBot="1">
      <c r="B15" s="94"/>
      <c r="C15" s="99" t="s">
        <v>1</v>
      </c>
      <c r="D15" s="100"/>
    </row>
    <row r="16" spans="2:12" ht="15.75" thickTop="1"/>
    <row r="17" spans="2:12">
      <c r="B17" s="106" t="s">
        <v>262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8"/>
    </row>
    <row r="18" spans="2:12"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</row>
    <row r="19" spans="2:12">
      <c r="B19" s="105" t="s">
        <v>108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</row>
    <row r="20" spans="2:12">
      <c r="B20" s="105" t="s">
        <v>109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</row>
    <row r="21" spans="2:12">
      <c r="B21" s="105" t="s">
        <v>216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</row>
    <row r="22" spans="2:12">
      <c r="B22" s="105" t="s">
        <v>217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</row>
    <row r="23" spans="2:12"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</row>
    <row r="26" spans="2:12">
      <c r="G26" s="6"/>
    </row>
  </sheetData>
  <mergeCells count="21">
    <mergeCell ref="B22:L22"/>
    <mergeCell ref="B23:L23"/>
    <mergeCell ref="B17:L17"/>
    <mergeCell ref="B18:L18"/>
    <mergeCell ref="B19:L19"/>
    <mergeCell ref="B20:L20"/>
    <mergeCell ref="B21:L21"/>
    <mergeCell ref="B13:B15"/>
    <mergeCell ref="C13:D13"/>
    <mergeCell ref="C14:D14"/>
    <mergeCell ref="C15:D15"/>
    <mergeCell ref="B2:E2"/>
    <mergeCell ref="B9:E9"/>
    <mergeCell ref="B10:E10"/>
    <mergeCell ref="H4:L4"/>
    <mergeCell ref="H5:L10"/>
    <mergeCell ref="B4:F4"/>
    <mergeCell ref="B5:E5"/>
    <mergeCell ref="B6:E6"/>
    <mergeCell ref="B7:E7"/>
    <mergeCell ref="B8:E8"/>
  </mergeCells>
  <pageMargins left="0.511811024" right="0.511811024" top="0.78740157499999996" bottom="0.78740157499999996" header="0.31496062000000002" footer="0.31496062000000002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1"/>
  <sheetViews>
    <sheetView view="pageBreakPreview" topLeftCell="A104" zoomScale="60" zoomScaleNormal="70" zoomScalePageLayoutView="80" workbookViewId="0">
      <selection activeCell="B125" sqref="B125:L125"/>
    </sheetView>
  </sheetViews>
  <sheetFormatPr defaultRowHeight="15"/>
  <cols>
    <col min="1" max="1" width="3.28515625" customWidth="1"/>
    <col min="2" max="2" width="8.85546875" customWidth="1"/>
    <col min="3" max="3" width="12" customWidth="1"/>
    <col min="4" max="4" width="19" customWidth="1"/>
    <col min="5" max="5" width="74.28515625" customWidth="1"/>
    <col min="6" max="6" width="18.85546875" customWidth="1"/>
    <col min="7" max="7" width="15.140625" customWidth="1"/>
    <col min="8" max="8" width="18.7109375" customWidth="1"/>
    <col min="9" max="9" width="12.28515625" customWidth="1"/>
    <col min="10" max="10" width="14.42578125" customWidth="1"/>
    <col min="11" max="11" width="14.7109375" customWidth="1"/>
    <col min="12" max="12" width="16.42578125" customWidth="1"/>
  </cols>
  <sheetData>
    <row r="1" spans="2:8" ht="16.5" thickTop="1" thickBot="1">
      <c r="B1" s="14" t="s">
        <v>48</v>
      </c>
      <c r="C1" s="14" t="s">
        <v>49</v>
      </c>
      <c r="D1" s="14" t="s">
        <v>50</v>
      </c>
      <c r="E1" s="14" t="s">
        <v>51</v>
      </c>
      <c r="F1" s="14" t="s">
        <v>52</v>
      </c>
    </row>
    <row r="2" spans="2:8" ht="19.5" customHeight="1" thickTop="1" thickBot="1">
      <c r="B2" s="15">
        <v>1</v>
      </c>
      <c r="C2" s="16">
        <v>1</v>
      </c>
      <c r="D2" s="15" t="s">
        <v>53</v>
      </c>
      <c r="E2" s="15" t="str">
        <f>B17</f>
        <v>SERVIÇOS PRELIMINARES</v>
      </c>
      <c r="F2" s="19">
        <f>L21</f>
        <v>11080.2</v>
      </c>
    </row>
    <row r="3" spans="2:8" ht="21" customHeight="1" thickTop="1" thickBot="1">
      <c r="B3" s="17">
        <v>2</v>
      </c>
      <c r="C3" s="18">
        <v>1</v>
      </c>
      <c r="D3" s="17" t="s">
        <v>53</v>
      </c>
      <c r="E3" s="17" t="str">
        <f>B23</f>
        <v>DEMOLIÇÕES E REMOÇÕES</v>
      </c>
      <c r="F3" s="20">
        <f>L30</f>
        <v>61075.25</v>
      </c>
    </row>
    <row r="4" spans="2:8" ht="20.25" customHeight="1" thickTop="1" thickBot="1">
      <c r="B4" s="15">
        <v>3</v>
      </c>
      <c r="C4" s="16">
        <v>1</v>
      </c>
      <c r="D4" s="15" t="s">
        <v>53</v>
      </c>
      <c r="E4" s="15" t="str">
        <f>B32</f>
        <v>SISTEMA DE COBERTURA</v>
      </c>
      <c r="F4" s="19">
        <f>L51</f>
        <v>366913.52500000008</v>
      </c>
      <c r="H4" s="74" t="s">
        <v>196</v>
      </c>
    </row>
    <row r="5" spans="2:8" ht="18.75" customHeight="1" thickTop="1" thickBot="1">
      <c r="B5" s="17">
        <v>4</v>
      </c>
      <c r="C5" s="18">
        <v>1</v>
      </c>
      <c r="D5" s="17" t="s">
        <v>53</v>
      </c>
      <c r="E5" s="17" t="str">
        <f>B53</f>
        <v>DRENAGEM PLUVIAL</v>
      </c>
      <c r="F5" s="20">
        <f>L61</f>
        <v>38317.731249999997</v>
      </c>
    </row>
    <row r="6" spans="2:8" s="21" customFormat="1" ht="20.25" customHeight="1" thickTop="1" thickBot="1">
      <c r="B6" s="15">
        <v>5</v>
      </c>
      <c r="C6" s="16">
        <v>1</v>
      </c>
      <c r="D6" s="15" t="s">
        <v>53</v>
      </c>
      <c r="E6" s="15" t="str">
        <f>B63</f>
        <v>TESTEIRAS METÁLICAS (FECHAMENTO COBERTURA)</v>
      </c>
      <c r="F6" s="19">
        <f>L69</f>
        <v>125479.25</v>
      </c>
    </row>
    <row r="7" spans="2:8" s="21" customFormat="1" ht="20.25" customHeight="1" thickTop="1" thickBot="1">
      <c r="B7" s="17">
        <v>6</v>
      </c>
      <c r="C7" s="18">
        <v>1</v>
      </c>
      <c r="D7" s="17" t="s">
        <v>53</v>
      </c>
      <c r="E7" s="17" t="str">
        <f>B71</f>
        <v xml:space="preserve">ESQUADRIAS METÁLICAS </v>
      </c>
      <c r="F7" s="20">
        <f>L78</f>
        <v>16691.25</v>
      </c>
    </row>
    <row r="8" spans="2:8" s="21" customFormat="1" ht="20.25" customHeight="1" thickTop="1" thickBot="1">
      <c r="B8" s="15">
        <v>7</v>
      </c>
      <c r="C8" s="16">
        <v>1</v>
      </c>
      <c r="D8" s="15" t="s">
        <v>53</v>
      </c>
      <c r="E8" s="15" t="str">
        <f>B80</f>
        <v>BASE DE COLUNAS E GUIAS</v>
      </c>
      <c r="F8" s="19">
        <f>L86</f>
        <v>16946.850000000002</v>
      </c>
    </row>
    <row r="9" spans="2:8" s="21" customFormat="1" ht="20.25" customHeight="1" thickTop="1" thickBot="1">
      <c r="B9" s="17">
        <v>8</v>
      </c>
      <c r="C9" s="18">
        <v>1</v>
      </c>
      <c r="D9" s="17" t="s">
        <v>53</v>
      </c>
      <c r="E9" s="17" t="str">
        <f>B88</f>
        <v>PAREDES CIRCULAÇÃO EXTERNA</v>
      </c>
      <c r="F9" s="20">
        <f>L95</f>
        <v>44140.75</v>
      </c>
    </row>
    <row r="10" spans="2:8" s="21" customFormat="1" ht="20.25" customHeight="1" thickTop="1" thickBot="1">
      <c r="B10" s="15">
        <v>9</v>
      </c>
      <c r="C10" s="16">
        <v>1</v>
      </c>
      <c r="D10" s="15" t="s">
        <v>53</v>
      </c>
      <c r="E10" s="15" t="str">
        <f>B97</f>
        <v>PAREDES CIRCULAÇÃO INTERNA</v>
      </c>
      <c r="F10" s="19">
        <f>L103</f>
        <v>63379.375</v>
      </c>
    </row>
    <row r="11" spans="2:8" s="21" customFormat="1" ht="20.25" customHeight="1" thickTop="1" thickBot="1">
      <c r="B11" s="17">
        <v>10</v>
      </c>
      <c r="C11" s="18">
        <v>1</v>
      </c>
      <c r="D11" s="17" t="s">
        <v>53</v>
      </c>
      <c r="E11" s="17" t="str">
        <f>B105</f>
        <v>TETO - LAJE DE CIRCULAÇÃO</v>
      </c>
      <c r="F11" s="20">
        <f>L111</f>
        <v>27076.5</v>
      </c>
    </row>
    <row r="12" spans="2:8" s="21" customFormat="1" ht="20.25" customHeight="1" thickTop="1" thickBot="1">
      <c r="B12" s="15">
        <v>11</v>
      </c>
      <c r="C12" s="16">
        <v>1</v>
      </c>
      <c r="D12" s="15" t="s">
        <v>53</v>
      </c>
      <c r="E12" s="15" t="str">
        <f>B113</f>
        <v>PORTAS DE MADEIRA</v>
      </c>
      <c r="F12" s="19">
        <f>L118</f>
        <v>1381.125</v>
      </c>
    </row>
    <row r="13" spans="2:8" s="21" customFormat="1" ht="20.25" customHeight="1" thickTop="1" thickBot="1">
      <c r="B13" s="17">
        <v>12</v>
      </c>
      <c r="C13" s="18">
        <v>1</v>
      </c>
      <c r="D13" s="17" t="s">
        <v>53</v>
      </c>
      <c r="E13" s="17" t="str">
        <f>B120</f>
        <v xml:space="preserve">SERVIÇOS FINAIS </v>
      </c>
      <c r="F13" s="20">
        <f>L123</f>
        <v>13536.25</v>
      </c>
    </row>
    <row r="14" spans="2:8" ht="9" customHeight="1" thickTop="1">
      <c r="B14" s="12"/>
      <c r="C14" s="13"/>
      <c r="D14" s="12"/>
    </row>
    <row r="15" spans="2:8">
      <c r="B15" s="113" t="s">
        <v>115</v>
      </c>
      <c r="C15" s="113"/>
      <c r="D15" s="113"/>
      <c r="E15" s="113"/>
      <c r="F15" s="34">
        <f>SUM(F2:F14)</f>
        <v>786018.05625000002</v>
      </c>
    </row>
    <row r="16" spans="2:8" ht="20.100000000000001" customHeight="1" thickBot="1"/>
    <row r="17" spans="2:12" s="21" customFormat="1" ht="20.100000000000001" customHeight="1" thickBot="1">
      <c r="B17" s="110" t="s">
        <v>54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2"/>
    </row>
    <row r="18" spans="2:12" ht="45.75" thickBot="1">
      <c r="B18" s="4" t="s">
        <v>58</v>
      </c>
      <c r="C18" s="4" t="s">
        <v>9</v>
      </c>
      <c r="D18" s="4" t="s">
        <v>10</v>
      </c>
      <c r="E18" s="5" t="s">
        <v>11</v>
      </c>
      <c r="F18" s="4" t="s">
        <v>12</v>
      </c>
      <c r="G18" s="4" t="s">
        <v>13</v>
      </c>
      <c r="H18" s="4" t="s">
        <v>19</v>
      </c>
      <c r="I18" s="4" t="s">
        <v>14</v>
      </c>
      <c r="J18" s="4" t="s">
        <v>18</v>
      </c>
      <c r="K18" s="5" t="s">
        <v>22</v>
      </c>
      <c r="L18" s="4" t="s">
        <v>17</v>
      </c>
    </row>
    <row r="19" spans="2:12" ht="65.25" customHeight="1" thickBot="1">
      <c r="B19" s="60" t="s">
        <v>59</v>
      </c>
      <c r="C19" s="61" t="s">
        <v>234</v>
      </c>
      <c r="D19" s="62" t="s">
        <v>235</v>
      </c>
      <c r="E19" s="63" t="s">
        <v>116</v>
      </c>
      <c r="F19" s="64" t="s">
        <v>89</v>
      </c>
      <c r="G19" s="66">
        <f>((1.2*2)*15)*4</f>
        <v>144</v>
      </c>
      <c r="H19" s="65">
        <v>16.5</v>
      </c>
      <c r="I19" s="59">
        <v>0.25</v>
      </c>
      <c r="J19" s="9">
        <f>H19</f>
        <v>16.5</v>
      </c>
      <c r="K19" s="10">
        <f>(J19*I19)+J19</f>
        <v>20.625</v>
      </c>
      <c r="L19" s="11">
        <f t="shared" ref="L19" si="0">K19*G19</f>
        <v>2970</v>
      </c>
    </row>
    <row r="20" spans="2:12" ht="54" customHeight="1">
      <c r="B20" s="61" t="s">
        <v>60</v>
      </c>
      <c r="C20" s="61" t="s">
        <v>117</v>
      </c>
      <c r="D20" s="62" t="s">
        <v>235</v>
      </c>
      <c r="E20" s="63" t="s">
        <v>118</v>
      </c>
      <c r="F20" s="64" t="s">
        <v>32</v>
      </c>
      <c r="G20" s="66">
        <f>((1.2*2)*10)*14</f>
        <v>336</v>
      </c>
      <c r="H20" s="65">
        <v>19.309999999999999</v>
      </c>
      <c r="I20" s="8">
        <v>0.25</v>
      </c>
      <c r="J20" s="9">
        <f>H20</f>
        <v>19.309999999999999</v>
      </c>
      <c r="K20" s="24">
        <f>(J20*I20)+J20</f>
        <v>24.137499999999999</v>
      </c>
      <c r="L20" s="11">
        <f t="shared" ref="L20" si="1">K20*G20</f>
        <v>8110.2</v>
      </c>
    </row>
    <row r="21" spans="2:12" s="21" customFormat="1" ht="20.100000000000001" customHeight="1">
      <c r="B21" s="39"/>
      <c r="C21" s="39"/>
      <c r="D21" s="39"/>
      <c r="E21" s="39"/>
      <c r="F21" s="39"/>
      <c r="G21" s="39"/>
      <c r="H21" s="39"/>
      <c r="I21" s="39"/>
      <c r="J21" s="39"/>
      <c r="K21" s="40" t="s">
        <v>144</v>
      </c>
      <c r="L21" s="41">
        <f>SUM(L19:L20)</f>
        <v>11080.2</v>
      </c>
    </row>
    <row r="22" spans="2:12" ht="20.100000000000001" customHeight="1" thickBot="1"/>
    <row r="23" spans="2:12" s="21" customFormat="1" ht="20.100000000000001" customHeight="1" thickBot="1">
      <c r="B23" s="110" t="s">
        <v>55</v>
      </c>
      <c r="C23" s="111"/>
      <c r="D23" s="111"/>
      <c r="E23" s="111"/>
      <c r="F23" s="111"/>
      <c r="G23" s="111"/>
      <c r="H23" s="111"/>
      <c r="I23" s="111"/>
      <c r="J23" s="111"/>
      <c r="K23" s="111"/>
      <c r="L23" s="112"/>
    </row>
    <row r="24" spans="2:12" ht="50.25" customHeight="1" thickBot="1">
      <c r="B24" s="4" t="s">
        <v>61</v>
      </c>
      <c r="C24" s="4" t="s">
        <v>9</v>
      </c>
      <c r="D24" s="4" t="s">
        <v>10</v>
      </c>
      <c r="E24" s="5" t="s">
        <v>11</v>
      </c>
      <c r="F24" s="4" t="s">
        <v>12</v>
      </c>
      <c r="G24" s="4" t="s">
        <v>13</v>
      </c>
      <c r="H24" s="4" t="s">
        <v>19</v>
      </c>
      <c r="I24" s="4" t="s">
        <v>14</v>
      </c>
      <c r="J24" s="4" t="s">
        <v>18</v>
      </c>
      <c r="K24" s="5" t="s">
        <v>22</v>
      </c>
      <c r="L24" s="4" t="s">
        <v>17</v>
      </c>
    </row>
    <row r="25" spans="2:12" ht="65.25" customHeight="1" thickBot="1">
      <c r="B25" s="61" t="s">
        <v>62</v>
      </c>
      <c r="C25" s="61" t="s">
        <v>30</v>
      </c>
      <c r="D25" s="67" t="s">
        <v>232</v>
      </c>
      <c r="E25" s="68" t="s">
        <v>119</v>
      </c>
      <c r="F25" s="64" t="s">
        <v>24</v>
      </c>
      <c r="G25" s="66">
        <v>300</v>
      </c>
      <c r="H25" s="65">
        <v>7.72</v>
      </c>
      <c r="I25" s="22">
        <v>0.25</v>
      </c>
      <c r="J25" s="9">
        <f>H25</f>
        <v>7.72</v>
      </c>
      <c r="K25" s="10">
        <f>(J25*I25)+J25</f>
        <v>9.65</v>
      </c>
      <c r="L25" s="11">
        <f t="shared" ref="L25:L26" si="2">K25*G25</f>
        <v>2895</v>
      </c>
    </row>
    <row r="26" spans="2:12" ht="73.5" customHeight="1" thickBot="1">
      <c r="B26" s="61" t="s">
        <v>63</v>
      </c>
      <c r="C26" s="61" t="s">
        <v>39</v>
      </c>
      <c r="D26" s="67" t="s">
        <v>232</v>
      </c>
      <c r="E26" s="63" t="s">
        <v>120</v>
      </c>
      <c r="F26" s="64" t="s">
        <v>32</v>
      </c>
      <c r="G26" s="66">
        <v>4190</v>
      </c>
      <c r="H26" s="64" t="s">
        <v>233</v>
      </c>
      <c r="I26" s="22">
        <v>0.25</v>
      </c>
      <c r="J26" s="9" t="str">
        <f>H26</f>
        <v>10,14</v>
      </c>
      <c r="K26" s="24">
        <f t="shared" ref="K26:K29" si="3">(J26*I26)+J26</f>
        <v>12.675000000000001</v>
      </c>
      <c r="L26" s="11">
        <f t="shared" si="2"/>
        <v>53108.25</v>
      </c>
    </row>
    <row r="27" spans="2:12" ht="74.25" customHeight="1" thickBot="1">
      <c r="B27" s="61" t="s">
        <v>64</v>
      </c>
      <c r="C27" s="61" t="s">
        <v>38</v>
      </c>
      <c r="D27" s="67" t="s">
        <v>232</v>
      </c>
      <c r="E27" s="63" t="s">
        <v>121</v>
      </c>
      <c r="F27" s="64" t="s">
        <v>24</v>
      </c>
      <c r="G27" s="66">
        <v>250</v>
      </c>
      <c r="H27" s="65">
        <v>6.3</v>
      </c>
      <c r="I27" s="22">
        <v>0.25</v>
      </c>
      <c r="J27" s="9">
        <f t="shared" ref="J27:J29" si="4">H27</f>
        <v>6.3</v>
      </c>
      <c r="K27" s="24">
        <f t="shared" si="3"/>
        <v>7.875</v>
      </c>
      <c r="L27" s="11">
        <f t="shared" ref="L27:L29" si="5">K27*G27</f>
        <v>1968.75</v>
      </c>
    </row>
    <row r="28" spans="2:12" ht="35.25" customHeight="1" thickBot="1">
      <c r="B28" s="61" t="s">
        <v>65</v>
      </c>
      <c r="C28" s="61" t="s">
        <v>27</v>
      </c>
      <c r="D28" s="62" t="s">
        <v>235</v>
      </c>
      <c r="E28" s="68" t="s">
        <v>26</v>
      </c>
      <c r="F28" s="64" t="s">
        <v>24</v>
      </c>
      <c r="G28" s="66">
        <v>420</v>
      </c>
      <c r="H28" s="65">
        <v>5.03</v>
      </c>
      <c r="I28" s="22">
        <v>0.25</v>
      </c>
      <c r="J28" s="9">
        <f t="shared" si="4"/>
        <v>5.03</v>
      </c>
      <c r="K28" s="24">
        <f t="shared" si="3"/>
        <v>6.2875000000000005</v>
      </c>
      <c r="L28" s="11">
        <f t="shared" si="5"/>
        <v>2640.75</v>
      </c>
    </row>
    <row r="29" spans="2:12" ht="36" customHeight="1">
      <c r="B29" s="61" t="s">
        <v>66</v>
      </c>
      <c r="C29" s="61" t="s">
        <v>29</v>
      </c>
      <c r="D29" s="62" t="s">
        <v>235</v>
      </c>
      <c r="E29" s="63" t="s">
        <v>122</v>
      </c>
      <c r="F29" s="64" t="s">
        <v>28</v>
      </c>
      <c r="G29" s="66">
        <v>200</v>
      </c>
      <c r="H29" s="65">
        <v>1.85</v>
      </c>
      <c r="I29" s="22">
        <v>0.25</v>
      </c>
      <c r="J29" s="9">
        <f t="shared" si="4"/>
        <v>1.85</v>
      </c>
      <c r="K29" s="24">
        <f t="shared" si="3"/>
        <v>2.3125</v>
      </c>
      <c r="L29" s="11">
        <f t="shared" si="5"/>
        <v>462.5</v>
      </c>
    </row>
    <row r="30" spans="2:12" s="21" customFormat="1" ht="20.100000000000001" customHeight="1">
      <c r="B30" s="39"/>
      <c r="C30" s="39"/>
      <c r="D30" s="39"/>
      <c r="E30" s="39"/>
      <c r="F30" s="39"/>
      <c r="G30" s="39"/>
      <c r="H30" s="39"/>
      <c r="I30" s="39"/>
      <c r="J30" s="39"/>
      <c r="K30" s="40" t="s">
        <v>144</v>
      </c>
      <c r="L30" s="41">
        <f>SUM(L25:L29)</f>
        <v>61075.25</v>
      </c>
    </row>
    <row r="31" spans="2:12" ht="20.100000000000001" customHeight="1" thickBot="1"/>
    <row r="32" spans="2:12" s="21" customFormat="1" ht="20.100000000000001" customHeight="1" thickBot="1">
      <c r="B32" s="110" t="s">
        <v>56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2"/>
    </row>
    <row r="33" spans="2:14" ht="50.25" customHeight="1" thickBot="1">
      <c r="B33" s="4" t="s">
        <v>67</v>
      </c>
      <c r="C33" s="4" t="s">
        <v>9</v>
      </c>
      <c r="D33" s="4" t="s">
        <v>10</v>
      </c>
      <c r="E33" s="5" t="s">
        <v>11</v>
      </c>
      <c r="F33" s="4" t="s">
        <v>12</v>
      </c>
      <c r="G33" s="4" t="s">
        <v>13</v>
      </c>
      <c r="H33" s="4" t="s">
        <v>19</v>
      </c>
      <c r="I33" s="4" t="s">
        <v>14</v>
      </c>
      <c r="J33" s="4" t="s">
        <v>18</v>
      </c>
      <c r="K33" s="5" t="s">
        <v>22</v>
      </c>
      <c r="L33" s="4" t="s">
        <v>17</v>
      </c>
    </row>
    <row r="34" spans="2:14" ht="42.75" customHeight="1" thickBot="1">
      <c r="B34" s="61" t="s">
        <v>68</v>
      </c>
      <c r="C34" s="61" t="s">
        <v>236</v>
      </c>
      <c r="D34" s="62" t="s">
        <v>235</v>
      </c>
      <c r="E34" s="63" t="s">
        <v>25</v>
      </c>
      <c r="F34" s="64" t="s">
        <v>24</v>
      </c>
      <c r="G34" s="66">
        <v>420</v>
      </c>
      <c r="H34" s="65">
        <v>98.34</v>
      </c>
      <c r="I34" s="22">
        <v>0.25</v>
      </c>
      <c r="J34" s="9">
        <f>H34</f>
        <v>98.34</v>
      </c>
      <c r="K34" s="10">
        <f>(J34*I34)+J34</f>
        <v>122.92500000000001</v>
      </c>
      <c r="L34" s="11">
        <f t="shared" ref="L34:L38" si="6">K34*G34</f>
        <v>51628.500000000007</v>
      </c>
    </row>
    <row r="35" spans="2:14" ht="67.5" customHeight="1" thickBot="1">
      <c r="B35" s="61" t="s">
        <v>114</v>
      </c>
      <c r="C35" s="61" t="s">
        <v>35</v>
      </c>
      <c r="D35" s="67" t="s">
        <v>232</v>
      </c>
      <c r="E35" s="63" t="s">
        <v>123</v>
      </c>
      <c r="F35" s="64" t="s">
        <v>32</v>
      </c>
      <c r="G35" s="66">
        <v>600</v>
      </c>
      <c r="H35" s="65">
        <v>169.08</v>
      </c>
      <c r="I35" s="22">
        <v>0.25</v>
      </c>
      <c r="J35" s="9">
        <f>H35</f>
        <v>169.08</v>
      </c>
      <c r="K35" s="24">
        <f t="shared" ref="K35:K50" si="7">(J35*I35)+J35</f>
        <v>211.35000000000002</v>
      </c>
      <c r="L35" s="11">
        <f t="shared" si="6"/>
        <v>126810.00000000001</v>
      </c>
    </row>
    <row r="36" spans="2:14" ht="51" customHeight="1" thickBot="1">
      <c r="B36" s="61" t="s">
        <v>69</v>
      </c>
      <c r="C36" s="61" t="s">
        <v>34</v>
      </c>
      <c r="D36" s="67" t="s">
        <v>232</v>
      </c>
      <c r="E36" s="63" t="s">
        <v>40</v>
      </c>
      <c r="F36" s="64" t="s">
        <v>32</v>
      </c>
      <c r="G36" s="66">
        <v>70</v>
      </c>
      <c r="H36" s="65">
        <v>104.43</v>
      </c>
      <c r="I36" s="22">
        <v>0.25</v>
      </c>
      <c r="J36" s="9">
        <f t="shared" ref="J36:J38" si="8">H36</f>
        <v>104.43</v>
      </c>
      <c r="K36" s="24">
        <f t="shared" si="7"/>
        <v>130.53750000000002</v>
      </c>
      <c r="L36" s="11">
        <f t="shared" si="6"/>
        <v>9137.6250000000018</v>
      </c>
    </row>
    <row r="37" spans="2:14" ht="40.5" customHeight="1" thickBot="1">
      <c r="B37" s="61" t="s">
        <v>70</v>
      </c>
      <c r="C37" s="61" t="s">
        <v>237</v>
      </c>
      <c r="D37" s="62" t="s">
        <v>235</v>
      </c>
      <c r="E37" s="63" t="s">
        <v>33</v>
      </c>
      <c r="F37" s="64" t="s">
        <v>24</v>
      </c>
      <c r="G37" s="66">
        <v>300</v>
      </c>
      <c r="H37" s="65">
        <v>29.93</v>
      </c>
      <c r="I37" s="22">
        <v>0.25</v>
      </c>
      <c r="J37" s="9">
        <f t="shared" si="8"/>
        <v>29.93</v>
      </c>
      <c r="K37" s="24">
        <f t="shared" si="7"/>
        <v>37.412500000000001</v>
      </c>
      <c r="L37" s="11">
        <f t="shared" si="6"/>
        <v>11223.75</v>
      </c>
    </row>
    <row r="38" spans="2:14" ht="41.25" customHeight="1" thickBot="1">
      <c r="B38" s="61" t="s">
        <v>71</v>
      </c>
      <c r="C38" s="61" t="s">
        <v>36</v>
      </c>
      <c r="D38" s="67" t="s">
        <v>232</v>
      </c>
      <c r="E38" s="63" t="s">
        <v>124</v>
      </c>
      <c r="F38" s="64" t="s">
        <v>24</v>
      </c>
      <c r="G38" s="66">
        <v>80</v>
      </c>
      <c r="H38" s="65">
        <v>86.91</v>
      </c>
      <c r="I38" s="22">
        <v>0.25</v>
      </c>
      <c r="J38" s="9">
        <f t="shared" si="8"/>
        <v>86.91</v>
      </c>
      <c r="K38" s="24">
        <f t="shared" si="7"/>
        <v>108.63749999999999</v>
      </c>
      <c r="L38" s="11">
        <f t="shared" si="6"/>
        <v>8691</v>
      </c>
    </row>
    <row r="39" spans="2:14" ht="37.5" customHeight="1" thickBot="1">
      <c r="B39" s="61" t="s">
        <v>73</v>
      </c>
      <c r="C39" s="61" t="s">
        <v>31</v>
      </c>
      <c r="D39" s="62" t="s">
        <v>235</v>
      </c>
      <c r="E39" s="63" t="s">
        <v>125</v>
      </c>
      <c r="F39" s="64" t="s">
        <v>32</v>
      </c>
      <c r="G39" s="66">
        <v>600</v>
      </c>
      <c r="H39" s="65">
        <v>73.75</v>
      </c>
      <c r="I39" s="22">
        <v>0.25</v>
      </c>
      <c r="J39" s="9">
        <f t="shared" ref="J39" si="9">H39</f>
        <v>73.75</v>
      </c>
      <c r="K39" s="24">
        <f t="shared" si="7"/>
        <v>92.1875</v>
      </c>
      <c r="L39" s="11">
        <f t="shared" ref="L39" si="10">K39*G39</f>
        <v>55312.5</v>
      </c>
      <c r="N39" s="35"/>
    </row>
    <row r="40" spans="2:14" ht="31.5" customHeight="1" thickBot="1">
      <c r="B40" s="61" t="s">
        <v>72</v>
      </c>
      <c r="C40" s="61" t="s">
        <v>43</v>
      </c>
      <c r="D40" s="62" t="s">
        <v>235</v>
      </c>
      <c r="E40" s="63" t="s">
        <v>44</v>
      </c>
      <c r="F40" s="64" t="s">
        <v>45</v>
      </c>
      <c r="G40" s="66">
        <v>600</v>
      </c>
      <c r="H40" s="65">
        <v>35.25</v>
      </c>
      <c r="I40" s="22">
        <v>0.25</v>
      </c>
      <c r="J40" s="9">
        <f t="shared" ref="J40" si="11">H40</f>
        <v>35.25</v>
      </c>
      <c r="K40" s="24">
        <f t="shared" si="7"/>
        <v>44.0625</v>
      </c>
      <c r="L40" s="11">
        <f t="shared" ref="L40" si="12">K40*G40</f>
        <v>26437.5</v>
      </c>
    </row>
    <row r="41" spans="2:14" ht="35.25" customHeight="1" thickBot="1">
      <c r="B41" s="61" t="s">
        <v>74</v>
      </c>
      <c r="C41" s="61" t="s">
        <v>47</v>
      </c>
      <c r="D41" s="67" t="s">
        <v>232</v>
      </c>
      <c r="E41" s="69" t="s">
        <v>46</v>
      </c>
      <c r="F41" s="64" t="s">
        <v>37</v>
      </c>
      <c r="G41" s="66">
        <v>8</v>
      </c>
      <c r="H41" s="65">
        <v>30.42</v>
      </c>
      <c r="I41" s="22">
        <v>0.25</v>
      </c>
      <c r="J41" s="9">
        <f t="shared" ref="J41" si="13">H41</f>
        <v>30.42</v>
      </c>
      <c r="K41" s="24">
        <f t="shared" si="7"/>
        <v>38.025000000000006</v>
      </c>
      <c r="L41" s="11">
        <f t="shared" ref="L41" si="14">K41*G41</f>
        <v>304.20000000000005</v>
      </c>
    </row>
    <row r="42" spans="2:14" ht="34.5" customHeight="1" thickBot="1">
      <c r="B42" s="61" t="s">
        <v>84</v>
      </c>
      <c r="C42" s="61" t="s">
        <v>238</v>
      </c>
      <c r="D42" s="62" t="s">
        <v>235</v>
      </c>
      <c r="E42" s="68" t="s">
        <v>126</v>
      </c>
      <c r="F42" s="64" t="s">
        <v>83</v>
      </c>
      <c r="G42" s="66">
        <v>15</v>
      </c>
      <c r="H42" s="65">
        <v>30.79</v>
      </c>
      <c r="I42" s="22">
        <v>0.25</v>
      </c>
      <c r="J42" s="9">
        <f t="shared" ref="J42:J43" si="15">H42</f>
        <v>30.79</v>
      </c>
      <c r="K42" s="24">
        <f t="shared" si="7"/>
        <v>38.487499999999997</v>
      </c>
      <c r="L42" s="11">
        <f t="shared" ref="L42:L43" si="16">K42*G42</f>
        <v>577.3125</v>
      </c>
    </row>
    <row r="43" spans="2:14" ht="35.25" customHeight="1" thickBot="1">
      <c r="B43" s="61" t="s">
        <v>85</v>
      </c>
      <c r="C43" s="61" t="s">
        <v>252</v>
      </c>
      <c r="D43" s="62" t="s">
        <v>235</v>
      </c>
      <c r="E43" s="69" t="s">
        <v>134</v>
      </c>
      <c r="F43" s="64" t="s">
        <v>241</v>
      </c>
      <c r="G43" s="66">
        <v>3.5</v>
      </c>
      <c r="H43" s="65">
        <v>4208.21</v>
      </c>
      <c r="I43" s="22">
        <v>0.25</v>
      </c>
      <c r="J43" s="9">
        <f t="shared" si="15"/>
        <v>4208.21</v>
      </c>
      <c r="K43" s="24">
        <f t="shared" si="7"/>
        <v>5260.2624999999998</v>
      </c>
      <c r="L43" s="11">
        <f t="shared" si="16"/>
        <v>18410.918750000001</v>
      </c>
    </row>
    <row r="44" spans="2:14" ht="39" customHeight="1" thickBot="1">
      <c r="B44" s="61" t="s">
        <v>86</v>
      </c>
      <c r="C44" s="61" t="s">
        <v>239</v>
      </c>
      <c r="D44" s="62" t="s">
        <v>235</v>
      </c>
      <c r="E44" s="69" t="s">
        <v>127</v>
      </c>
      <c r="F44" s="64" t="s">
        <v>88</v>
      </c>
      <c r="G44" s="66">
        <v>90</v>
      </c>
      <c r="H44" s="65">
        <v>57.95</v>
      </c>
      <c r="I44" s="22">
        <v>0.25</v>
      </c>
      <c r="J44" s="9">
        <f t="shared" ref="J44" si="17">H44</f>
        <v>57.95</v>
      </c>
      <c r="K44" s="24">
        <f t="shared" si="7"/>
        <v>72.4375</v>
      </c>
      <c r="L44" s="11">
        <f t="shared" ref="L44" si="18">K44*G44</f>
        <v>6519.375</v>
      </c>
    </row>
    <row r="45" spans="2:14" ht="37.5" customHeight="1" thickBot="1">
      <c r="B45" s="61" t="s">
        <v>87</v>
      </c>
      <c r="C45" s="61" t="s">
        <v>240</v>
      </c>
      <c r="D45" s="62" t="s">
        <v>235</v>
      </c>
      <c r="E45" s="69" t="s">
        <v>128</v>
      </c>
      <c r="F45" s="64" t="s">
        <v>24</v>
      </c>
      <c r="G45" s="66">
        <v>45</v>
      </c>
      <c r="H45" s="65">
        <v>13.86</v>
      </c>
      <c r="I45" s="22">
        <v>0.25</v>
      </c>
      <c r="J45" s="23">
        <f t="shared" ref="J45:J46" si="19">H45</f>
        <v>13.86</v>
      </c>
      <c r="K45" s="24">
        <f t="shared" si="7"/>
        <v>17.324999999999999</v>
      </c>
      <c r="L45" s="25">
        <f t="shared" ref="L45:L46" si="20">K45*G45</f>
        <v>779.625</v>
      </c>
    </row>
    <row r="46" spans="2:14" ht="51.75" customHeight="1" thickBot="1">
      <c r="B46" s="61" t="s">
        <v>90</v>
      </c>
      <c r="C46" s="61" t="s">
        <v>93</v>
      </c>
      <c r="D46" s="62" t="s">
        <v>235</v>
      </c>
      <c r="E46" s="63" t="s">
        <v>129</v>
      </c>
      <c r="F46" s="64" t="s">
        <v>92</v>
      </c>
      <c r="G46" s="66">
        <v>4</v>
      </c>
      <c r="H46" s="65">
        <v>1826.68</v>
      </c>
      <c r="I46" s="22">
        <v>0.25</v>
      </c>
      <c r="J46" s="23">
        <f t="shared" si="19"/>
        <v>1826.68</v>
      </c>
      <c r="K46" s="24">
        <f t="shared" si="7"/>
        <v>2283.35</v>
      </c>
      <c r="L46" s="25">
        <f t="shared" si="20"/>
        <v>9133.4</v>
      </c>
    </row>
    <row r="47" spans="2:14" s="21" customFormat="1" ht="35.25" customHeight="1" thickBot="1">
      <c r="B47" s="61" t="s">
        <v>91</v>
      </c>
      <c r="C47" s="61" t="s">
        <v>254</v>
      </c>
      <c r="D47" s="62" t="s">
        <v>235</v>
      </c>
      <c r="E47" s="69" t="s">
        <v>253</v>
      </c>
      <c r="F47" s="64" t="s">
        <v>241</v>
      </c>
      <c r="G47" s="66">
        <v>3.5</v>
      </c>
      <c r="H47" s="61" t="s">
        <v>255</v>
      </c>
      <c r="I47" s="22">
        <v>0.25</v>
      </c>
      <c r="J47" s="23" t="str">
        <f t="shared" ref="J47" si="21">H47</f>
        <v>3.488,51</v>
      </c>
      <c r="K47" s="24">
        <f t="shared" si="7"/>
        <v>4360.6375000000007</v>
      </c>
      <c r="L47" s="25">
        <f t="shared" ref="L47" si="22">K47*G47</f>
        <v>15262.231250000003</v>
      </c>
    </row>
    <row r="48" spans="2:14" s="21" customFormat="1" ht="35.25" customHeight="1" thickBot="1">
      <c r="B48" s="61" t="s">
        <v>111</v>
      </c>
      <c r="C48" s="61" t="s">
        <v>113</v>
      </c>
      <c r="D48" s="67" t="s">
        <v>232</v>
      </c>
      <c r="E48" s="63" t="s">
        <v>130</v>
      </c>
      <c r="F48" s="64" t="s">
        <v>32</v>
      </c>
      <c r="G48" s="66">
        <v>16</v>
      </c>
      <c r="H48" s="65">
        <v>35.869999999999997</v>
      </c>
      <c r="I48" s="22">
        <v>0.25</v>
      </c>
      <c r="J48" s="23">
        <f t="shared" ref="J48:J49" si="23">H48</f>
        <v>35.869999999999997</v>
      </c>
      <c r="K48" s="24">
        <f t="shared" si="7"/>
        <v>44.837499999999999</v>
      </c>
      <c r="L48" s="25">
        <f t="shared" ref="L48:L49" si="24">K48*G48</f>
        <v>717.4</v>
      </c>
    </row>
    <row r="49" spans="2:12" s="21" customFormat="1" ht="35.25" customHeight="1" thickBot="1">
      <c r="B49" s="61" t="s">
        <v>112</v>
      </c>
      <c r="C49" s="61" t="s">
        <v>242</v>
      </c>
      <c r="D49" s="62" t="s">
        <v>235</v>
      </c>
      <c r="E49" s="63" t="s">
        <v>131</v>
      </c>
      <c r="F49" s="64" t="s">
        <v>241</v>
      </c>
      <c r="G49" s="66">
        <v>3</v>
      </c>
      <c r="H49" s="65">
        <v>5538.85</v>
      </c>
      <c r="I49" s="22">
        <v>0.25</v>
      </c>
      <c r="J49" s="23">
        <f t="shared" si="23"/>
        <v>5538.85</v>
      </c>
      <c r="K49" s="24">
        <f t="shared" ref="K49" si="25">(J49*I49)+J49</f>
        <v>6923.5625</v>
      </c>
      <c r="L49" s="25">
        <f t="shared" si="24"/>
        <v>20770.6875</v>
      </c>
    </row>
    <row r="50" spans="2:12" s="21" customFormat="1" ht="43.5" customHeight="1">
      <c r="B50" s="61" t="s">
        <v>256</v>
      </c>
      <c r="C50" s="61" t="s">
        <v>257</v>
      </c>
      <c r="D50" s="62" t="s">
        <v>235</v>
      </c>
      <c r="E50" s="63" t="s">
        <v>260</v>
      </c>
      <c r="F50" s="64" t="s">
        <v>92</v>
      </c>
      <c r="G50" s="66">
        <v>3300</v>
      </c>
      <c r="H50" s="65">
        <v>1.26</v>
      </c>
      <c r="I50" s="22">
        <v>0.25</v>
      </c>
      <c r="J50" s="23">
        <f t="shared" ref="J50" si="26">H50</f>
        <v>1.26</v>
      </c>
      <c r="K50" s="24">
        <f t="shared" si="7"/>
        <v>1.575</v>
      </c>
      <c r="L50" s="25">
        <f t="shared" ref="L50" si="27">K50*G50</f>
        <v>5197.5</v>
      </c>
    </row>
    <row r="51" spans="2:12" s="21" customFormat="1" ht="20.100000000000001" customHeight="1">
      <c r="B51" s="39"/>
      <c r="C51" s="39"/>
      <c r="D51" s="39"/>
      <c r="E51" s="39"/>
      <c r="F51" s="39"/>
      <c r="G51" s="39"/>
      <c r="H51" s="39"/>
      <c r="I51" s="39"/>
      <c r="J51" s="39"/>
      <c r="K51" s="40" t="s">
        <v>144</v>
      </c>
      <c r="L51" s="41">
        <f>SUM(L34:L50)</f>
        <v>366913.52500000008</v>
      </c>
    </row>
    <row r="52" spans="2:12" ht="20.100000000000001" customHeight="1" thickBot="1"/>
    <row r="53" spans="2:12" s="21" customFormat="1" ht="20.100000000000001" customHeight="1" thickBot="1">
      <c r="B53" s="110" t="s">
        <v>57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2"/>
    </row>
    <row r="54" spans="2:12" ht="45.75" thickBot="1">
      <c r="B54" s="4" t="s">
        <v>75</v>
      </c>
      <c r="C54" s="4" t="s">
        <v>9</v>
      </c>
      <c r="D54" s="4" t="s">
        <v>10</v>
      </c>
      <c r="E54" s="5" t="s">
        <v>11</v>
      </c>
      <c r="F54" s="4" t="s">
        <v>12</v>
      </c>
      <c r="G54" s="4" t="s">
        <v>13</v>
      </c>
      <c r="H54" s="4" t="s">
        <v>19</v>
      </c>
      <c r="I54" s="4" t="s">
        <v>14</v>
      </c>
      <c r="J54" s="4" t="s">
        <v>18</v>
      </c>
      <c r="K54" s="5" t="s">
        <v>22</v>
      </c>
      <c r="L54" s="4" t="s">
        <v>17</v>
      </c>
    </row>
    <row r="55" spans="2:12" ht="39" customHeight="1" thickBot="1">
      <c r="B55" s="61" t="s">
        <v>76</v>
      </c>
      <c r="C55" s="61" t="s">
        <v>243</v>
      </c>
      <c r="D55" s="62" t="s">
        <v>235</v>
      </c>
      <c r="E55" s="63" t="s">
        <v>132</v>
      </c>
      <c r="F55" s="64" t="s">
        <v>24</v>
      </c>
      <c r="G55" s="66">
        <v>240</v>
      </c>
      <c r="H55" s="65">
        <v>38.340000000000003</v>
      </c>
      <c r="I55" s="22">
        <v>0.25</v>
      </c>
      <c r="J55" s="9">
        <f>H55</f>
        <v>38.340000000000003</v>
      </c>
      <c r="K55" s="10">
        <f>(J55*I55)+J55</f>
        <v>47.925000000000004</v>
      </c>
      <c r="L55" s="11">
        <f t="shared" ref="L55:L60" si="28">K55*G55</f>
        <v>11502.000000000002</v>
      </c>
    </row>
    <row r="56" spans="2:12" ht="38.25" customHeight="1" thickBot="1">
      <c r="B56" s="61" t="s">
        <v>77</v>
      </c>
      <c r="C56" s="61" t="s">
        <v>245</v>
      </c>
      <c r="D56" s="62" t="s">
        <v>235</v>
      </c>
      <c r="E56" s="63" t="s">
        <v>244</v>
      </c>
      <c r="F56" s="64" t="s">
        <v>37</v>
      </c>
      <c r="G56" s="66">
        <v>30</v>
      </c>
      <c r="H56" s="65">
        <v>75.86</v>
      </c>
      <c r="I56" s="22">
        <v>0.25</v>
      </c>
      <c r="J56" s="9">
        <f>H56</f>
        <v>75.86</v>
      </c>
      <c r="K56" s="24">
        <f t="shared" ref="K56:K60" si="29">(J56*I56)+J56</f>
        <v>94.825000000000003</v>
      </c>
      <c r="L56" s="11">
        <f t="shared" si="28"/>
        <v>2844.75</v>
      </c>
    </row>
    <row r="57" spans="2:12" ht="36" customHeight="1" thickBot="1">
      <c r="B57" s="61" t="s">
        <v>78</v>
      </c>
      <c r="C57" s="61" t="s">
        <v>246</v>
      </c>
      <c r="D57" s="62" t="s">
        <v>235</v>
      </c>
      <c r="E57" s="63" t="s">
        <v>133</v>
      </c>
      <c r="F57" s="64" t="s">
        <v>37</v>
      </c>
      <c r="G57" s="66">
        <v>30</v>
      </c>
      <c r="H57" s="65">
        <v>123.87</v>
      </c>
      <c r="I57" s="22">
        <v>0.25</v>
      </c>
      <c r="J57" s="9">
        <f t="shared" ref="J57:J60" si="30">H57</f>
        <v>123.87</v>
      </c>
      <c r="K57" s="24">
        <f t="shared" si="29"/>
        <v>154.83750000000001</v>
      </c>
      <c r="L57" s="11">
        <f t="shared" si="28"/>
        <v>4645.125</v>
      </c>
    </row>
    <row r="58" spans="2:12" ht="36.75" customHeight="1" thickBot="1">
      <c r="B58" s="61" t="s">
        <v>79</v>
      </c>
      <c r="C58" s="61" t="s">
        <v>248</v>
      </c>
      <c r="D58" s="62" t="s">
        <v>235</v>
      </c>
      <c r="E58" s="63" t="s">
        <v>249</v>
      </c>
      <c r="F58" s="64" t="s">
        <v>241</v>
      </c>
      <c r="G58" s="66">
        <v>1.5</v>
      </c>
      <c r="H58" s="65">
        <v>5435.99</v>
      </c>
      <c r="I58" s="22">
        <v>0.25</v>
      </c>
      <c r="J58" s="9">
        <f t="shared" si="30"/>
        <v>5435.99</v>
      </c>
      <c r="K58" s="24">
        <f t="shared" si="29"/>
        <v>6794.9874999999993</v>
      </c>
      <c r="L58" s="11">
        <f t="shared" si="28"/>
        <v>10192.481249999999</v>
      </c>
    </row>
    <row r="59" spans="2:12" ht="39.75" customHeight="1" thickBot="1">
      <c r="B59" s="61" t="s">
        <v>80</v>
      </c>
      <c r="C59" s="61" t="s">
        <v>247</v>
      </c>
      <c r="D59" s="62" t="s">
        <v>235</v>
      </c>
      <c r="E59" s="63" t="s">
        <v>261</v>
      </c>
      <c r="F59" s="64" t="s">
        <v>241</v>
      </c>
      <c r="G59" s="66">
        <v>1.5</v>
      </c>
      <c r="H59" s="65">
        <v>4381.8</v>
      </c>
      <c r="I59" s="22">
        <v>0.25</v>
      </c>
      <c r="J59" s="9">
        <f t="shared" si="30"/>
        <v>4381.8</v>
      </c>
      <c r="K59" s="24">
        <f t="shared" si="29"/>
        <v>5477.25</v>
      </c>
      <c r="L59" s="11">
        <f t="shared" si="28"/>
        <v>8215.875</v>
      </c>
    </row>
    <row r="60" spans="2:12" s="21" customFormat="1" ht="39.75" customHeight="1">
      <c r="B60" s="61" t="s">
        <v>197</v>
      </c>
      <c r="C60" s="61" t="s">
        <v>250</v>
      </c>
      <c r="D60" s="62" t="s">
        <v>235</v>
      </c>
      <c r="E60" s="63" t="s">
        <v>214</v>
      </c>
      <c r="F60" s="64" t="s">
        <v>37</v>
      </c>
      <c r="G60" s="66">
        <v>40</v>
      </c>
      <c r="H60" s="65">
        <v>18.350000000000001</v>
      </c>
      <c r="I60" s="22">
        <v>0.25</v>
      </c>
      <c r="J60" s="23">
        <f t="shared" si="30"/>
        <v>18.350000000000001</v>
      </c>
      <c r="K60" s="24">
        <f t="shared" si="29"/>
        <v>22.9375</v>
      </c>
      <c r="L60" s="25">
        <f t="shared" si="28"/>
        <v>917.5</v>
      </c>
    </row>
    <row r="61" spans="2:12" s="21" customFormat="1" ht="20.100000000000001" customHeight="1">
      <c r="B61" s="39"/>
      <c r="C61" s="39"/>
      <c r="D61" s="39"/>
      <c r="E61" s="39"/>
      <c r="F61" s="39"/>
      <c r="G61" s="39"/>
      <c r="H61" s="39"/>
      <c r="I61" s="39"/>
      <c r="J61" s="39"/>
      <c r="K61" s="40" t="s">
        <v>144</v>
      </c>
      <c r="L61" s="41">
        <f>SUM(L55:L60)</f>
        <v>38317.731249999997</v>
      </c>
    </row>
    <row r="62" spans="2:12" ht="20.100000000000001" customHeight="1" thickBot="1">
      <c r="B62" s="21"/>
      <c r="C62" s="36"/>
      <c r="D62" s="36"/>
      <c r="E62" s="36"/>
      <c r="F62" s="21"/>
      <c r="G62" s="21"/>
      <c r="H62" s="21"/>
      <c r="I62" s="21"/>
      <c r="J62" s="21"/>
      <c r="K62" s="21"/>
      <c r="L62" s="21"/>
    </row>
    <row r="63" spans="2:12" ht="20.100000000000001" customHeight="1" thickBot="1">
      <c r="B63" s="110" t="s">
        <v>135</v>
      </c>
      <c r="C63" s="111"/>
      <c r="D63" s="111"/>
      <c r="E63" s="111"/>
      <c r="F63" s="111"/>
      <c r="G63" s="111"/>
      <c r="H63" s="111"/>
      <c r="I63" s="111"/>
      <c r="J63" s="111"/>
      <c r="K63" s="111"/>
      <c r="L63" s="112"/>
    </row>
    <row r="64" spans="2:12" ht="45.75" thickBot="1">
      <c r="B64" s="37" t="s">
        <v>81</v>
      </c>
      <c r="C64" s="37" t="s">
        <v>9</v>
      </c>
      <c r="D64" s="37" t="s">
        <v>10</v>
      </c>
      <c r="E64" s="38" t="s">
        <v>11</v>
      </c>
      <c r="F64" s="37" t="s">
        <v>12</v>
      </c>
      <c r="G64" s="37" t="s">
        <v>13</v>
      </c>
      <c r="H64" s="37" t="s">
        <v>19</v>
      </c>
      <c r="I64" s="37" t="s">
        <v>14</v>
      </c>
      <c r="J64" s="37" t="s">
        <v>18</v>
      </c>
      <c r="K64" s="38" t="s">
        <v>22</v>
      </c>
      <c r="L64" s="37" t="s">
        <v>17</v>
      </c>
    </row>
    <row r="65" spans="2:12" ht="38.25" customHeight="1" thickBot="1">
      <c r="B65" s="60" t="s">
        <v>82</v>
      </c>
      <c r="C65" s="61" t="s">
        <v>136</v>
      </c>
      <c r="D65" s="67" t="s">
        <v>232</v>
      </c>
      <c r="E65" s="63" t="s">
        <v>137</v>
      </c>
      <c r="F65" s="64" t="s">
        <v>32</v>
      </c>
      <c r="G65" s="66">
        <v>1020</v>
      </c>
      <c r="H65" s="65">
        <v>6.35</v>
      </c>
      <c r="I65" s="22">
        <v>0.25</v>
      </c>
      <c r="J65" s="23">
        <f>H65</f>
        <v>6.35</v>
      </c>
      <c r="K65" s="24">
        <f>(J65*I65)+J65</f>
        <v>7.9375</v>
      </c>
      <c r="L65" s="25">
        <f t="shared" ref="L65:L68" si="31">K65*G65</f>
        <v>8096.25</v>
      </c>
    </row>
    <row r="66" spans="2:12" ht="33.75" customHeight="1" thickBot="1">
      <c r="B66" s="60" t="s">
        <v>161</v>
      </c>
      <c r="C66" s="61" t="s">
        <v>138</v>
      </c>
      <c r="D66" s="67" t="s">
        <v>232</v>
      </c>
      <c r="E66" s="63" t="s">
        <v>139</v>
      </c>
      <c r="F66" s="64" t="s">
        <v>32</v>
      </c>
      <c r="G66" s="66">
        <v>1020</v>
      </c>
      <c r="H66" s="65">
        <v>5.82</v>
      </c>
      <c r="I66" s="22">
        <v>0.25</v>
      </c>
      <c r="J66" s="23">
        <f t="shared" ref="J66:J68" si="32">H66</f>
        <v>5.82</v>
      </c>
      <c r="K66" s="24">
        <f>(J66*I66)+J66</f>
        <v>7.2750000000000004</v>
      </c>
      <c r="L66" s="25">
        <f t="shared" si="31"/>
        <v>7420.5</v>
      </c>
    </row>
    <row r="67" spans="2:12" ht="45.75" thickBot="1">
      <c r="B67" s="60" t="s">
        <v>162</v>
      </c>
      <c r="C67" s="61" t="s">
        <v>140</v>
      </c>
      <c r="D67" s="62" t="s">
        <v>235</v>
      </c>
      <c r="E67" s="63" t="s">
        <v>141</v>
      </c>
      <c r="F67" s="64" t="s">
        <v>32</v>
      </c>
      <c r="G67" s="66">
        <v>1000</v>
      </c>
      <c r="H67" s="65">
        <v>29.86</v>
      </c>
      <c r="I67" s="22">
        <v>0.25</v>
      </c>
      <c r="J67" s="23">
        <f t="shared" si="32"/>
        <v>29.86</v>
      </c>
      <c r="K67" s="24">
        <f>(J67*I67)+J67</f>
        <v>37.325000000000003</v>
      </c>
      <c r="L67" s="25">
        <f t="shared" si="31"/>
        <v>37325</v>
      </c>
    </row>
    <row r="68" spans="2:12" ht="45">
      <c r="B68" s="60" t="s">
        <v>165</v>
      </c>
      <c r="C68" s="61" t="s">
        <v>142</v>
      </c>
      <c r="D68" s="62" t="s">
        <v>235</v>
      </c>
      <c r="E68" s="63" t="s">
        <v>143</v>
      </c>
      <c r="F68" s="64" t="s">
        <v>32</v>
      </c>
      <c r="G68" s="66">
        <v>1000</v>
      </c>
      <c r="H68" s="65">
        <v>58.11</v>
      </c>
      <c r="I68" s="22">
        <v>0.25</v>
      </c>
      <c r="J68" s="23">
        <f t="shared" si="32"/>
        <v>58.11</v>
      </c>
      <c r="K68" s="24">
        <f>(J68*I68)+J68</f>
        <v>72.637500000000003</v>
      </c>
      <c r="L68" s="25">
        <f t="shared" si="31"/>
        <v>72637.5</v>
      </c>
    </row>
    <row r="69" spans="2:12" ht="20.100000000000001" customHeight="1">
      <c r="B69" s="39"/>
      <c r="C69" s="39"/>
      <c r="D69" s="39"/>
      <c r="E69" s="39"/>
      <c r="F69" s="39"/>
      <c r="G69" s="39"/>
      <c r="H69" s="39"/>
      <c r="I69" s="39"/>
      <c r="J69" s="39"/>
      <c r="K69" s="40" t="s">
        <v>144</v>
      </c>
      <c r="L69" s="41">
        <f>SUM(L65:L68)</f>
        <v>125479.25</v>
      </c>
    </row>
    <row r="70" spans="2:12" ht="20.100000000000001" customHeight="1" thickBot="1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2:12" ht="20.100000000000001" customHeight="1" thickBot="1">
      <c r="B71" s="110" t="s">
        <v>145</v>
      </c>
      <c r="C71" s="111"/>
      <c r="D71" s="111"/>
      <c r="E71" s="111"/>
      <c r="F71" s="111"/>
      <c r="G71" s="111"/>
      <c r="H71" s="111"/>
      <c r="I71" s="111"/>
      <c r="J71" s="111"/>
      <c r="K71" s="111"/>
      <c r="L71" s="112"/>
    </row>
    <row r="72" spans="2:12" ht="45.75" thickBot="1">
      <c r="B72" s="4" t="s">
        <v>167</v>
      </c>
      <c r="C72" s="4" t="s">
        <v>9</v>
      </c>
      <c r="D72" s="4" t="s">
        <v>10</v>
      </c>
      <c r="E72" s="5" t="s">
        <v>11</v>
      </c>
      <c r="F72" s="4" t="s">
        <v>12</v>
      </c>
      <c r="G72" s="4" t="s">
        <v>13</v>
      </c>
      <c r="H72" s="4" t="s">
        <v>19</v>
      </c>
      <c r="I72" s="4" t="s">
        <v>14</v>
      </c>
      <c r="J72" s="4" t="s">
        <v>18</v>
      </c>
      <c r="K72" s="5" t="s">
        <v>22</v>
      </c>
      <c r="L72" s="4" t="s">
        <v>17</v>
      </c>
    </row>
    <row r="73" spans="2:12" ht="36.75" customHeight="1" thickBot="1">
      <c r="B73" s="61" t="s">
        <v>168</v>
      </c>
      <c r="C73" s="70" t="s">
        <v>41</v>
      </c>
      <c r="D73" s="67" t="s">
        <v>232</v>
      </c>
      <c r="E73" s="71" t="s">
        <v>42</v>
      </c>
      <c r="F73" s="64" t="s">
        <v>32</v>
      </c>
      <c r="G73" s="66">
        <v>60</v>
      </c>
      <c r="H73" s="65">
        <v>8.33</v>
      </c>
      <c r="I73" s="22">
        <v>0.25</v>
      </c>
      <c r="J73" s="23">
        <f>H73</f>
        <v>8.33</v>
      </c>
      <c r="K73" s="24">
        <f>(J73*I73)+J73</f>
        <v>10.4125</v>
      </c>
      <c r="L73" s="25">
        <f t="shared" ref="L73:L77" si="33">K73*G73</f>
        <v>624.75</v>
      </c>
    </row>
    <row r="74" spans="2:12" ht="39" customHeight="1" thickBot="1">
      <c r="B74" s="61" t="s">
        <v>169</v>
      </c>
      <c r="C74" s="61" t="s">
        <v>138</v>
      </c>
      <c r="D74" s="67" t="s">
        <v>232</v>
      </c>
      <c r="E74" s="63" t="s">
        <v>139</v>
      </c>
      <c r="F74" s="64" t="s">
        <v>32</v>
      </c>
      <c r="G74" s="66">
        <v>60</v>
      </c>
      <c r="H74" s="65">
        <v>5.82</v>
      </c>
      <c r="I74" s="22">
        <v>0.25</v>
      </c>
      <c r="J74" s="23">
        <f>H74</f>
        <v>5.82</v>
      </c>
      <c r="K74" s="24">
        <f>(J74*I74)+J74</f>
        <v>7.2750000000000004</v>
      </c>
      <c r="L74" s="25">
        <f t="shared" si="33"/>
        <v>436.5</v>
      </c>
    </row>
    <row r="75" spans="2:12" ht="45.75" thickBot="1">
      <c r="B75" s="61" t="s">
        <v>172</v>
      </c>
      <c r="C75" s="61" t="s">
        <v>146</v>
      </c>
      <c r="D75" s="62" t="s">
        <v>235</v>
      </c>
      <c r="E75" s="63" t="s">
        <v>147</v>
      </c>
      <c r="F75" s="64" t="s">
        <v>32</v>
      </c>
      <c r="G75" s="66">
        <v>60</v>
      </c>
      <c r="H75" s="65">
        <v>28.81</v>
      </c>
      <c r="I75" s="22">
        <v>0.25</v>
      </c>
      <c r="J75" s="23">
        <f>H75</f>
        <v>28.81</v>
      </c>
      <c r="K75" s="24">
        <f>(J75*I75)+J75</f>
        <v>36.012499999999996</v>
      </c>
      <c r="L75" s="25">
        <f t="shared" si="33"/>
        <v>2160.7499999999995</v>
      </c>
    </row>
    <row r="76" spans="2:12" ht="30.75" thickBot="1">
      <c r="B76" s="61" t="s">
        <v>175</v>
      </c>
      <c r="C76" s="61" t="s">
        <v>148</v>
      </c>
      <c r="D76" s="62" t="s">
        <v>235</v>
      </c>
      <c r="E76" s="63" t="s">
        <v>149</v>
      </c>
      <c r="F76" s="64" t="s">
        <v>32</v>
      </c>
      <c r="G76" s="66">
        <v>20</v>
      </c>
      <c r="H76" s="65">
        <v>336.05</v>
      </c>
      <c r="I76" s="22">
        <v>0.25</v>
      </c>
      <c r="J76" s="23">
        <f>H76</f>
        <v>336.05</v>
      </c>
      <c r="K76" s="24">
        <f>(J76*I76)+J76</f>
        <v>420.0625</v>
      </c>
      <c r="L76" s="25">
        <f t="shared" si="33"/>
        <v>8401.25</v>
      </c>
    </row>
    <row r="77" spans="2:12" ht="30">
      <c r="B77" s="61" t="s">
        <v>198</v>
      </c>
      <c r="C77" s="61" t="s">
        <v>251</v>
      </c>
      <c r="D77" s="62" t="s">
        <v>235</v>
      </c>
      <c r="E77" s="63" t="s">
        <v>150</v>
      </c>
      <c r="F77" s="64" t="s">
        <v>45</v>
      </c>
      <c r="G77" s="66">
        <v>160</v>
      </c>
      <c r="H77" s="65">
        <v>25.34</v>
      </c>
      <c r="I77" s="22">
        <v>0.25</v>
      </c>
      <c r="J77" s="23">
        <f>H77</f>
        <v>25.34</v>
      </c>
      <c r="K77" s="24">
        <f>(J77*I77)+J77</f>
        <v>31.675000000000001</v>
      </c>
      <c r="L77" s="25">
        <f t="shared" si="33"/>
        <v>5068</v>
      </c>
    </row>
    <row r="78" spans="2:12" ht="20.100000000000001" customHeight="1">
      <c r="B78" s="39"/>
      <c r="C78" s="39"/>
      <c r="D78" s="39"/>
      <c r="E78" s="39"/>
      <c r="F78" s="39"/>
      <c r="G78" s="39"/>
      <c r="H78" s="39"/>
      <c r="I78" s="39"/>
      <c r="J78" s="39"/>
      <c r="K78" s="40" t="s">
        <v>144</v>
      </c>
      <c r="L78" s="42">
        <f>SUM(L73:L77)</f>
        <v>16691.25</v>
      </c>
    </row>
    <row r="79" spans="2:12" ht="20.100000000000001" customHeight="1" thickBot="1"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2:12" ht="20.100000000000001" customHeight="1" thickBot="1">
      <c r="B80" s="110" t="s">
        <v>151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2"/>
    </row>
    <row r="81" spans="2:12" ht="45.75" thickBot="1">
      <c r="B81" s="4" t="s">
        <v>179</v>
      </c>
      <c r="C81" s="4" t="s">
        <v>9</v>
      </c>
      <c r="D81" s="4" t="s">
        <v>10</v>
      </c>
      <c r="E81" s="5" t="s">
        <v>11</v>
      </c>
      <c r="F81" s="4" t="s">
        <v>12</v>
      </c>
      <c r="G81" s="4" t="s">
        <v>13</v>
      </c>
      <c r="H81" s="4" t="s">
        <v>19</v>
      </c>
      <c r="I81" s="4" t="s">
        <v>14</v>
      </c>
      <c r="J81" s="4" t="s">
        <v>18</v>
      </c>
      <c r="K81" s="5" t="s">
        <v>22</v>
      </c>
      <c r="L81" s="4" t="s">
        <v>17</v>
      </c>
    </row>
    <row r="82" spans="2:12" ht="33" customHeight="1" thickBot="1">
      <c r="B82" s="61" t="s">
        <v>180</v>
      </c>
      <c r="C82" s="70" t="s">
        <v>41</v>
      </c>
      <c r="D82" s="67" t="s">
        <v>232</v>
      </c>
      <c r="E82" s="71" t="s">
        <v>42</v>
      </c>
      <c r="F82" s="64" t="s">
        <v>32</v>
      </c>
      <c r="G82" s="66">
        <v>400</v>
      </c>
      <c r="H82" s="65">
        <v>8.33</v>
      </c>
      <c r="I82" s="22">
        <v>0.25</v>
      </c>
      <c r="J82" s="23">
        <f>H82</f>
        <v>8.33</v>
      </c>
      <c r="K82" s="24">
        <f>(J82*I82)+J82</f>
        <v>10.4125</v>
      </c>
      <c r="L82" s="25">
        <f>K82*G82</f>
        <v>4165</v>
      </c>
    </row>
    <row r="83" spans="2:12" ht="38.25" customHeight="1" thickBot="1">
      <c r="B83" s="61" t="s">
        <v>183</v>
      </c>
      <c r="C83" s="61" t="s">
        <v>152</v>
      </c>
      <c r="D83" s="67" t="s">
        <v>232</v>
      </c>
      <c r="E83" s="63" t="s">
        <v>153</v>
      </c>
      <c r="F83" s="64" t="s">
        <v>32</v>
      </c>
      <c r="G83" s="66">
        <v>446</v>
      </c>
      <c r="H83" s="65">
        <v>3.41</v>
      </c>
      <c r="I83" s="22">
        <v>0.25</v>
      </c>
      <c r="J83" s="23">
        <f>H83</f>
        <v>3.41</v>
      </c>
      <c r="K83" s="24">
        <f>(J83*I83)+J83</f>
        <v>4.2625000000000002</v>
      </c>
      <c r="L83" s="25">
        <f>K83*G83</f>
        <v>1901.075</v>
      </c>
    </row>
    <row r="84" spans="2:12" ht="40.5" customHeight="1" thickBot="1">
      <c r="B84" s="61" t="s">
        <v>186</v>
      </c>
      <c r="C84" s="70">
        <v>104642</v>
      </c>
      <c r="D84" s="62" t="s">
        <v>235</v>
      </c>
      <c r="E84" s="71" t="s">
        <v>154</v>
      </c>
      <c r="F84" s="64" t="s">
        <v>32</v>
      </c>
      <c r="G84" s="66">
        <v>400</v>
      </c>
      <c r="H84" s="65">
        <v>11.3</v>
      </c>
      <c r="I84" s="22">
        <v>0.25</v>
      </c>
      <c r="J84" s="23">
        <f>H84</f>
        <v>11.3</v>
      </c>
      <c r="K84" s="24">
        <f>(J84*I84)+J84</f>
        <v>14.125</v>
      </c>
      <c r="L84" s="25">
        <f>K84*G84</f>
        <v>5650</v>
      </c>
    </row>
    <row r="85" spans="2:12" ht="39.75" customHeight="1">
      <c r="B85" s="61" t="s">
        <v>199</v>
      </c>
      <c r="C85" s="70">
        <v>102520</v>
      </c>
      <c r="D85" s="62" t="s">
        <v>235</v>
      </c>
      <c r="E85" s="71" t="s">
        <v>155</v>
      </c>
      <c r="F85" s="64" t="s">
        <v>32</v>
      </c>
      <c r="G85" s="66">
        <v>46</v>
      </c>
      <c r="H85" s="65">
        <v>90.97</v>
      </c>
      <c r="I85" s="22">
        <v>0.25</v>
      </c>
      <c r="J85" s="23">
        <f>H85</f>
        <v>90.97</v>
      </c>
      <c r="K85" s="24">
        <f>(J85*I85)+J85</f>
        <v>113.71250000000001</v>
      </c>
      <c r="L85" s="25">
        <f>K85*G85</f>
        <v>5230.7750000000005</v>
      </c>
    </row>
    <row r="86" spans="2:12" ht="20.100000000000001" customHeight="1">
      <c r="B86" s="39"/>
      <c r="C86" s="39"/>
      <c r="D86" s="39"/>
      <c r="E86" s="39"/>
      <c r="F86" s="39"/>
      <c r="G86" s="39"/>
      <c r="H86" s="39"/>
      <c r="I86" s="39"/>
      <c r="J86" s="39"/>
      <c r="K86" s="40" t="s">
        <v>144</v>
      </c>
      <c r="L86" s="41">
        <f>SUM(L82:L85)</f>
        <v>16946.850000000002</v>
      </c>
    </row>
    <row r="87" spans="2:12" ht="20.100000000000001" customHeight="1" thickBot="1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2:12" ht="20.100000000000001" customHeight="1" thickBot="1">
      <c r="B88" s="110" t="s">
        <v>156</v>
      </c>
      <c r="C88" s="111"/>
      <c r="D88" s="111"/>
      <c r="E88" s="111"/>
      <c r="F88" s="111"/>
      <c r="G88" s="111"/>
      <c r="H88" s="111"/>
      <c r="I88" s="111"/>
      <c r="J88" s="111"/>
      <c r="K88" s="111"/>
      <c r="L88" s="112"/>
    </row>
    <row r="89" spans="2:12" ht="45.75" thickBot="1">
      <c r="B89" s="4" t="s">
        <v>187</v>
      </c>
      <c r="C89" s="4" t="s">
        <v>9</v>
      </c>
      <c r="D89" s="4" t="s">
        <v>10</v>
      </c>
      <c r="E89" s="5" t="s">
        <v>11</v>
      </c>
      <c r="F89" s="4" t="s">
        <v>12</v>
      </c>
      <c r="G89" s="4" t="s">
        <v>13</v>
      </c>
      <c r="H89" s="4" t="s">
        <v>19</v>
      </c>
      <c r="I89" s="4" t="s">
        <v>14</v>
      </c>
      <c r="J89" s="4" t="s">
        <v>18</v>
      </c>
      <c r="K89" s="5" t="s">
        <v>22</v>
      </c>
      <c r="L89" s="4" t="s">
        <v>17</v>
      </c>
    </row>
    <row r="90" spans="2:12" ht="38.25" customHeight="1" thickBot="1">
      <c r="B90" s="61" t="s">
        <v>188</v>
      </c>
      <c r="C90" s="70" t="s">
        <v>41</v>
      </c>
      <c r="D90" s="67" t="s">
        <v>232</v>
      </c>
      <c r="E90" s="71" t="s">
        <v>42</v>
      </c>
      <c r="F90" s="64" t="s">
        <v>32</v>
      </c>
      <c r="G90" s="66">
        <v>700</v>
      </c>
      <c r="H90" s="65">
        <v>8.33</v>
      </c>
      <c r="I90" s="22">
        <v>0.25</v>
      </c>
      <c r="J90" s="23">
        <f>H90</f>
        <v>8.33</v>
      </c>
      <c r="K90" s="24">
        <f>(J90*I90)+J90</f>
        <v>10.4125</v>
      </c>
      <c r="L90" s="25">
        <f t="shared" ref="L90:L94" si="34">K90*G90</f>
        <v>7288.75</v>
      </c>
    </row>
    <row r="91" spans="2:12" ht="31.5" customHeight="1" thickBot="1">
      <c r="B91" s="61" t="s">
        <v>189</v>
      </c>
      <c r="C91" s="61" t="s">
        <v>152</v>
      </c>
      <c r="D91" s="67" t="s">
        <v>232</v>
      </c>
      <c r="E91" s="63" t="s">
        <v>153</v>
      </c>
      <c r="F91" s="64" t="s">
        <v>32</v>
      </c>
      <c r="G91" s="66">
        <v>700</v>
      </c>
      <c r="H91" s="65">
        <v>3.41</v>
      </c>
      <c r="I91" s="22">
        <v>0.25</v>
      </c>
      <c r="J91" s="23">
        <f>H91</f>
        <v>3.41</v>
      </c>
      <c r="K91" s="24">
        <f>(J91*I91)+J91</f>
        <v>4.2625000000000002</v>
      </c>
      <c r="L91" s="25">
        <f t="shared" si="34"/>
        <v>2983.75</v>
      </c>
    </row>
    <row r="92" spans="2:12" ht="45.75" thickBot="1">
      <c r="B92" s="61" t="s">
        <v>190</v>
      </c>
      <c r="C92" s="61" t="s">
        <v>157</v>
      </c>
      <c r="D92" s="67" t="s">
        <v>232</v>
      </c>
      <c r="E92" s="68" t="s">
        <v>158</v>
      </c>
      <c r="F92" s="64" t="s">
        <v>32</v>
      </c>
      <c r="G92" s="66">
        <v>120</v>
      </c>
      <c r="H92" s="65">
        <v>37.08</v>
      </c>
      <c r="I92" s="22">
        <v>0.25</v>
      </c>
      <c r="J92" s="23">
        <f t="shared" ref="J92:J94" si="35">H92</f>
        <v>37.08</v>
      </c>
      <c r="K92" s="24">
        <f>(J92*I92)+J92</f>
        <v>46.349999999999994</v>
      </c>
      <c r="L92" s="25">
        <f t="shared" si="34"/>
        <v>5561.9999999999991</v>
      </c>
    </row>
    <row r="93" spans="2:12" ht="36" customHeight="1" thickBot="1">
      <c r="B93" s="61" t="s">
        <v>200</v>
      </c>
      <c r="C93" s="70">
        <v>96130</v>
      </c>
      <c r="D93" s="62" t="s">
        <v>235</v>
      </c>
      <c r="E93" s="71" t="s">
        <v>159</v>
      </c>
      <c r="F93" s="64" t="s">
        <v>32</v>
      </c>
      <c r="G93" s="66">
        <v>700</v>
      </c>
      <c r="H93" s="65">
        <v>21.05</v>
      </c>
      <c r="I93" s="22">
        <v>0.25</v>
      </c>
      <c r="J93" s="23">
        <f t="shared" si="35"/>
        <v>21.05</v>
      </c>
      <c r="K93" s="24">
        <f>(J93*I93)+J93</f>
        <v>26.3125</v>
      </c>
      <c r="L93" s="25">
        <f t="shared" si="34"/>
        <v>18418.75</v>
      </c>
    </row>
    <row r="94" spans="2:12" ht="34.5" customHeight="1">
      <c r="B94" s="61" t="s">
        <v>201</v>
      </c>
      <c r="C94" s="70">
        <v>104642</v>
      </c>
      <c r="D94" s="62" t="s">
        <v>235</v>
      </c>
      <c r="E94" s="71" t="s">
        <v>154</v>
      </c>
      <c r="F94" s="64" t="s">
        <v>32</v>
      </c>
      <c r="G94" s="66">
        <v>700</v>
      </c>
      <c r="H94" s="65">
        <v>11.3</v>
      </c>
      <c r="I94" s="22">
        <v>0.25</v>
      </c>
      <c r="J94" s="23">
        <f t="shared" si="35"/>
        <v>11.3</v>
      </c>
      <c r="K94" s="24">
        <f>(J94*I94)+J94</f>
        <v>14.125</v>
      </c>
      <c r="L94" s="25">
        <f t="shared" si="34"/>
        <v>9887.5</v>
      </c>
    </row>
    <row r="95" spans="2:12" ht="20.100000000000001" customHeight="1">
      <c r="B95" s="39"/>
      <c r="C95" s="39"/>
      <c r="D95" s="39"/>
      <c r="E95" s="39"/>
      <c r="F95" s="39"/>
      <c r="G95" s="39"/>
      <c r="H95" s="39"/>
      <c r="I95" s="39"/>
      <c r="J95" s="39"/>
      <c r="K95" s="40" t="s">
        <v>144</v>
      </c>
      <c r="L95" s="41">
        <f>SUM(L90:L94)</f>
        <v>44140.75</v>
      </c>
    </row>
    <row r="96" spans="2:12" ht="20.100000000000001" customHeight="1" thickBot="1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2:12" ht="20.100000000000001" customHeight="1" thickBot="1">
      <c r="B97" s="110" t="s">
        <v>160</v>
      </c>
      <c r="C97" s="111"/>
      <c r="D97" s="111"/>
      <c r="E97" s="111"/>
      <c r="F97" s="111"/>
      <c r="G97" s="111"/>
      <c r="H97" s="111"/>
      <c r="I97" s="111"/>
      <c r="J97" s="111"/>
      <c r="K97" s="111"/>
      <c r="L97" s="112"/>
    </row>
    <row r="98" spans="2:12" ht="45.75" thickBot="1">
      <c r="B98" s="4" t="s">
        <v>191</v>
      </c>
      <c r="C98" s="4" t="s">
        <v>9</v>
      </c>
      <c r="D98" s="4" t="s">
        <v>10</v>
      </c>
      <c r="E98" s="5" t="s">
        <v>11</v>
      </c>
      <c r="F98" s="4" t="s">
        <v>12</v>
      </c>
      <c r="G98" s="4" t="s">
        <v>13</v>
      </c>
      <c r="H98" s="4" t="s">
        <v>19</v>
      </c>
      <c r="I98" s="4" t="s">
        <v>14</v>
      </c>
      <c r="J98" s="4" t="s">
        <v>18</v>
      </c>
      <c r="K98" s="5" t="s">
        <v>22</v>
      </c>
      <c r="L98" s="4" t="s">
        <v>17</v>
      </c>
    </row>
    <row r="99" spans="2:12" ht="38.25" customHeight="1" thickBot="1">
      <c r="B99" s="61" t="s">
        <v>202</v>
      </c>
      <c r="C99" s="70" t="s">
        <v>41</v>
      </c>
      <c r="D99" s="67" t="s">
        <v>232</v>
      </c>
      <c r="E99" s="71" t="s">
        <v>42</v>
      </c>
      <c r="F99" s="64" t="s">
        <v>32</v>
      </c>
      <c r="G99" s="66">
        <v>1150</v>
      </c>
      <c r="H99" s="65">
        <v>8.33</v>
      </c>
      <c r="I99" s="22">
        <v>0.25</v>
      </c>
      <c r="J99" s="23">
        <f>H99</f>
        <v>8.33</v>
      </c>
      <c r="K99" s="24">
        <f>(J99*I99)+J99</f>
        <v>10.4125</v>
      </c>
      <c r="L99" s="25">
        <f t="shared" ref="L99:L102" si="36">K99*G99</f>
        <v>11974.375</v>
      </c>
    </row>
    <row r="100" spans="2:12" ht="25.5" customHeight="1" thickBot="1">
      <c r="B100" s="61" t="s">
        <v>203</v>
      </c>
      <c r="C100" s="61" t="s">
        <v>152</v>
      </c>
      <c r="D100" s="67" t="s">
        <v>232</v>
      </c>
      <c r="E100" s="63" t="s">
        <v>153</v>
      </c>
      <c r="F100" s="64" t="s">
        <v>32</v>
      </c>
      <c r="G100" s="66">
        <v>1150</v>
      </c>
      <c r="H100" s="65">
        <v>3.41</v>
      </c>
      <c r="I100" s="22">
        <v>0.25</v>
      </c>
      <c r="J100" s="23">
        <f t="shared" ref="J100:J102" si="37">H100</f>
        <v>3.41</v>
      </c>
      <c r="K100" s="24">
        <f>(J100*I100)+J100</f>
        <v>4.2625000000000002</v>
      </c>
      <c r="L100" s="25">
        <f t="shared" si="36"/>
        <v>4901.875</v>
      </c>
    </row>
    <row r="101" spans="2:12" ht="30.75" thickBot="1">
      <c r="B101" s="61" t="s">
        <v>204</v>
      </c>
      <c r="C101" s="61" t="s">
        <v>163</v>
      </c>
      <c r="D101" s="62" t="s">
        <v>235</v>
      </c>
      <c r="E101" s="63" t="s">
        <v>164</v>
      </c>
      <c r="F101" s="64" t="s">
        <v>32</v>
      </c>
      <c r="G101" s="66">
        <v>1150</v>
      </c>
      <c r="H101" s="65">
        <v>21.05</v>
      </c>
      <c r="I101" s="22">
        <v>0.25</v>
      </c>
      <c r="J101" s="23">
        <f t="shared" si="37"/>
        <v>21.05</v>
      </c>
      <c r="K101" s="24">
        <f>(J101*I101)+J101</f>
        <v>26.3125</v>
      </c>
      <c r="L101" s="25">
        <f t="shared" si="36"/>
        <v>30259.375</v>
      </c>
    </row>
    <row r="102" spans="2:12" ht="35.25" customHeight="1">
      <c r="B102" s="61" t="s">
        <v>205</v>
      </c>
      <c r="C102" s="70">
        <v>104642</v>
      </c>
      <c r="D102" s="62" t="s">
        <v>235</v>
      </c>
      <c r="E102" s="71" t="s">
        <v>154</v>
      </c>
      <c r="F102" s="64" t="s">
        <v>32</v>
      </c>
      <c r="G102" s="66">
        <v>1150</v>
      </c>
      <c r="H102" s="65">
        <v>11.3</v>
      </c>
      <c r="I102" s="22">
        <v>0.25</v>
      </c>
      <c r="J102" s="23">
        <f t="shared" si="37"/>
        <v>11.3</v>
      </c>
      <c r="K102" s="24">
        <f>(J102*I102)+J102</f>
        <v>14.125</v>
      </c>
      <c r="L102" s="25">
        <f t="shared" si="36"/>
        <v>16243.75</v>
      </c>
    </row>
    <row r="103" spans="2:12" ht="20.100000000000001" customHeight="1">
      <c r="B103" s="39"/>
      <c r="C103" s="39"/>
      <c r="D103" s="39"/>
      <c r="E103" s="39"/>
      <c r="F103" s="39"/>
      <c r="G103" s="39"/>
      <c r="H103" s="39"/>
      <c r="I103" s="39"/>
      <c r="J103" s="39"/>
      <c r="K103" s="40" t="s">
        <v>144</v>
      </c>
      <c r="L103" s="41">
        <f>SUM(L99:L102)</f>
        <v>63379.375</v>
      </c>
    </row>
    <row r="104" spans="2:12" ht="20.100000000000001" customHeight="1" thickBot="1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2:12" ht="20.100000000000001" customHeight="1" thickBot="1">
      <c r="B105" s="110" t="s">
        <v>166</v>
      </c>
      <c r="C105" s="111"/>
      <c r="D105" s="111"/>
      <c r="E105" s="111"/>
      <c r="F105" s="111"/>
      <c r="G105" s="111"/>
      <c r="H105" s="111"/>
      <c r="I105" s="111"/>
      <c r="J105" s="111"/>
      <c r="K105" s="111"/>
      <c r="L105" s="112"/>
    </row>
    <row r="106" spans="2:12" ht="45.75" thickBot="1">
      <c r="B106" s="4" t="s">
        <v>192</v>
      </c>
      <c r="C106" s="4" t="s">
        <v>9</v>
      </c>
      <c r="D106" s="4" t="s">
        <v>10</v>
      </c>
      <c r="E106" s="5" t="s">
        <v>11</v>
      </c>
      <c r="F106" s="4" t="s">
        <v>12</v>
      </c>
      <c r="G106" s="4" t="s">
        <v>13</v>
      </c>
      <c r="H106" s="4" t="s">
        <v>19</v>
      </c>
      <c r="I106" s="4" t="s">
        <v>14</v>
      </c>
      <c r="J106" s="4" t="s">
        <v>18</v>
      </c>
      <c r="K106" s="5" t="s">
        <v>22</v>
      </c>
      <c r="L106" s="4" t="s">
        <v>17</v>
      </c>
    </row>
    <row r="107" spans="2:12" ht="33" customHeight="1" thickBot="1">
      <c r="B107" s="61" t="s">
        <v>206</v>
      </c>
      <c r="C107" s="70" t="s">
        <v>41</v>
      </c>
      <c r="D107" s="67" t="s">
        <v>232</v>
      </c>
      <c r="E107" s="71" t="s">
        <v>42</v>
      </c>
      <c r="F107" s="64" t="s">
        <v>32</v>
      </c>
      <c r="G107" s="66">
        <v>330</v>
      </c>
      <c r="H107" s="65">
        <v>8.33</v>
      </c>
      <c r="I107" s="22">
        <v>0.25</v>
      </c>
      <c r="J107" s="23">
        <f>H107</f>
        <v>8.33</v>
      </c>
      <c r="K107" s="24">
        <f>(J107*I107)+J107</f>
        <v>10.4125</v>
      </c>
      <c r="L107" s="25">
        <f t="shared" ref="L107:L110" si="38">K107*G107</f>
        <v>3436.125</v>
      </c>
    </row>
    <row r="108" spans="2:12" ht="39" customHeight="1" thickBot="1">
      <c r="B108" s="61" t="s">
        <v>207</v>
      </c>
      <c r="C108" s="61" t="s">
        <v>170</v>
      </c>
      <c r="D108" s="67" t="s">
        <v>232</v>
      </c>
      <c r="E108" s="63" t="s">
        <v>171</v>
      </c>
      <c r="F108" s="64" t="s">
        <v>32</v>
      </c>
      <c r="G108" s="66">
        <v>330</v>
      </c>
      <c r="H108" s="65">
        <v>3.86</v>
      </c>
      <c r="I108" s="22">
        <v>0.25</v>
      </c>
      <c r="J108" s="23">
        <f>H108</f>
        <v>3.86</v>
      </c>
      <c r="K108" s="24">
        <f>(J108*I108)+J108</f>
        <v>4.8250000000000002</v>
      </c>
      <c r="L108" s="25">
        <f t="shared" si="38"/>
        <v>1592.25</v>
      </c>
    </row>
    <row r="109" spans="2:12" ht="33" customHeight="1" thickBot="1">
      <c r="B109" s="61" t="s">
        <v>208</v>
      </c>
      <c r="C109" s="61" t="s">
        <v>173</v>
      </c>
      <c r="D109" s="67" t="s">
        <v>232</v>
      </c>
      <c r="E109" s="63" t="s">
        <v>174</v>
      </c>
      <c r="F109" s="64" t="s">
        <v>32</v>
      </c>
      <c r="G109" s="66">
        <v>330</v>
      </c>
      <c r="H109" s="65">
        <v>37.32</v>
      </c>
      <c r="I109" s="22">
        <v>0.25</v>
      </c>
      <c r="J109" s="23">
        <f t="shared" ref="J109:J110" si="39">H109</f>
        <v>37.32</v>
      </c>
      <c r="K109" s="24">
        <f>(J109*I109)+J109</f>
        <v>46.65</v>
      </c>
      <c r="L109" s="25">
        <f t="shared" si="38"/>
        <v>15394.5</v>
      </c>
    </row>
    <row r="110" spans="2:12" ht="30">
      <c r="B110" s="61" t="s">
        <v>209</v>
      </c>
      <c r="C110" s="61" t="s">
        <v>176</v>
      </c>
      <c r="D110" s="62" t="s">
        <v>235</v>
      </c>
      <c r="E110" s="63" t="s">
        <v>177</v>
      </c>
      <c r="F110" s="64" t="s">
        <v>32</v>
      </c>
      <c r="G110" s="66">
        <v>330</v>
      </c>
      <c r="H110" s="65">
        <v>16.13</v>
      </c>
      <c r="I110" s="22">
        <v>0.25</v>
      </c>
      <c r="J110" s="23">
        <f t="shared" si="39"/>
        <v>16.13</v>
      </c>
      <c r="K110" s="24">
        <f>(J110*I110)+J110</f>
        <v>20.162499999999998</v>
      </c>
      <c r="L110" s="25">
        <f t="shared" si="38"/>
        <v>6653.6249999999991</v>
      </c>
    </row>
    <row r="111" spans="2:12" ht="20.100000000000001" customHeight="1">
      <c r="B111" s="39"/>
      <c r="C111" s="39"/>
      <c r="D111" s="39"/>
      <c r="E111" s="39"/>
      <c r="F111" s="39"/>
      <c r="G111" s="39"/>
      <c r="H111" s="39"/>
      <c r="I111" s="39"/>
      <c r="J111" s="39"/>
      <c r="K111" s="40" t="s">
        <v>144</v>
      </c>
      <c r="L111" s="41">
        <f>SUM(L107:L110)</f>
        <v>27076.5</v>
      </c>
    </row>
    <row r="112" spans="2:12" ht="20.100000000000001" customHeight="1" thickBot="1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spans="2:12" ht="20.100000000000001" customHeight="1" thickBot="1">
      <c r="B113" s="110" t="s">
        <v>178</v>
      </c>
      <c r="C113" s="111"/>
      <c r="D113" s="111"/>
      <c r="E113" s="111"/>
      <c r="F113" s="111"/>
      <c r="G113" s="111"/>
      <c r="H113" s="111"/>
      <c r="I113" s="111"/>
      <c r="J113" s="111"/>
      <c r="K113" s="111"/>
      <c r="L113" s="112"/>
    </row>
    <row r="114" spans="2:12" ht="45.75" thickBot="1">
      <c r="B114" s="4" t="s">
        <v>193</v>
      </c>
      <c r="C114" s="4" t="s">
        <v>9</v>
      </c>
      <c r="D114" s="4" t="s">
        <v>10</v>
      </c>
      <c r="E114" s="5" t="s">
        <v>11</v>
      </c>
      <c r="F114" s="4" t="s">
        <v>12</v>
      </c>
      <c r="G114" s="4" t="s">
        <v>13</v>
      </c>
      <c r="H114" s="4" t="s">
        <v>19</v>
      </c>
      <c r="I114" s="4" t="s">
        <v>14</v>
      </c>
      <c r="J114" s="4" t="s">
        <v>18</v>
      </c>
      <c r="K114" s="5" t="s">
        <v>22</v>
      </c>
      <c r="L114" s="4" t="s">
        <v>17</v>
      </c>
    </row>
    <row r="115" spans="2:12" ht="35.25" customHeight="1" thickBot="1">
      <c r="B115" s="61" t="s">
        <v>210</v>
      </c>
      <c r="C115" s="61" t="s">
        <v>181</v>
      </c>
      <c r="D115" s="67" t="s">
        <v>232</v>
      </c>
      <c r="E115" s="63" t="s">
        <v>182</v>
      </c>
      <c r="F115" s="64" t="s">
        <v>32</v>
      </c>
      <c r="G115" s="66">
        <v>30</v>
      </c>
      <c r="H115" s="65">
        <v>5.17</v>
      </c>
      <c r="I115" s="22">
        <v>0.25</v>
      </c>
      <c r="J115" s="23">
        <f>H115</f>
        <v>5.17</v>
      </c>
      <c r="K115" s="24">
        <f>(J115*I115)+J115</f>
        <v>6.4625000000000004</v>
      </c>
      <c r="L115" s="25">
        <f t="shared" ref="L115:L117" si="40">K115*G115</f>
        <v>193.875</v>
      </c>
    </row>
    <row r="116" spans="2:12" ht="35.25" customHeight="1" thickBot="1">
      <c r="B116" s="61" t="s">
        <v>211</v>
      </c>
      <c r="C116" s="61" t="s">
        <v>184</v>
      </c>
      <c r="D116" s="62" t="s">
        <v>235</v>
      </c>
      <c r="E116" s="63" t="s">
        <v>185</v>
      </c>
      <c r="F116" s="64" t="s">
        <v>32</v>
      </c>
      <c r="G116" s="66">
        <v>30</v>
      </c>
      <c r="H116" s="65">
        <v>23.33</v>
      </c>
      <c r="I116" s="22">
        <v>0.25</v>
      </c>
      <c r="J116" s="23">
        <f>H116</f>
        <v>23.33</v>
      </c>
      <c r="K116" s="24">
        <f t="shared" ref="K116:K117" si="41">(J116*I116)+J116</f>
        <v>29.162499999999998</v>
      </c>
      <c r="L116" s="25">
        <f t="shared" si="40"/>
        <v>874.87499999999989</v>
      </c>
    </row>
    <row r="117" spans="2:12" ht="42.75" customHeight="1">
      <c r="B117" s="61" t="s">
        <v>212</v>
      </c>
      <c r="C117" s="61" t="s">
        <v>41</v>
      </c>
      <c r="D117" s="67" t="s">
        <v>232</v>
      </c>
      <c r="E117" s="63" t="s">
        <v>42</v>
      </c>
      <c r="F117" s="64" t="s">
        <v>32</v>
      </c>
      <c r="G117" s="66">
        <v>30</v>
      </c>
      <c r="H117" s="65">
        <v>8.33</v>
      </c>
      <c r="I117" s="22">
        <v>0.25</v>
      </c>
      <c r="J117" s="23">
        <f>H117</f>
        <v>8.33</v>
      </c>
      <c r="K117" s="24">
        <f t="shared" si="41"/>
        <v>10.4125</v>
      </c>
      <c r="L117" s="25">
        <f t="shared" si="40"/>
        <v>312.375</v>
      </c>
    </row>
    <row r="118" spans="2:12" ht="20.100000000000001" customHeight="1">
      <c r="B118" s="39"/>
      <c r="C118" s="39"/>
      <c r="D118" s="39"/>
      <c r="E118" s="39"/>
      <c r="F118" s="39"/>
      <c r="G118" s="39"/>
      <c r="H118" s="39"/>
      <c r="I118" s="39"/>
      <c r="J118" s="39"/>
      <c r="K118" s="40" t="s">
        <v>144</v>
      </c>
      <c r="L118" s="41">
        <f>SUM(L115:L117)</f>
        <v>1381.125</v>
      </c>
    </row>
    <row r="119" spans="2:12" ht="20.100000000000001" customHeight="1" thickBot="1"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2:12" ht="20.100000000000001" customHeight="1" thickBot="1">
      <c r="B120" s="110" t="s">
        <v>195</v>
      </c>
      <c r="C120" s="111"/>
      <c r="D120" s="111"/>
      <c r="E120" s="111"/>
      <c r="F120" s="111"/>
      <c r="G120" s="111"/>
      <c r="H120" s="111"/>
      <c r="I120" s="111"/>
      <c r="J120" s="111"/>
      <c r="K120" s="111"/>
      <c r="L120" s="112"/>
    </row>
    <row r="121" spans="2:12" ht="45.75" thickBot="1">
      <c r="B121" s="4" t="s">
        <v>194</v>
      </c>
      <c r="C121" s="4" t="s">
        <v>9</v>
      </c>
      <c r="D121" s="4" t="s">
        <v>10</v>
      </c>
      <c r="E121" s="5" t="s">
        <v>11</v>
      </c>
      <c r="F121" s="4" t="s">
        <v>12</v>
      </c>
      <c r="G121" s="4" t="s">
        <v>13</v>
      </c>
      <c r="H121" s="4" t="s">
        <v>19</v>
      </c>
      <c r="I121" s="4" t="s">
        <v>14</v>
      </c>
      <c r="J121" s="4" t="s">
        <v>18</v>
      </c>
      <c r="K121" s="5" t="s">
        <v>22</v>
      </c>
      <c r="L121" s="4" t="s">
        <v>17</v>
      </c>
    </row>
    <row r="122" spans="2:12" ht="41.25" customHeight="1">
      <c r="B122" s="61" t="s">
        <v>213</v>
      </c>
      <c r="C122" s="61" t="s">
        <v>41</v>
      </c>
      <c r="D122" s="67" t="s">
        <v>232</v>
      </c>
      <c r="E122" s="63" t="s">
        <v>42</v>
      </c>
      <c r="F122" s="64" t="s">
        <v>32</v>
      </c>
      <c r="G122" s="66">
        <v>1300</v>
      </c>
      <c r="H122" s="65">
        <v>8.33</v>
      </c>
      <c r="I122" s="22">
        <v>0.25</v>
      </c>
      <c r="J122" s="23">
        <f>H122</f>
        <v>8.33</v>
      </c>
      <c r="K122" s="24">
        <f t="shared" ref="K122" si="42">(J122*I122)+J122</f>
        <v>10.4125</v>
      </c>
      <c r="L122" s="25">
        <f t="shared" ref="L122" si="43">K122*G122</f>
        <v>13536.25</v>
      </c>
    </row>
    <row r="123" spans="2:12" ht="20.100000000000001" customHeight="1">
      <c r="B123" s="39"/>
      <c r="C123" s="39"/>
      <c r="D123" s="39"/>
      <c r="E123" s="39"/>
      <c r="F123" s="39"/>
      <c r="G123" s="39"/>
      <c r="H123" s="39"/>
      <c r="I123" s="39"/>
      <c r="J123" s="39"/>
      <c r="K123" s="40" t="s">
        <v>144</v>
      </c>
      <c r="L123" s="41">
        <f>SUM(L122:L122)</f>
        <v>13536.25</v>
      </c>
    </row>
    <row r="125" spans="2:12" ht="15" customHeight="1">
      <c r="B125" s="114" t="s">
        <v>263</v>
      </c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</row>
    <row r="126" spans="2:12"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</row>
    <row r="127" spans="2:12" ht="15" customHeight="1">
      <c r="B127" s="105" t="s">
        <v>108</v>
      </c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</row>
    <row r="128" spans="2:12" ht="15" customHeight="1">
      <c r="B128" s="105" t="s">
        <v>109</v>
      </c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</row>
    <row r="129" spans="2:12" ht="15" customHeight="1">
      <c r="B129" s="105" t="s">
        <v>216</v>
      </c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</row>
    <row r="130" spans="2:12" ht="15" customHeight="1">
      <c r="B130" s="105" t="s">
        <v>217</v>
      </c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</row>
    <row r="131" spans="2:12"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</row>
  </sheetData>
  <mergeCells count="20">
    <mergeCell ref="B15:E15"/>
    <mergeCell ref="B130:L130"/>
    <mergeCell ref="B131:L131"/>
    <mergeCell ref="B97:L97"/>
    <mergeCell ref="B105:L105"/>
    <mergeCell ref="B113:L113"/>
    <mergeCell ref="B120:L120"/>
    <mergeCell ref="B125:L125"/>
    <mergeCell ref="B126:L126"/>
    <mergeCell ref="B127:L127"/>
    <mergeCell ref="B128:L128"/>
    <mergeCell ref="B129:L129"/>
    <mergeCell ref="B63:L63"/>
    <mergeCell ref="B71:L71"/>
    <mergeCell ref="B80:L80"/>
    <mergeCell ref="B88:L88"/>
    <mergeCell ref="B17:L17"/>
    <mergeCell ref="B23:L23"/>
    <mergeCell ref="B32:L32"/>
    <mergeCell ref="B53:L53"/>
  </mergeCells>
  <pageMargins left="0.511811024" right="0.511811024" top="0.78740157499999996" bottom="0.78740157499999996" header="0.31496062000000002" footer="0.31496062000000002"/>
  <pageSetup paperSize="9" scale="38" orientation="portrait" r:id="rId1"/>
  <rowBreaks count="2" manualBreakCount="2">
    <brk id="51" max="12" man="1"/>
    <brk id="9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view="pageBreakPreview" topLeftCell="A8" zoomScale="60" zoomScaleNormal="120" workbookViewId="0">
      <selection activeCell="A39" sqref="A39:H39"/>
    </sheetView>
  </sheetViews>
  <sheetFormatPr defaultRowHeight="15"/>
  <cols>
    <col min="1" max="1" width="17" customWidth="1"/>
    <col min="2" max="2" width="14.28515625" customWidth="1"/>
    <col min="3" max="3" width="16.7109375" customWidth="1"/>
    <col min="4" max="4" width="17" customWidth="1"/>
    <col min="5" max="8" width="18.7109375" customWidth="1"/>
    <col min="9" max="9" width="15" customWidth="1"/>
  </cols>
  <sheetData>
    <row r="1" spans="1:9" ht="15" customHeight="1">
      <c r="A1" s="115" t="s">
        <v>94</v>
      </c>
      <c r="B1" s="116"/>
      <c r="C1" s="116"/>
      <c r="D1" s="116"/>
      <c r="E1" s="116"/>
      <c r="F1" s="116"/>
      <c r="G1" s="134" t="s">
        <v>95</v>
      </c>
      <c r="H1" s="125">
        <v>45814</v>
      </c>
    </row>
    <row r="2" spans="1:9" ht="15" customHeight="1">
      <c r="A2" s="117"/>
      <c r="B2" s="118"/>
      <c r="C2" s="118"/>
      <c r="D2" s="118"/>
      <c r="E2" s="118"/>
      <c r="F2" s="118"/>
      <c r="G2" s="135"/>
      <c r="H2" s="126"/>
    </row>
    <row r="3" spans="1:9" ht="51" customHeight="1">
      <c r="A3" s="127" t="s">
        <v>96</v>
      </c>
      <c r="B3" s="128" t="s">
        <v>97</v>
      </c>
      <c r="C3" s="119" t="s">
        <v>219</v>
      </c>
      <c r="D3" s="119"/>
      <c r="E3" s="120" t="s">
        <v>110</v>
      </c>
      <c r="F3" s="120"/>
      <c r="G3" s="136" t="s">
        <v>215</v>
      </c>
      <c r="H3" s="137"/>
    </row>
    <row r="4" spans="1:9" ht="19.5" customHeight="1">
      <c r="A4" s="127"/>
      <c r="B4" s="128"/>
      <c r="C4" s="119"/>
      <c r="D4" s="119"/>
      <c r="E4" s="120"/>
      <c r="F4" s="120"/>
      <c r="G4" s="43" t="s">
        <v>98</v>
      </c>
      <c r="H4" s="29">
        <v>0.25</v>
      </c>
    </row>
    <row r="5" spans="1:9" ht="19.5" customHeight="1">
      <c r="A5" s="127"/>
      <c r="B5" s="128"/>
      <c r="C5" s="119"/>
      <c r="D5" s="119"/>
      <c r="E5" s="120"/>
      <c r="F5" s="120"/>
      <c r="G5" s="43" t="s">
        <v>99</v>
      </c>
      <c r="H5" s="29">
        <v>0.25</v>
      </c>
    </row>
    <row r="6" spans="1:9" ht="5.0999999999999996" customHeight="1">
      <c r="A6" s="123"/>
      <c r="B6" s="124"/>
      <c r="C6" s="124"/>
      <c r="D6" s="124"/>
      <c r="E6" s="124"/>
      <c r="F6" s="124"/>
      <c r="G6" s="124"/>
      <c r="H6" s="124"/>
      <c r="I6" s="44"/>
    </row>
    <row r="7" spans="1:9" ht="22.5" customHeight="1">
      <c r="A7" s="139" t="s">
        <v>218</v>
      </c>
      <c r="B7" s="139"/>
      <c r="C7" s="139"/>
      <c r="D7" s="139"/>
      <c r="E7" s="139"/>
      <c r="F7" s="139"/>
      <c r="G7" s="139"/>
      <c r="H7" s="139"/>
    </row>
    <row r="8" spans="1:9" ht="5.0999999999999996" customHeight="1">
      <c r="A8" s="123"/>
      <c r="B8" s="124"/>
      <c r="C8" s="124"/>
      <c r="D8" s="124"/>
      <c r="E8" s="124"/>
      <c r="F8" s="124"/>
      <c r="G8" s="124"/>
      <c r="H8" s="124"/>
      <c r="I8" s="44"/>
    </row>
    <row r="9" spans="1:9">
      <c r="A9" s="72" t="s">
        <v>48</v>
      </c>
      <c r="B9" s="129" t="s">
        <v>100</v>
      </c>
      <c r="C9" s="129"/>
      <c r="D9" s="72" t="s">
        <v>101</v>
      </c>
      <c r="E9" s="72" t="s">
        <v>102</v>
      </c>
      <c r="F9" s="72" t="s">
        <v>103</v>
      </c>
      <c r="G9" s="72" t="s">
        <v>104</v>
      </c>
      <c r="H9" s="72" t="s">
        <v>105</v>
      </c>
    </row>
    <row r="10" spans="1:9" ht="17.100000000000001" customHeight="1">
      <c r="A10" s="122">
        <v>1</v>
      </c>
      <c r="B10" s="121" t="str">
        <f>'[1]PLANILHA DE PREÇO'!C11</f>
        <v>SERVIÇOS PRELIMINARES</v>
      </c>
      <c r="C10" s="121"/>
      <c r="D10" s="32">
        <v>1</v>
      </c>
      <c r="E10" s="30">
        <v>0.7</v>
      </c>
      <c r="F10" s="30">
        <v>0</v>
      </c>
      <c r="G10" s="30">
        <v>0.1</v>
      </c>
      <c r="H10" s="30">
        <v>0.2</v>
      </c>
    </row>
    <row r="11" spans="1:9" ht="17.100000000000001" customHeight="1">
      <c r="A11" s="122"/>
      <c r="B11" s="121"/>
      <c r="C11" s="121"/>
      <c r="D11" s="73">
        <f>'Itens Especificos '!F2</f>
        <v>11080.2</v>
      </c>
      <c r="E11" s="31">
        <f>E$10*$D$11</f>
        <v>7756.14</v>
      </c>
      <c r="F11" s="31">
        <f t="shared" ref="F11:H11" si="0">F$10*$D$11</f>
        <v>0</v>
      </c>
      <c r="G11" s="31">
        <f t="shared" si="0"/>
        <v>1108.0200000000002</v>
      </c>
      <c r="H11" s="31">
        <f t="shared" si="0"/>
        <v>2216.0400000000004</v>
      </c>
      <c r="I11" s="28"/>
    </row>
    <row r="12" spans="1:9" ht="17.100000000000001" customHeight="1">
      <c r="A12" s="122">
        <v>2</v>
      </c>
      <c r="B12" s="121" t="str">
        <f>'[1]PLANILHA DE PREÇO'!C14</f>
        <v>DEMOLIÇÕES E REMOÇÕES</v>
      </c>
      <c r="C12" s="121"/>
      <c r="D12" s="32">
        <v>1</v>
      </c>
      <c r="E12" s="30">
        <v>0.25</v>
      </c>
      <c r="F12" s="30">
        <v>0.37</v>
      </c>
      <c r="G12" s="30">
        <v>0.33</v>
      </c>
      <c r="H12" s="30">
        <v>0.05</v>
      </c>
    </row>
    <row r="13" spans="1:9" ht="17.100000000000001" customHeight="1">
      <c r="A13" s="122"/>
      <c r="B13" s="121"/>
      <c r="C13" s="121"/>
      <c r="D13" s="73">
        <f>'Itens Especificos '!F3</f>
        <v>61075.25</v>
      </c>
      <c r="E13" s="31">
        <f>$D$13*E$12</f>
        <v>15268.8125</v>
      </c>
      <c r="F13" s="31">
        <f t="shared" ref="F13:H13" si="1">$D$13*F$12</f>
        <v>22597.842499999999</v>
      </c>
      <c r="G13" s="31">
        <f t="shared" si="1"/>
        <v>20154.8325</v>
      </c>
      <c r="H13" s="31">
        <f t="shared" si="1"/>
        <v>3053.7625000000003</v>
      </c>
      <c r="I13" s="28"/>
    </row>
    <row r="14" spans="1:9" ht="17.100000000000001" customHeight="1">
      <c r="A14" s="122">
        <v>3</v>
      </c>
      <c r="B14" s="121" t="str">
        <f>'[1]PLANILHA DE PREÇO'!C27</f>
        <v>SISTEMA DE COBERTURA</v>
      </c>
      <c r="C14" s="121"/>
      <c r="D14" s="32">
        <v>1</v>
      </c>
      <c r="E14" s="30">
        <v>0.2</v>
      </c>
      <c r="F14" s="30">
        <v>0.28999999999999998</v>
      </c>
      <c r="G14" s="30">
        <v>0.3</v>
      </c>
      <c r="H14" s="30">
        <v>0.21</v>
      </c>
    </row>
    <row r="15" spans="1:9" ht="17.100000000000001" customHeight="1">
      <c r="A15" s="122"/>
      <c r="B15" s="121"/>
      <c r="C15" s="121"/>
      <c r="D15" s="73">
        <f>'Itens Especificos '!F4</f>
        <v>366913.52500000008</v>
      </c>
      <c r="E15" s="31">
        <f>E$14*$D$15</f>
        <v>73382.705000000016</v>
      </c>
      <c r="F15" s="31">
        <f t="shared" ref="F15:H15" si="2">F$14*$D$15</f>
        <v>106404.92225000002</v>
      </c>
      <c r="G15" s="31">
        <f t="shared" si="2"/>
        <v>110074.05750000002</v>
      </c>
      <c r="H15" s="31">
        <f t="shared" si="2"/>
        <v>77051.840250000008</v>
      </c>
      <c r="I15" s="28"/>
    </row>
    <row r="16" spans="1:9" ht="17.100000000000001" customHeight="1">
      <c r="A16" s="122">
        <v>4</v>
      </c>
      <c r="B16" s="121" t="s">
        <v>57</v>
      </c>
      <c r="C16" s="121"/>
      <c r="D16" s="32">
        <v>1</v>
      </c>
      <c r="E16" s="30">
        <v>0.1</v>
      </c>
      <c r="F16" s="30">
        <v>0.35</v>
      </c>
      <c r="G16" s="30">
        <v>0.35</v>
      </c>
      <c r="H16" s="30">
        <v>0.2</v>
      </c>
    </row>
    <row r="17" spans="1:9" ht="17.100000000000001" customHeight="1">
      <c r="A17" s="122"/>
      <c r="B17" s="121"/>
      <c r="C17" s="121"/>
      <c r="D17" s="73">
        <f>'Itens Especificos '!F5</f>
        <v>38317.731249999997</v>
      </c>
      <c r="E17" s="31">
        <f>$D$17*E$16</f>
        <v>3831.7731249999997</v>
      </c>
      <c r="F17" s="31">
        <f t="shared" ref="F17:H17" si="3">$D$17*F$16</f>
        <v>13411.205937499999</v>
      </c>
      <c r="G17" s="31">
        <f t="shared" si="3"/>
        <v>13411.205937499999</v>
      </c>
      <c r="H17" s="31">
        <f t="shared" si="3"/>
        <v>7663.5462499999994</v>
      </c>
      <c r="I17" s="28"/>
    </row>
    <row r="18" spans="1:9" s="21" customFormat="1" ht="17.100000000000001" customHeight="1">
      <c r="A18" s="122">
        <v>5</v>
      </c>
      <c r="B18" s="121" t="str">
        <f>'Itens Especificos '!B63:L63</f>
        <v>TESTEIRAS METÁLICAS (FECHAMENTO COBERTURA)</v>
      </c>
      <c r="C18" s="121"/>
      <c r="D18" s="32">
        <v>1</v>
      </c>
      <c r="E18" s="30">
        <v>0.1</v>
      </c>
      <c r="F18" s="30">
        <v>0.25</v>
      </c>
      <c r="G18" s="30">
        <v>0.25</v>
      </c>
      <c r="H18" s="30">
        <v>0.4</v>
      </c>
      <c r="I18" s="28"/>
    </row>
    <row r="19" spans="1:9" s="21" customFormat="1" ht="17.100000000000001" customHeight="1">
      <c r="A19" s="122"/>
      <c r="B19" s="121"/>
      <c r="C19" s="121"/>
      <c r="D19" s="73">
        <f>'Itens Especificos '!L69</f>
        <v>125479.25</v>
      </c>
      <c r="E19" s="31">
        <f>E$18*$D$19</f>
        <v>12547.925000000001</v>
      </c>
      <c r="F19" s="31">
        <f>F$18*$D$19</f>
        <v>31369.8125</v>
      </c>
      <c r="G19" s="31">
        <f>G18*$D$19</f>
        <v>31369.8125</v>
      </c>
      <c r="H19" s="31">
        <f>H$18*$D$19</f>
        <v>50191.700000000004</v>
      </c>
      <c r="I19" s="28"/>
    </row>
    <row r="20" spans="1:9" s="21" customFormat="1" ht="17.100000000000001" customHeight="1">
      <c r="A20" s="122">
        <v>6</v>
      </c>
      <c r="B20" s="121" t="str">
        <f>'Itens Especificos '!B71:L71</f>
        <v xml:space="preserve">ESQUADRIAS METÁLICAS </v>
      </c>
      <c r="C20" s="121"/>
      <c r="D20" s="32">
        <v>1</v>
      </c>
      <c r="E20" s="30">
        <v>0.25</v>
      </c>
      <c r="F20" s="30">
        <v>0.25</v>
      </c>
      <c r="G20" s="30">
        <v>0.3</v>
      </c>
      <c r="H20" s="30">
        <v>0.2</v>
      </c>
      <c r="I20" s="28"/>
    </row>
    <row r="21" spans="1:9" s="21" customFormat="1" ht="17.100000000000001" customHeight="1">
      <c r="A21" s="122"/>
      <c r="B21" s="121"/>
      <c r="C21" s="121"/>
      <c r="D21" s="73">
        <f>'Itens Especificos '!L78</f>
        <v>16691.25</v>
      </c>
      <c r="E21" s="31">
        <f>E$20*$D$21</f>
        <v>4172.8125</v>
      </c>
      <c r="F21" s="31">
        <f t="shared" ref="F21:H21" si="4">F$20*$D$21</f>
        <v>4172.8125</v>
      </c>
      <c r="G21" s="31">
        <f t="shared" si="4"/>
        <v>5007.375</v>
      </c>
      <c r="H21" s="31">
        <f t="shared" si="4"/>
        <v>3338.25</v>
      </c>
      <c r="I21" s="28"/>
    </row>
    <row r="22" spans="1:9" s="21" customFormat="1" ht="17.100000000000001" customHeight="1">
      <c r="A22" s="122">
        <v>7</v>
      </c>
      <c r="B22" s="121" t="str">
        <f>'Itens Especificos '!B80:L80</f>
        <v>BASE DE COLUNAS E GUIAS</v>
      </c>
      <c r="C22" s="121"/>
      <c r="D22" s="32">
        <v>1</v>
      </c>
      <c r="E22" s="30">
        <v>0</v>
      </c>
      <c r="F22" s="30">
        <v>0</v>
      </c>
      <c r="G22" s="30">
        <v>1</v>
      </c>
      <c r="H22" s="30">
        <v>0</v>
      </c>
      <c r="I22" s="28"/>
    </row>
    <row r="23" spans="1:9" s="21" customFormat="1" ht="17.100000000000001" customHeight="1">
      <c r="A23" s="122"/>
      <c r="B23" s="121"/>
      <c r="C23" s="121"/>
      <c r="D23" s="73">
        <f>'Itens Especificos '!L86</f>
        <v>16946.850000000002</v>
      </c>
      <c r="E23" s="31">
        <f>E$22*$D$23</f>
        <v>0</v>
      </c>
      <c r="F23" s="31">
        <f t="shared" ref="F23:G23" si="5">F$22*$D$23</f>
        <v>0</v>
      </c>
      <c r="G23" s="31">
        <f t="shared" si="5"/>
        <v>16946.850000000002</v>
      </c>
      <c r="H23" s="31">
        <f>H$22*$D$23</f>
        <v>0</v>
      </c>
      <c r="I23" s="28"/>
    </row>
    <row r="24" spans="1:9" s="21" customFormat="1" ht="17.100000000000001" customHeight="1">
      <c r="A24" s="122">
        <v>8</v>
      </c>
      <c r="B24" s="121" t="str">
        <f>'Itens Especificos '!B88:L88</f>
        <v>PAREDES CIRCULAÇÃO EXTERNA</v>
      </c>
      <c r="C24" s="121"/>
      <c r="D24" s="32">
        <v>1</v>
      </c>
      <c r="E24" s="30">
        <v>0.1</v>
      </c>
      <c r="F24" s="30">
        <v>0.2</v>
      </c>
      <c r="G24" s="30">
        <v>0.3</v>
      </c>
      <c r="H24" s="30">
        <v>0.4</v>
      </c>
      <c r="I24" s="28"/>
    </row>
    <row r="25" spans="1:9" s="21" customFormat="1" ht="17.100000000000001" customHeight="1">
      <c r="A25" s="122"/>
      <c r="B25" s="121"/>
      <c r="C25" s="121"/>
      <c r="D25" s="73">
        <f>'Itens Especificos '!L95</f>
        <v>44140.75</v>
      </c>
      <c r="E25" s="31">
        <f>E$24*$D$25</f>
        <v>4414.0749999999998</v>
      </c>
      <c r="F25" s="31">
        <f t="shared" ref="F25:H25" si="6">F$24*$D$25</f>
        <v>8828.15</v>
      </c>
      <c r="G25" s="31">
        <f t="shared" si="6"/>
        <v>13242.225</v>
      </c>
      <c r="H25" s="31">
        <f t="shared" si="6"/>
        <v>17656.3</v>
      </c>
      <c r="I25" s="28"/>
    </row>
    <row r="26" spans="1:9" s="21" customFormat="1" ht="17.100000000000001" customHeight="1">
      <c r="A26" s="122">
        <v>9</v>
      </c>
      <c r="B26" s="121" t="str">
        <f>'Itens Especificos '!B97:L97</f>
        <v>PAREDES CIRCULAÇÃO INTERNA</v>
      </c>
      <c r="C26" s="121"/>
      <c r="D26" s="32">
        <v>1</v>
      </c>
      <c r="E26" s="30">
        <v>0.23</v>
      </c>
      <c r="F26" s="30">
        <v>0.3</v>
      </c>
      <c r="G26" s="30">
        <v>0.3</v>
      </c>
      <c r="H26" s="30">
        <v>0.17</v>
      </c>
      <c r="I26" s="28"/>
    </row>
    <row r="27" spans="1:9" s="21" customFormat="1" ht="17.100000000000001" customHeight="1">
      <c r="A27" s="122"/>
      <c r="B27" s="121"/>
      <c r="C27" s="121"/>
      <c r="D27" s="73">
        <f>'Itens Especificos '!L103</f>
        <v>63379.375</v>
      </c>
      <c r="E27" s="31">
        <f>E$26*$D$27</f>
        <v>14577.25625</v>
      </c>
      <c r="F27" s="31">
        <f t="shared" ref="F27:H27" si="7">F$26*$D$27</f>
        <v>19013.8125</v>
      </c>
      <c r="G27" s="31">
        <f t="shared" si="7"/>
        <v>19013.8125</v>
      </c>
      <c r="H27" s="31">
        <f t="shared" si="7"/>
        <v>10774.493750000001</v>
      </c>
      <c r="I27" s="28"/>
    </row>
    <row r="28" spans="1:9" s="21" customFormat="1" ht="17.100000000000001" customHeight="1">
      <c r="A28" s="122">
        <v>10</v>
      </c>
      <c r="B28" s="121" t="str">
        <f>'Itens Especificos '!B105:L105</f>
        <v>TETO - LAJE DE CIRCULAÇÃO</v>
      </c>
      <c r="C28" s="121"/>
      <c r="D28" s="32">
        <v>1</v>
      </c>
      <c r="E28" s="30">
        <v>0.25</v>
      </c>
      <c r="F28" s="30">
        <v>0.55000000000000004</v>
      </c>
      <c r="G28" s="30">
        <v>0.2</v>
      </c>
      <c r="H28" s="30">
        <v>0</v>
      </c>
      <c r="I28" s="28"/>
    </row>
    <row r="29" spans="1:9" s="21" customFormat="1" ht="17.100000000000001" customHeight="1">
      <c r="A29" s="122"/>
      <c r="B29" s="121"/>
      <c r="C29" s="121"/>
      <c r="D29" s="73">
        <f>'Itens Especificos '!L111</f>
        <v>27076.5</v>
      </c>
      <c r="E29" s="31">
        <f>E$28*$D$29</f>
        <v>6769.125</v>
      </c>
      <c r="F29" s="31">
        <f t="shared" ref="F29:H29" si="8">F$28*$D$29</f>
        <v>14892.075000000001</v>
      </c>
      <c r="G29" s="31">
        <f t="shared" si="8"/>
        <v>5415.3</v>
      </c>
      <c r="H29" s="31">
        <f t="shared" si="8"/>
        <v>0</v>
      </c>
      <c r="I29" s="28"/>
    </row>
    <row r="30" spans="1:9" s="21" customFormat="1" ht="17.100000000000001" customHeight="1">
      <c r="A30" s="122">
        <v>11</v>
      </c>
      <c r="B30" s="121" t="str">
        <f>'Itens Especificos '!B113:L113</f>
        <v>PORTAS DE MADEIRA</v>
      </c>
      <c r="C30" s="121"/>
      <c r="D30" s="32">
        <v>1</v>
      </c>
      <c r="E30" s="30">
        <v>0</v>
      </c>
      <c r="F30" s="30">
        <v>0</v>
      </c>
      <c r="G30" s="30">
        <v>0</v>
      </c>
      <c r="H30" s="30">
        <v>1</v>
      </c>
      <c r="I30" s="28"/>
    </row>
    <row r="31" spans="1:9" s="21" customFormat="1" ht="17.100000000000001" customHeight="1">
      <c r="A31" s="122"/>
      <c r="B31" s="121"/>
      <c r="C31" s="121"/>
      <c r="D31" s="73">
        <f>'Itens Especificos '!L118</f>
        <v>1381.125</v>
      </c>
      <c r="E31" s="31">
        <f>E$30*$D$31</f>
        <v>0</v>
      </c>
      <c r="F31" s="31">
        <f t="shared" ref="F31:H31" si="9">F$30*$D$31</f>
        <v>0</v>
      </c>
      <c r="G31" s="31">
        <f t="shared" si="9"/>
        <v>0</v>
      </c>
      <c r="H31" s="31">
        <f t="shared" si="9"/>
        <v>1381.125</v>
      </c>
      <c r="I31" s="28"/>
    </row>
    <row r="32" spans="1:9" ht="17.100000000000001" customHeight="1">
      <c r="A32" s="122">
        <v>12</v>
      </c>
      <c r="B32" s="121" t="str">
        <f>'Itens Especificos '!B120:L120</f>
        <v xml:space="preserve">SERVIÇOS FINAIS </v>
      </c>
      <c r="C32" s="121"/>
      <c r="D32" s="32">
        <v>1</v>
      </c>
      <c r="E32" s="30">
        <v>0.1</v>
      </c>
      <c r="F32" s="30">
        <v>0.1</v>
      </c>
      <c r="G32" s="30">
        <v>0.1</v>
      </c>
      <c r="H32" s="30">
        <v>0.7</v>
      </c>
    </row>
    <row r="33" spans="1:9" ht="17.100000000000001" customHeight="1">
      <c r="A33" s="122"/>
      <c r="B33" s="121"/>
      <c r="C33" s="121"/>
      <c r="D33" s="73">
        <f>'Itens Especificos '!L123</f>
        <v>13536.25</v>
      </c>
      <c r="E33" s="31">
        <f>E$32*$D$33</f>
        <v>1353.625</v>
      </c>
      <c r="F33" s="31">
        <f>F$32*$D$33</f>
        <v>1353.625</v>
      </c>
      <c r="G33" s="31">
        <f>G$32*$D$33</f>
        <v>1353.625</v>
      </c>
      <c r="H33" s="31">
        <f>H$32*$D$33</f>
        <v>9475.375</v>
      </c>
      <c r="I33" s="28"/>
    </row>
    <row r="34" spans="1:9" ht="17.100000000000001" customHeight="1">
      <c r="A34" s="131" t="s">
        <v>259</v>
      </c>
      <c r="B34" s="132"/>
      <c r="C34" s="132"/>
      <c r="D34" s="133"/>
      <c r="E34" s="32">
        <f>(SUM(E11,E13,E15,E17,E19,E21,E23,E25,E27,E29,E31,E33)/$H$37)</f>
        <v>0.18329636097974816</v>
      </c>
      <c r="F34" s="32">
        <f>(SUM(F11,F13,F15,F17,F19,F21,F23,F25,F27,F29,F31,F33)/$H$37)</f>
        <v>0.28249256670622441</v>
      </c>
      <c r="G34" s="32">
        <f>(SUM(G11,G13,G15,G17,G19,G21,G23,G25,G27,G29,G31,G33)/$H$37)</f>
        <v>0.30164334527970327</v>
      </c>
      <c r="H34" s="32">
        <f>(SUM(H11,H13,H15,H17,H19,H21,H23,H25,H27,H29,H31,H33)/$H$37)</f>
        <v>0.23256772703432407</v>
      </c>
    </row>
    <row r="35" spans="1:9" ht="17.100000000000001" customHeight="1">
      <c r="A35" s="130" t="s">
        <v>106</v>
      </c>
      <c r="B35" s="130"/>
      <c r="C35" s="130"/>
      <c r="D35" s="130"/>
      <c r="E35" s="33">
        <f>SUM(E11,E13,E15,E17,E19,E21,E23,E25,E27,E29,E31,E33)</f>
        <v>144074.24937500001</v>
      </c>
      <c r="F35" s="33">
        <f>SUM(F11,F13,F15,F17,F19,F21,F23,F25,F27,F29,F31,F33)</f>
        <v>222044.25818750003</v>
      </c>
      <c r="G35" s="33">
        <f>SUM(G11,G13,G15,G17,G19,G21,G23,G25,G27,G29,G31,G33)</f>
        <v>237097.11593750003</v>
      </c>
      <c r="H35" s="33">
        <f>SUM(H11,H13,H15,H17,H33,H19,H21,H23,H25,H27,H29,H31)</f>
        <v>182802.43275000001</v>
      </c>
    </row>
    <row r="36" spans="1:9" ht="17.100000000000001" customHeight="1">
      <c r="A36" s="140" t="s">
        <v>107</v>
      </c>
      <c r="B36" s="140"/>
      <c r="C36" s="140"/>
      <c r="D36" s="140"/>
      <c r="E36" s="32">
        <f>E34</f>
        <v>0.18329636097974816</v>
      </c>
      <c r="F36" s="32">
        <f>F34+E36</f>
        <v>0.46578892768597258</v>
      </c>
      <c r="G36" s="32">
        <f t="shared" ref="G36:H37" si="10">G34+F36</f>
        <v>0.76743227296567584</v>
      </c>
      <c r="H36" s="32">
        <f t="shared" si="10"/>
        <v>0.99999999999999989</v>
      </c>
    </row>
    <row r="37" spans="1:9" ht="17.100000000000001" customHeight="1">
      <c r="A37" s="130" t="s">
        <v>258</v>
      </c>
      <c r="B37" s="130"/>
      <c r="C37" s="130"/>
      <c r="D37" s="130"/>
      <c r="E37" s="33">
        <f>E35</f>
        <v>144074.24937500001</v>
      </c>
      <c r="F37" s="33">
        <f>F35+E37</f>
        <v>366118.50756250008</v>
      </c>
      <c r="G37" s="33">
        <f t="shared" si="10"/>
        <v>603215.6235000001</v>
      </c>
      <c r="H37" s="33">
        <f>H35+G37</f>
        <v>786018.05625000014</v>
      </c>
    </row>
    <row r="38" spans="1:9" ht="5.0999999999999996" customHeight="1">
      <c r="A38" s="138"/>
      <c r="B38" s="138"/>
      <c r="C38" s="138"/>
      <c r="D38" s="138"/>
      <c r="E38" s="138"/>
      <c r="F38" s="138"/>
      <c r="G38" s="138"/>
      <c r="H38" s="138"/>
    </row>
    <row r="39" spans="1:9" ht="17.25" customHeight="1">
      <c r="A39" s="106" t="s">
        <v>264</v>
      </c>
      <c r="B39" s="107"/>
      <c r="C39" s="107"/>
      <c r="D39" s="107"/>
      <c r="E39" s="107"/>
      <c r="F39" s="107"/>
      <c r="G39" s="107"/>
      <c r="H39" s="108"/>
    </row>
    <row r="40" spans="1:9" ht="5.0999999999999996" customHeight="1">
      <c r="A40" s="109"/>
      <c r="B40" s="109"/>
      <c r="C40" s="109"/>
      <c r="D40" s="109"/>
      <c r="E40" s="109"/>
      <c r="F40" s="109"/>
      <c r="G40" s="109"/>
      <c r="H40" s="109"/>
    </row>
    <row r="41" spans="1:9" ht="15.95" customHeight="1">
      <c r="A41" s="105" t="s">
        <v>108</v>
      </c>
      <c r="B41" s="105"/>
      <c r="C41" s="105"/>
      <c r="D41" s="105"/>
      <c r="E41" s="105"/>
      <c r="F41" s="105"/>
      <c r="G41" s="105"/>
      <c r="H41" s="105"/>
    </row>
    <row r="42" spans="1:9" ht="15.95" customHeight="1">
      <c r="A42" s="105" t="s">
        <v>109</v>
      </c>
      <c r="B42" s="105"/>
      <c r="C42" s="105"/>
      <c r="D42" s="105"/>
      <c r="E42" s="105"/>
      <c r="F42" s="105"/>
      <c r="G42" s="105"/>
      <c r="H42" s="105"/>
    </row>
    <row r="43" spans="1:9" ht="15.95" customHeight="1">
      <c r="A43" s="105" t="s">
        <v>216</v>
      </c>
      <c r="B43" s="105"/>
      <c r="C43" s="105"/>
      <c r="D43" s="105"/>
      <c r="E43" s="105"/>
      <c r="F43" s="105"/>
      <c r="G43" s="105"/>
      <c r="H43" s="105"/>
    </row>
    <row r="44" spans="1:9" ht="15.95" customHeight="1">
      <c r="A44" s="105" t="s">
        <v>217</v>
      </c>
      <c r="B44" s="105"/>
      <c r="C44" s="105"/>
      <c r="D44" s="105"/>
      <c r="E44" s="105"/>
      <c r="F44" s="105"/>
      <c r="G44" s="105"/>
      <c r="H44" s="105"/>
    </row>
    <row r="45" spans="1:9" ht="5.0999999999999996" customHeight="1">
      <c r="A45" s="105"/>
      <c r="B45" s="105"/>
      <c r="C45" s="105"/>
      <c r="D45" s="105"/>
      <c r="E45" s="105"/>
      <c r="F45" s="105"/>
      <c r="G45" s="105"/>
      <c r="H45" s="105"/>
    </row>
    <row r="48" spans="1:9">
      <c r="D48" s="28"/>
    </row>
  </sheetData>
  <mergeCells count="48">
    <mergeCell ref="A45:H45"/>
    <mergeCell ref="A43:H43"/>
    <mergeCell ref="G1:G2"/>
    <mergeCell ref="G3:H3"/>
    <mergeCell ref="A38:H38"/>
    <mergeCell ref="A7:H7"/>
    <mergeCell ref="A36:D36"/>
    <mergeCell ref="A16:A17"/>
    <mergeCell ref="B16:C17"/>
    <mergeCell ref="A32:A33"/>
    <mergeCell ref="B32:C33"/>
    <mergeCell ref="A18:A19"/>
    <mergeCell ref="B18:C19"/>
    <mergeCell ref="A28:A29"/>
    <mergeCell ref="B28:C29"/>
    <mergeCell ref="A20:A21"/>
    <mergeCell ref="A12:A13"/>
    <mergeCell ref="B12:C13"/>
    <mergeCell ref="A44:H44"/>
    <mergeCell ref="A40:H40"/>
    <mergeCell ref="A41:H41"/>
    <mergeCell ref="A42:H42"/>
    <mergeCell ref="A37:D37"/>
    <mergeCell ref="A34:D34"/>
    <mergeCell ref="A35:D35"/>
    <mergeCell ref="B20:C21"/>
    <mergeCell ref="A22:A23"/>
    <mergeCell ref="A39:H39"/>
    <mergeCell ref="A30:A31"/>
    <mergeCell ref="B30:C31"/>
    <mergeCell ref="A26:A27"/>
    <mergeCell ref="B26:C27"/>
    <mergeCell ref="A1:F2"/>
    <mergeCell ref="C3:D5"/>
    <mergeCell ref="E3:F5"/>
    <mergeCell ref="B22:C23"/>
    <mergeCell ref="A24:A25"/>
    <mergeCell ref="B24:C25"/>
    <mergeCell ref="B14:C15"/>
    <mergeCell ref="A6:H6"/>
    <mergeCell ref="H1:H2"/>
    <mergeCell ref="A8:H8"/>
    <mergeCell ref="A3:A5"/>
    <mergeCell ref="B3:B5"/>
    <mergeCell ref="A14:A15"/>
    <mergeCell ref="B9:C9"/>
    <mergeCell ref="A10:A11"/>
    <mergeCell ref="B10:C11"/>
  </mergeCells>
  <pageMargins left="0.511811024" right="0.511811024" top="0.78740157499999996" bottom="0.78740157499999996" header="0.31496062000000002" footer="0.31496062000000002"/>
  <pageSetup paperSize="9"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BreakPreview" topLeftCell="A7" zoomScale="60" zoomScaleNormal="100" workbookViewId="0">
      <selection activeCell="A18" sqref="A18:H18"/>
    </sheetView>
  </sheetViews>
  <sheetFormatPr defaultRowHeight="15"/>
  <cols>
    <col min="1" max="1" width="3.5703125" customWidth="1"/>
    <col min="2" max="2" width="10.5703125" style="21" customWidth="1"/>
    <col min="3" max="3" width="69.7109375" customWidth="1"/>
    <col min="4" max="5" width="18.42578125" customWidth="1"/>
    <col min="6" max="6" width="20.85546875" customWidth="1"/>
    <col min="7" max="7" width="22" customWidth="1"/>
  </cols>
  <sheetData>
    <row r="1" spans="1:10" ht="39.75" customHeight="1">
      <c r="B1" s="142" t="s">
        <v>231</v>
      </c>
      <c r="C1" s="143"/>
      <c r="D1" s="143"/>
      <c r="E1" s="143"/>
      <c r="F1" s="143"/>
      <c r="G1" s="144"/>
      <c r="H1" s="21"/>
      <c r="I1" s="21"/>
      <c r="J1" s="21"/>
    </row>
    <row r="2" spans="1:10" ht="30" customHeight="1">
      <c r="A2" s="36"/>
      <c r="B2" s="148" t="s">
        <v>229</v>
      </c>
      <c r="C2" s="148" t="s">
        <v>220</v>
      </c>
      <c r="D2" s="148" t="s">
        <v>92</v>
      </c>
      <c r="E2" s="146" t="s">
        <v>221</v>
      </c>
      <c r="F2" s="146" t="s">
        <v>222</v>
      </c>
      <c r="G2" s="148" t="s">
        <v>228</v>
      </c>
      <c r="H2" s="21"/>
      <c r="I2" s="21"/>
      <c r="J2" s="21"/>
    </row>
    <row r="3" spans="1:10" ht="30" customHeight="1">
      <c r="A3" s="36"/>
      <c r="B3" s="148"/>
      <c r="C3" s="149"/>
      <c r="D3" s="148"/>
      <c r="E3" s="146"/>
      <c r="F3" s="147"/>
      <c r="G3" s="149"/>
      <c r="H3" s="21"/>
      <c r="I3" s="21"/>
      <c r="J3" s="21"/>
    </row>
    <row r="4" spans="1:10" ht="90" customHeight="1">
      <c r="A4" s="36"/>
      <c r="B4" s="49" t="s">
        <v>114</v>
      </c>
      <c r="C4" s="47" t="s">
        <v>223</v>
      </c>
      <c r="D4" s="48" t="s">
        <v>224</v>
      </c>
      <c r="E4" s="49">
        <v>600</v>
      </c>
      <c r="F4" s="56">
        <v>7.4999999999999997E-2</v>
      </c>
      <c r="G4" s="50">
        <v>0.5</v>
      </c>
      <c r="H4" s="45"/>
    </row>
    <row r="5" spans="1:10" ht="90" customHeight="1">
      <c r="A5" s="36"/>
      <c r="B5" s="49" t="s">
        <v>68</v>
      </c>
      <c r="C5" s="51" t="s">
        <v>225</v>
      </c>
      <c r="D5" s="52" t="s">
        <v>24</v>
      </c>
      <c r="E5" s="52">
        <v>420</v>
      </c>
      <c r="F5" s="57">
        <v>0.05</v>
      </c>
      <c r="G5" s="53">
        <v>0.2</v>
      </c>
      <c r="H5" s="46"/>
    </row>
    <row r="6" spans="1:10" ht="90" customHeight="1">
      <c r="A6" s="36"/>
      <c r="B6" s="49" t="s">
        <v>73</v>
      </c>
      <c r="C6" s="51" t="s">
        <v>226</v>
      </c>
      <c r="D6" s="48" t="s">
        <v>224</v>
      </c>
      <c r="E6" s="48">
        <v>600</v>
      </c>
      <c r="F6" s="56">
        <v>5.5E-2</v>
      </c>
      <c r="G6" s="50">
        <v>0.15</v>
      </c>
      <c r="H6" s="45"/>
    </row>
    <row r="7" spans="1:10" ht="90" customHeight="1">
      <c r="B7" s="49" t="s">
        <v>165</v>
      </c>
      <c r="C7" s="51" t="s">
        <v>227</v>
      </c>
      <c r="D7" s="48" t="s">
        <v>224</v>
      </c>
      <c r="E7" s="58">
        <v>1000</v>
      </c>
      <c r="F7" s="56">
        <v>0.04</v>
      </c>
      <c r="G7" s="50">
        <v>0.1</v>
      </c>
      <c r="H7" s="45"/>
    </row>
    <row r="10" spans="1:10" ht="38.25" customHeight="1">
      <c r="B10" s="142" t="s">
        <v>230</v>
      </c>
      <c r="C10" s="143"/>
      <c r="D10" s="143"/>
      <c r="E10" s="144"/>
      <c r="F10" s="54"/>
      <c r="G10" s="21"/>
    </row>
    <row r="11" spans="1:10" ht="15" customHeight="1">
      <c r="B11" s="141" t="s">
        <v>229</v>
      </c>
      <c r="C11" s="141" t="s">
        <v>220</v>
      </c>
      <c r="D11" s="141" t="s">
        <v>92</v>
      </c>
      <c r="E11" s="146" t="s">
        <v>222</v>
      </c>
      <c r="F11" s="44"/>
      <c r="G11" s="21"/>
    </row>
    <row r="12" spans="1:10" ht="45.75" customHeight="1">
      <c r="B12" s="141"/>
      <c r="C12" s="145"/>
      <c r="D12" s="141"/>
      <c r="E12" s="147"/>
      <c r="F12" s="44"/>
      <c r="G12" s="21"/>
    </row>
    <row r="13" spans="1:10" ht="90" customHeight="1">
      <c r="B13" s="49" t="s">
        <v>114</v>
      </c>
      <c r="C13" s="47" t="s">
        <v>223</v>
      </c>
      <c r="D13" s="48" t="s">
        <v>224</v>
      </c>
      <c r="E13" s="55">
        <v>7.4999999999999997E-2</v>
      </c>
      <c r="F13" s="21"/>
      <c r="G13" s="21"/>
    </row>
    <row r="14" spans="1:10" ht="64.5" customHeight="1">
      <c r="B14" s="49" t="s">
        <v>68</v>
      </c>
      <c r="C14" s="51" t="s">
        <v>225</v>
      </c>
      <c r="D14" s="52" t="s">
        <v>24</v>
      </c>
      <c r="E14" s="55">
        <v>5.5E-2</v>
      </c>
      <c r="F14" s="21"/>
      <c r="G14" s="21"/>
      <c r="H14" s="21"/>
      <c r="I14" s="21"/>
    </row>
    <row r="15" spans="1:10" ht="74.25" customHeight="1">
      <c r="B15" s="49" t="s">
        <v>73</v>
      </c>
      <c r="C15" s="51" t="s">
        <v>226</v>
      </c>
      <c r="D15" s="48" t="s">
        <v>224</v>
      </c>
      <c r="E15" s="55">
        <v>0.05</v>
      </c>
      <c r="F15" s="21"/>
      <c r="G15" s="21"/>
      <c r="H15" s="21"/>
      <c r="I15" s="21"/>
    </row>
    <row r="16" spans="1:10" ht="72.75" customHeight="1">
      <c r="B16" s="49" t="s">
        <v>165</v>
      </c>
      <c r="C16" s="51" t="s">
        <v>227</v>
      </c>
      <c r="D16" s="48" t="s">
        <v>224</v>
      </c>
      <c r="E16" s="55">
        <v>0.04</v>
      </c>
      <c r="F16" s="21"/>
      <c r="G16" s="21"/>
      <c r="H16" s="21"/>
      <c r="I16" s="21"/>
    </row>
    <row r="18" spans="1:8" s="21" customFormat="1" ht="17.25" customHeight="1">
      <c r="A18" s="106" t="s">
        <v>265</v>
      </c>
      <c r="B18" s="107"/>
      <c r="C18" s="107"/>
      <c r="D18" s="107"/>
      <c r="E18" s="107"/>
      <c r="F18" s="107"/>
      <c r="G18" s="107"/>
      <c r="H18" s="108"/>
    </row>
    <row r="19" spans="1:8" s="21" customFormat="1" ht="5.0999999999999996" customHeight="1">
      <c r="A19" s="109"/>
      <c r="B19" s="109"/>
      <c r="C19" s="109"/>
      <c r="D19" s="109"/>
      <c r="E19" s="109"/>
      <c r="F19" s="109"/>
      <c r="G19" s="109"/>
      <c r="H19" s="109"/>
    </row>
    <row r="20" spans="1:8" s="21" customFormat="1" ht="15.95" customHeight="1">
      <c r="A20" s="105" t="s">
        <v>108</v>
      </c>
      <c r="B20" s="105"/>
      <c r="C20" s="105"/>
      <c r="D20" s="105"/>
      <c r="E20" s="105"/>
      <c r="F20" s="105"/>
      <c r="G20" s="105"/>
      <c r="H20" s="105"/>
    </row>
    <row r="21" spans="1:8" s="21" customFormat="1" ht="15.95" customHeight="1">
      <c r="A21" s="105" t="s">
        <v>109</v>
      </c>
      <c r="B21" s="105"/>
      <c r="C21" s="105"/>
      <c r="D21" s="105"/>
      <c r="E21" s="105"/>
      <c r="F21" s="105"/>
      <c r="G21" s="105"/>
      <c r="H21" s="105"/>
    </row>
    <row r="22" spans="1:8" s="21" customFormat="1" ht="15.95" customHeight="1">
      <c r="A22" s="105" t="s">
        <v>216</v>
      </c>
      <c r="B22" s="105"/>
      <c r="C22" s="105"/>
      <c r="D22" s="105"/>
      <c r="E22" s="105"/>
      <c r="F22" s="105"/>
      <c r="G22" s="105"/>
      <c r="H22" s="105"/>
    </row>
    <row r="23" spans="1:8" s="21" customFormat="1" ht="15.95" customHeight="1">
      <c r="A23" s="105" t="s">
        <v>217</v>
      </c>
      <c r="B23" s="105"/>
      <c r="C23" s="105"/>
      <c r="D23" s="105"/>
      <c r="E23" s="105"/>
      <c r="F23" s="105"/>
      <c r="G23" s="105"/>
      <c r="H23" s="105"/>
    </row>
    <row r="24" spans="1:8" s="21" customFormat="1" ht="5.0999999999999996" customHeight="1">
      <c r="A24" s="105"/>
      <c r="B24" s="105"/>
      <c r="C24" s="105"/>
      <c r="D24" s="105"/>
      <c r="E24" s="105"/>
      <c r="F24" s="105"/>
      <c r="G24" s="105"/>
      <c r="H24" s="105"/>
    </row>
  </sheetData>
  <mergeCells count="19">
    <mergeCell ref="A23:H23"/>
    <mergeCell ref="A24:H24"/>
    <mergeCell ref="A18:H18"/>
    <mergeCell ref="A19:H19"/>
    <mergeCell ref="A20:H20"/>
    <mergeCell ref="A21:H21"/>
    <mergeCell ref="A22:H22"/>
    <mergeCell ref="B1:G1"/>
    <mergeCell ref="C2:C3"/>
    <mergeCell ref="D2:D3"/>
    <mergeCell ref="E2:E3"/>
    <mergeCell ref="F2:F3"/>
    <mergeCell ref="G2:G3"/>
    <mergeCell ref="B2:B3"/>
    <mergeCell ref="B11:B12"/>
    <mergeCell ref="B10:E10"/>
    <mergeCell ref="C11:C12"/>
    <mergeCell ref="D11:D12"/>
    <mergeCell ref="E11:E12"/>
  </mergeCells>
  <pageMargins left="0.511811024" right="0.511811024" top="0.78740157499999996" bottom="0.78740157499999996" header="0.31496062000000002" footer="0.31496062000000002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Detalhamento do BDI</vt:lpstr>
      <vt:lpstr>Itens Especificos </vt:lpstr>
      <vt:lpstr>Cronograma</vt:lpstr>
      <vt:lpstr>Curva ABC</vt:lpstr>
      <vt:lpstr>Cronograma!Area_de_impressao</vt:lpstr>
      <vt:lpstr>'Curva ABC'!Area_de_impressao</vt:lpstr>
      <vt:lpstr>'Detalhamento do BDI'!Area_de_impressao</vt:lpstr>
      <vt:lpstr>'Itens Especificos 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Giovannetti Prado</dc:creator>
  <cp:lastModifiedBy>Thais de Cassia Machado de Assis</cp:lastModifiedBy>
  <cp:lastPrinted>2025-08-22T16:17:49Z</cp:lastPrinted>
  <dcterms:created xsi:type="dcterms:W3CDTF">2022-07-05T20:48:01Z</dcterms:created>
  <dcterms:modified xsi:type="dcterms:W3CDTF">2025-09-12T12:18:07Z</dcterms:modified>
</cp:coreProperties>
</file>