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Z:\PM POUSO ALEGRE - SEC. OBRAS\2022-06-14 - PMPA - PRAÇA CURRUÍRA\01 - PROJETO\02-PROJETO DWG\04 - ORÇ\"/>
    </mc:Choice>
  </mc:AlternateContent>
  <xr:revisionPtr revIDLastSave="0" documentId="13_ncr:1_{39927AAC-1AFC-4DF2-8062-8F255C54D92E}" xr6:coauthVersionLast="36" xr6:coauthVersionMax="36" xr10:uidLastSave="{00000000-0000-0000-0000-000000000000}"/>
  <bookViews>
    <workbookView xWindow="0" yWindow="0" windowWidth="5145" windowHeight="10395" tabRatio="776" firstSheet="1" activeTab="1" xr2:uid="{00000000-000D-0000-FFFF-FFFF00000000}"/>
  </bookViews>
  <sheets>
    <sheet name="DADOS" sheetId="4" r:id="rId1"/>
    <sheet name="MEMORIA DE CALCULO" sheetId="9" r:id="rId2"/>
    <sheet name="ORÇAMENTO FINAL" sheetId="2" r:id="rId3"/>
    <sheet name="COMPOSIÇÃO" sheetId="8" r:id="rId4"/>
    <sheet name="CURVA ABC" sheetId="7" r:id="rId5"/>
    <sheet name="CRONOGRAMA PARA 6 MESES" sheetId="19" r:id="rId6"/>
    <sheet name="COTAÇÕES" sheetId="3" r:id="rId7"/>
  </sheets>
  <externalReferences>
    <externalReference r:id="rId8"/>
  </externalReferences>
  <definedNames>
    <definedName name="_xlnm.Print_Area" localSheetId="3">COMPOSIÇÃO!$A$1:$J$62</definedName>
    <definedName name="_xlnm.Print_Area" localSheetId="6">COTAÇÕES!$A$1:$I$24</definedName>
    <definedName name="_xlnm.Print_Area" localSheetId="5">'CRONOGRAMA PARA 6 MESES'!$A$1:$F$30</definedName>
    <definedName name="_xlnm.Print_Area" localSheetId="4">'CURVA ABC'!$A$1:$J$78</definedName>
    <definedName name="_xlnm.Print_Area" localSheetId="0">DADOS!$A$1:$D$17</definedName>
    <definedName name="_xlnm.Print_Area" localSheetId="1">'MEMORIA DE CALCULO'!$A$1:$H$414</definedName>
    <definedName name="_xlnm.Print_Area" localSheetId="2">'ORÇAMENTO FINAL'!$A$1:$I$111</definedName>
    <definedName name="CONCATENAR" localSheetId="3">CONCATENATE(COMPOSIÇÃO!$A1," ",COMPOSIÇÃO!$B1)</definedName>
    <definedName name="CONCATENAR" localSheetId="6">CONCATENATE(COTAÇÕES!$B1," ",COTAÇÕES!$C1)</definedName>
    <definedName name="EMPRESAS">OFFSET(COTAÇÕES!#REF!,1,0):OFFSET(COTAÇÕES!#REF!,-1,0)</definedName>
    <definedName name="INDICES">OFFSET(COTAÇÕES!#REF!,1,0):OFFSET(COTAÇÕES!#REF!,-1,0)</definedName>
    <definedName name="NCOTACOES">8</definedName>
    <definedName name="NEMPRESAS">6</definedName>
    <definedName name="ORÇAMENTO.BancoRef" hidden="1">'ORÇAMENTO FINAL'!$F$7</definedName>
    <definedName name="ORÇAMENTO.CustoUnitario" hidden="1">ROUND('ORÇAMENTO FINAL'!$V1,15-13*'ORÇAMENTO FINAL'!$AG$7)</definedName>
    <definedName name="ORÇAMENTO.PrecoUnitarioLicitado" hidden="1">'ORÇAMENTO FINAL'!$AM1</definedName>
    <definedName name="REFERENCIA.Descricao" hidden="1">IF(ISNUMBER('ORÇAMENTO FINAL'!$AG1),OFFSET(INDIRECT(ORÇAMENTO.BancoRef),'ORÇAMENTO FINAL'!$AG1-1,3,1),'ORÇAMENTO FINAL'!$AG1)</definedName>
    <definedName name="REFERENCIA.Unidade" hidden="1">IF(ISNUMBER('ORÇAMENTO FINAL'!$AG1),OFFSET(INDIRECT(ORÇAMENTO.BancoRef),'ORÇAMENTO FINAL'!$AG1-1,4,1),"-")</definedName>
    <definedName name="SomaAgrup" hidden="1">SUMIF(OFFSET('ORÇAMENTO FINAL'!$C1,1,0,'ORÇAMENTO FINAL'!$D1),"S",OFFSET('ORÇAMENTO FINAL'!A1,1,0,'ORÇAMENTO FINAL'!$D1))</definedName>
    <definedName name="TIPOORCAMENTO" hidden="1">IF(VALUE(#REF!)=2,"Licitado","Proposto")</definedName>
    <definedName name="_xlnm.Print_Titles" localSheetId="3">COMPOSIÇÃO!$6:$9</definedName>
    <definedName name="_xlnm.Print_Titles" localSheetId="6">COTAÇÕES!$5:$7</definedName>
    <definedName name="_xlnm.Print_Titles" localSheetId="4">'CURVA ABC'!$6:$9</definedName>
    <definedName name="_xlnm.Print_Titles" localSheetId="0">DADOS!#REF!</definedName>
    <definedName name="_xlnm.Print_Titles" localSheetId="1">'MEMORIA DE CALCULO'!$5:$7</definedName>
    <definedName name="_xlnm.Print_Titles" localSheetId="2">'ORÇAMENTO FINAL'!$6:$9</definedName>
    <definedName name="VTOTAL1" hidden="1">ROUND('ORÇAMENTO FINAL'!$U1*'ORÇAMENTO FINAL'!$X1,15-13*'ORÇAMENTO FINAL'!#REF!)</definedName>
  </definedNames>
  <calcPr calcId="191029"/>
</workbook>
</file>

<file path=xl/calcChain.xml><?xml version="1.0" encoding="utf-8"?>
<calcChain xmlns="http://schemas.openxmlformats.org/spreadsheetml/2006/main">
  <c r="C299" i="9" l="1"/>
  <c r="I14" i="3" l="1"/>
  <c r="I8" i="3"/>
  <c r="E49" i="9" l="1"/>
  <c r="I18" i="3"/>
  <c r="I17" i="3"/>
  <c r="I16" i="3"/>
  <c r="I12" i="3"/>
  <c r="E113" i="9" l="1"/>
  <c r="C253" i="9"/>
  <c r="C343" i="9"/>
  <c r="E104" i="9"/>
  <c r="C104" i="9"/>
  <c r="C107" i="9" s="1"/>
  <c r="C113" i="9" s="1"/>
  <c r="E263" i="9" l="1"/>
  <c r="C259" i="9"/>
  <c r="C263" i="9" s="1"/>
  <c r="C257" i="9"/>
  <c r="E257" i="9"/>
  <c r="C49" i="9"/>
  <c r="C220" i="9"/>
  <c r="E399" i="9"/>
  <c r="E405" i="9"/>
  <c r="E391" i="9"/>
  <c r="C391" i="9"/>
  <c r="C395" i="9" s="1"/>
  <c r="C405" i="9" s="1"/>
  <c r="C399" i="9" l="1"/>
  <c r="C401" i="9" s="1"/>
  <c r="E198" i="9" l="1"/>
  <c r="C198" i="9"/>
  <c r="C200" i="9" s="1"/>
  <c r="C204" i="9" s="1"/>
  <c r="E210" i="9"/>
  <c r="C133" i="9"/>
  <c r="C206" i="9" l="1"/>
  <c r="C210" i="9" s="1"/>
  <c r="C212" i="9" s="1"/>
  <c r="C55" i="9"/>
  <c r="C225" i="9" l="1"/>
  <c r="C227" i="9" s="1"/>
  <c r="E77" i="9" l="1"/>
  <c r="C246" i="9" l="1"/>
  <c r="C240" i="9"/>
  <c r="C234" i="9"/>
  <c r="C373" i="9"/>
  <c r="C376" i="9" s="1"/>
  <c r="C357" i="9"/>
  <c r="C175" i="9"/>
  <c r="C171" i="9"/>
  <c r="E111" i="9"/>
  <c r="C111" i="9"/>
  <c r="C112" i="9"/>
  <c r="C115" i="9" l="1"/>
  <c r="C368" i="9"/>
  <c r="C362" i="9"/>
  <c r="C367" i="9" l="1"/>
  <c r="C369" i="9" s="1"/>
  <c r="C361" i="9"/>
  <c r="C363" i="9" s="1"/>
  <c r="C380" i="9"/>
  <c r="C382" i="9" s="1"/>
  <c r="E70" i="9" l="1"/>
  <c r="I11" i="3" l="1"/>
  <c r="I10" i="3"/>
  <c r="C146" i="9" l="1"/>
  <c r="C148" i="9" s="1"/>
  <c r="C149" i="9"/>
  <c r="C17" i="9"/>
  <c r="C18" i="9" s="1"/>
  <c r="C150" i="9" l="1"/>
  <c r="E187" i="9" l="1"/>
  <c r="E179" i="9"/>
  <c r="E175" i="9"/>
  <c r="E171" i="9"/>
  <c r="E160" i="9"/>
  <c r="E154" i="9"/>
  <c r="E146" i="9"/>
  <c r="E125" i="9"/>
  <c r="E119" i="9"/>
  <c r="E83" i="9"/>
  <c r="C70" i="9" l="1"/>
  <c r="C73" i="9" s="1"/>
  <c r="C83" i="9" l="1"/>
  <c r="C77" i="9"/>
  <c r="C79" i="9" s="1"/>
  <c r="C179" i="9" l="1"/>
  <c r="C181" i="9" s="1"/>
  <c r="C183" i="9" s="1"/>
  <c r="C187" i="9" l="1"/>
  <c r="C189" i="9" s="1"/>
  <c r="C119" i="9" l="1"/>
  <c r="G1" i="9" l="1"/>
  <c r="F5" i="19" l="1"/>
  <c r="E4" i="19"/>
  <c r="F1" i="19"/>
  <c r="B4" i="19" l="1"/>
  <c r="A7" i="19" s="1"/>
  <c r="C29" i="19"/>
  <c r="C28" i="19"/>
  <c r="J5" i="8" l="1"/>
  <c r="I4" i="8" l="1"/>
  <c r="C154" i="9" l="1"/>
  <c r="C156" i="9" s="1"/>
  <c r="C41" i="9"/>
  <c r="C160" i="9" l="1"/>
  <c r="C162" i="9" s="1"/>
  <c r="C125" i="9" l="1"/>
  <c r="C121" i="9"/>
  <c r="D111" i="2"/>
  <c r="D110" i="2"/>
  <c r="I5" i="2"/>
  <c r="H4" i="2"/>
  <c r="D4" i="2"/>
  <c r="A7" i="2" s="1"/>
  <c r="I1" i="2"/>
  <c r="C414" i="9" l="1"/>
  <c r="C413" i="9"/>
  <c r="E62" i="8" l="1"/>
  <c r="C24" i="3"/>
  <c r="D78" i="7"/>
  <c r="C4" i="9" l="1"/>
  <c r="A6" i="9" s="1"/>
  <c r="F2" i="19" l="1"/>
  <c r="I2" i="2"/>
  <c r="G2" i="9"/>
  <c r="I2" i="3"/>
  <c r="E61" i="8" l="1"/>
  <c r="C4" i="8"/>
  <c r="A8" i="8" s="1"/>
  <c r="J1" i="8"/>
  <c r="D77" i="7"/>
  <c r="C23" i="3"/>
  <c r="J1" i="7"/>
  <c r="J5" i="7"/>
  <c r="I4" i="7"/>
  <c r="C4" i="7"/>
  <c r="A7" i="7" s="1"/>
  <c r="I1" i="3"/>
  <c r="C4" i="3"/>
  <c r="A6" i="3" s="1"/>
  <c r="J2" i="7" l="1"/>
  <c r="J2" i="8"/>
</calcChain>
</file>

<file path=xl/sharedStrings.xml><?xml version="1.0" encoding="utf-8"?>
<sst xmlns="http://schemas.openxmlformats.org/spreadsheetml/2006/main" count="1638" uniqueCount="617">
  <si>
    <t>Total</t>
  </si>
  <si>
    <t>m²</t>
  </si>
  <si>
    <t>m³</t>
  </si>
  <si>
    <t>Revisão:</t>
  </si>
  <si>
    <t>Projeto:</t>
  </si>
  <si>
    <t>RESPONSÁVEL TÉCNICO:</t>
  </si>
  <si>
    <t>m</t>
  </si>
  <si>
    <t>Cliente:</t>
  </si>
  <si>
    <t>Data:</t>
  </si>
  <si>
    <t>Empresa projetista:</t>
  </si>
  <si>
    <t xml:space="preserve">Projeto: </t>
  </si>
  <si>
    <t>Bancos:</t>
  </si>
  <si>
    <t>BDI 1:</t>
  </si>
  <si>
    <t>BDI 2:</t>
  </si>
  <si>
    <t>Data base:</t>
  </si>
  <si>
    <t>Crea:</t>
  </si>
  <si>
    <t>MG- 187.842/D</t>
  </si>
  <si>
    <t>Altura</t>
  </si>
  <si>
    <t>Eng.ª Civil Flávia Cristina Barbosa</t>
  </si>
  <si>
    <t>Item</t>
  </si>
  <si>
    <t>Código</t>
  </si>
  <si>
    <t>Banco</t>
  </si>
  <si>
    <t>Descrição</t>
  </si>
  <si>
    <t>Valor Unit com BDI</t>
  </si>
  <si>
    <t>Total Por Etapa</t>
  </si>
  <si>
    <t>30 DIAS</t>
  </si>
  <si>
    <t>60 DIAS</t>
  </si>
  <si>
    <t>90 DIAS</t>
  </si>
  <si>
    <t>DADOS PARA O ORÇAMENTO</t>
  </si>
  <si>
    <t>Engenheiro(a) responsável:</t>
  </si>
  <si>
    <t>Logo de Pouso Alegre</t>
  </si>
  <si>
    <t>Logo de Santa Rita do Sapucaí</t>
  </si>
  <si>
    <t>MEMORIAL DE CÁLCULO</t>
  </si>
  <si>
    <t>PLANILHA ORÇAMENTÁRIA</t>
  </si>
  <si>
    <t>Valor Unit.</t>
  </si>
  <si>
    <t>Quantidade</t>
  </si>
  <si>
    <t>Unidade</t>
  </si>
  <si>
    <t>CURVA ABC DE SERVIÇOS</t>
  </si>
  <si>
    <t>PLANILHA DE COTAÇÕES</t>
  </si>
  <si>
    <t>U</t>
  </si>
  <si>
    <t>u</t>
  </si>
  <si>
    <t xml:space="preserve"> 1 </t>
  </si>
  <si>
    <t>Porcentagem</t>
  </si>
  <si>
    <t>Custo</t>
  </si>
  <si>
    <t>Porcentagem Acumulado</t>
  </si>
  <si>
    <t>SETOP</t>
  </si>
  <si>
    <t>UN</t>
  </si>
  <si>
    <t>SINAPI</t>
  </si>
  <si>
    <t>M</t>
  </si>
  <si>
    <t>H</t>
  </si>
  <si>
    <t>%</t>
  </si>
  <si>
    <t>TRANSPORTE</t>
  </si>
  <si>
    <t xml:space="preserve"> </t>
  </si>
  <si>
    <t>km</t>
  </si>
  <si>
    <t>Empolamento</t>
  </si>
  <si>
    <t>CARGA</t>
  </si>
  <si>
    <t>Volume de carga</t>
  </si>
  <si>
    <t>m³ x km</t>
  </si>
  <si>
    <t>Tempo</t>
  </si>
  <si>
    <t>Espessura</t>
  </si>
  <si>
    <t>CARGA, MANOBRA E DESCARGA DE SOLOS E MATERIAIS GRANULARES EM CAMINHÃO BASCULANTE 10 M³ - CARGA COM ESCAVADEIRA HIDRÁULICA (CAÇAMBA DE 1,20 M³ / 155 HP) E DESCARGA LIVRE (UNIDADE: M3). AF_07/2020</t>
  </si>
  <si>
    <t>TRANSPORTE COM CAMINHÃO BASCULANTE DE 10 M³, EM VIA URBANA PAVIMENTADA, DMT ATÉ 30 KM (UNIDADE: M3XKM). AF_07/2020</t>
  </si>
  <si>
    <t>Peso</t>
  </si>
  <si>
    <t>M3XKM</t>
  </si>
  <si>
    <t>ESPALHAMENTO DE MATERIAL COM TRATOR DE ESTEIRAS. AF_11/2019</t>
  </si>
  <si>
    <t>mês</t>
  </si>
  <si>
    <t>meses</t>
  </si>
  <si>
    <t>TERRAPLENAGEM</t>
  </si>
  <si>
    <t>CORTE E ATERRO</t>
  </si>
  <si>
    <t>Volume de aterro</t>
  </si>
  <si>
    <t>Horas</t>
  </si>
  <si>
    <t>Dias</t>
  </si>
  <si>
    <t>Volume estimado</t>
  </si>
  <si>
    <t>PLANILHA DE COMPOSIÇÕES COM PREÇO UNITÁRIO</t>
  </si>
  <si>
    <t>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t>
  </si>
  <si>
    <t>LIGAÇÕES PROVISÓRIAS PARA CONTAINER TIPO 3 (CORRESPONDENTE AO CÓDIGO ED-16350)</t>
  </si>
  <si>
    <t>LIGAÇÃO PROVISÓRIA DE LUZ E FORÇA-PADRÃO PROVISÓRIO 30KVA</t>
  </si>
  <si>
    <t>LOCAÇÃO DE BANHEIRO QUÍMICO, DIMENSÃO (110X120X230)CM, LINHA PADRÃO, CONTENDO UMA (1) PIA/HIGIENIZADOR DE MÃOS, INCLUSIVE MANUTENÇÃO E MOBILIZAÇÃO/DESMOBILIZAÇÃO</t>
  </si>
  <si>
    <t>LIMPEZA MECANIZADA DE CAMADA VEGETAL, VEGETAÇÃO E PEQUENAS ÁRVORES (DIÂMETRO DE TRONCO MENOR QUE 0,20 M), COM TRATOR DE ESTEIRAS.AF_05/2018</t>
  </si>
  <si>
    <t>CARGA, MANOBRA E DESCARGA DE ENTULHO EM CAMINHÃO BASCULANTE 10 M³ - CARGA COM ESCAVADEIRA HIDRÁULICA  (CAÇAMBA DE 0,80 M³ / 111 HP) E DESCARGA LIVRE (UNIDADE: M3). AF_07/2020</t>
  </si>
  <si>
    <t>TOTAL SEM BDI</t>
  </si>
  <si>
    <t>Valor  Unit. Com BDI</t>
  </si>
  <si>
    <t xml:space="preserve">Peso Acumulado </t>
  </si>
  <si>
    <t>1.1</t>
  </si>
  <si>
    <t>un</t>
  </si>
  <si>
    <t>CANTEIRO DE OBRAS</t>
  </si>
  <si>
    <t>VIGIA NOTURNO</t>
  </si>
  <si>
    <t>Meses de obra</t>
  </si>
  <si>
    <t>horas</t>
  </si>
  <si>
    <t>SERVIÇOS PRELIMINARES</t>
  </si>
  <si>
    <t>Área de limpeza de camada vegetal</t>
  </si>
  <si>
    <t>Distância - Bota-fora de resíduos</t>
  </si>
  <si>
    <t>DMT</t>
  </si>
  <si>
    <t>LOCAÇÕES</t>
  </si>
  <si>
    <t>Coeficiente de contração</t>
  </si>
  <si>
    <t>Total  de carga</t>
  </si>
  <si>
    <t>Carga</t>
  </si>
  <si>
    <t>ESPALHAMENTO DE MATERIAL</t>
  </si>
  <si>
    <t xml:space="preserve">LIMPEZA DA OBRA  </t>
  </si>
  <si>
    <t>Quantidade de linhas</t>
  </si>
  <si>
    <t>Quantidade de curvas</t>
  </si>
  <si>
    <t>Distância - Área de empréstimo de solo</t>
  </si>
  <si>
    <t>ADMINISTRAÇÃO DE OBRA</t>
  </si>
  <si>
    <t xml:space="preserve"> 4.2 </t>
  </si>
  <si>
    <t>Tipo</t>
  </si>
  <si>
    <t>Próprio</t>
  </si>
  <si>
    <t>SEDI - SERVIÇOS DIVERSOS</t>
  </si>
  <si>
    <t>Material</t>
  </si>
  <si>
    <t>KG</t>
  </si>
  <si>
    <t/>
  </si>
  <si>
    <t>TRAN - TRANSPORTES, CARGAS E DESCARGAS</t>
  </si>
  <si>
    <t>PAVI - PAVIMENTAÇÃO</t>
  </si>
  <si>
    <t>FUES - FUNDAÇÕES E ESTRUTURAS</t>
  </si>
  <si>
    <t>MES</t>
  </si>
  <si>
    <t>URBA - URBANIZAÇÃO</t>
  </si>
  <si>
    <t xml:space="preserve"> 88326 </t>
  </si>
  <si>
    <t>VIGIA NOTURNO COM ENCARGOS COMPLEMENTARES</t>
  </si>
  <si>
    <t xml:space="preserve"> 95875 </t>
  </si>
  <si>
    <t xml:space="preserve"> 100978 </t>
  </si>
  <si>
    <t xml:space="preserve"> 00006077 </t>
  </si>
  <si>
    <t>ARGILA OU BARRO PARA ATERRO/REATERRO (RETIRADO NA JAZIDA, SEM TRANSPORTE)</t>
  </si>
  <si>
    <t>PISO - PISOS</t>
  </si>
  <si>
    <t xml:space="preserve"> 101266 </t>
  </si>
  <si>
    <t>MOVT - MOVIMENTO DE TERRA</t>
  </si>
  <si>
    <t xml:space="preserve"> ED-16350 </t>
  </si>
  <si>
    <t xml:space="preserve"> 100982 </t>
  </si>
  <si>
    <t xml:space="preserve"> 100574 </t>
  </si>
  <si>
    <t xml:space="preserve"> 98525 </t>
  </si>
  <si>
    <t>SERP - SERVIÇOS PRELIMINARES</t>
  </si>
  <si>
    <t xml:space="preserve"> ED-16358 </t>
  </si>
  <si>
    <t xml:space="preserve"> 96385 </t>
  </si>
  <si>
    <t>EXECUÇÃO E COMPACTAÇÃO DE ATERRO COM SOLO PREDOMINANTEMENTE ARGILOSO - EXCLUSIVE SOLO, ESCAVAÇÃO, CARGA E TRANSPORTE. AF_11/2019</t>
  </si>
  <si>
    <t>Total sem BDI</t>
  </si>
  <si>
    <t>Total do BDI</t>
  </si>
  <si>
    <t>Total Geral</t>
  </si>
  <si>
    <t xml:space="preserve"> 1.1 </t>
  </si>
  <si>
    <t xml:space="preserve"> 1.2 </t>
  </si>
  <si>
    <t xml:space="preserve"> 2 </t>
  </si>
  <si>
    <t xml:space="preserve"> 2.1 </t>
  </si>
  <si>
    <t xml:space="preserve"> 2.2 </t>
  </si>
  <si>
    <t xml:space="preserve"> 2.3 </t>
  </si>
  <si>
    <t xml:space="preserve"> 2.4 </t>
  </si>
  <si>
    <t xml:space="preserve"> 2.5 </t>
  </si>
  <si>
    <t xml:space="preserve"> 3 </t>
  </si>
  <si>
    <t xml:space="preserve"> 3.1 </t>
  </si>
  <si>
    <t xml:space="preserve"> 4 </t>
  </si>
  <si>
    <t xml:space="preserve"> 4.1 </t>
  </si>
  <si>
    <t xml:space="preserve"> 5 </t>
  </si>
  <si>
    <t xml:space="preserve"> 5.1 </t>
  </si>
  <si>
    <t xml:space="preserve"> 5.2 </t>
  </si>
  <si>
    <t xml:space="preserve"> 5.3 </t>
  </si>
  <si>
    <t xml:space="preserve"> 6 </t>
  </si>
  <si>
    <t xml:space="preserve"> 6.1 </t>
  </si>
  <si>
    <t xml:space="preserve"> 6.2 </t>
  </si>
  <si>
    <t xml:space="preserve"> 7 </t>
  </si>
  <si>
    <t xml:space="preserve"> 7.1 </t>
  </si>
  <si>
    <t xml:space="preserve"> 7.2 </t>
  </si>
  <si>
    <t xml:space="preserve"> 8 </t>
  </si>
  <si>
    <t xml:space="preserve"> 8.1 </t>
  </si>
  <si>
    <t xml:space="preserve"> 8.2 </t>
  </si>
  <si>
    <t xml:space="preserve"> 8.3 </t>
  </si>
  <si>
    <t xml:space="preserve"> 8.4 </t>
  </si>
  <si>
    <t xml:space="preserve"> 9 </t>
  </si>
  <si>
    <t>LIMPEZA DA OBRA</t>
  </si>
  <si>
    <t xml:space="preserve"> 9.1 </t>
  </si>
  <si>
    <t xml:space="preserve"> 9.2 </t>
  </si>
  <si>
    <t>LIMPEZA E DEMOLIÇÃO</t>
  </si>
  <si>
    <t>m³/m³</t>
  </si>
  <si>
    <t>2.1</t>
  </si>
  <si>
    <t>2.3</t>
  </si>
  <si>
    <t>2.4</t>
  </si>
  <si>
    <t>3.1</t>
  </si>
  <si>
    <t>Custo Acumulado</t>
  </si>
  <si>
    <t xml:space="preserve"> 7.1.1 </t>
  </si>
  <si>
    <t xml:space="preserve"> 7.2.1 </t>
  </si>
  <si>
    <t xml:space="preserve"> 7.2.2 </t>
  </si>
  <si>
    <t>CRONOGRAMA FÍSICO-FINANCEIRO</t>
  </si>
  <si>
    <t>LIMPEZA MECANIZADA DE CAMADA VEGETAL</t>
  </si>
  <si>
    <t>1.2</t>
  </si>
  <si>
    <t>ED-</t>
  </si>
  <si>
    <t xml:space="preserve"> ED-49813 </t>
  </si>
  <si>
    <t>Und</t>
  </si>
  <si>
    <t>Quant.</t>
  </si>
  <si>
    <t>Valor Unit</t>
  </si>
  <si>
    <t>Composição</t>
  </si>
  <si>
    <t>Composição Auxiliar</t>
  </si>
  <si>
    <t xml:space="preserve"> 88316 </t>
  </si>
  <si>
    <t>SERVENTE COM ENCARGOS COMPLEMENTARES</t>
  </si>
  <si>
    <t>Insumo</t>
  </si>
  <si>
    <t>MO sem LS =&gt;</t>
  </si>
  <si>
    <t>LS =&gt;</t>
  </si>
  <si>
    <t>MO com LS =&gt;</t>
  </si>
  <si>
    <t>Valor do BDI =&gt;</t>
  </si>
  <si>
    <t>Valor com BDI =&gt;</t>
  </si>
  <si>
    <t>kg</t>
  </si>
  <si>
    <t xml:space="preserve"> 88309 </t>
  </si>
  <si>
    <t>PEDREIRO COM ENCARGOS COMPLEMENTARES</t>
  </si>
  <si>
    <t>Kg</t>
  </si>
  <si>
    <t>REBOCO COM ARGAMASSA, TRAÇO 1:2:9 (CIMENTO, CAL E AREIA), COM ADITIVO IMPERMEABILIZANTE, ESP. 20MM, APLICAÇÃO MANUAL, PREPARO MECÂNICO</t>
  </si>
  <si>
    <t>100,0%</t>
  </si>
  <si>
    <t>R00</t>
  </si>
  <si>
    <t>6.1</t>
  </si>
  <si>
    <t xml:space="preserve">TRANSPORTE </t>
  </si>
  <si>
    <t>LOCAÇÃO TOPOGRÁFICA ATE 20 PONTOS</t>
  </si>
  <si>
    <t>Área total</t>
  </si>
  <si>
    <t xml:space="preserve"> ED-50155 </t>
  </si>
  <si>
    <t xml:space="preserve"> ED-28428 </t>
  </si>
  <si>
    <t>FORNECIMENTO E COLOCAÇÃO DE PLACA DE OBRA EM CHAPA GALVANIZADA #26, ESP. 0,45MM, DIMENSÃO (4X3)M, PLOTADA COM ADESIVO VINÍLICO, AFIXADA COM REBITES 4,8X40MM, EM ESTRUTURA METÁLICA DE METALON 20X20MM, ESP. 1,25MM, INCLUSIVE SUPORTE EM EUCALIPTO AUTOCLAVADO PINTADO COM TINTA PVA DUAS (2) DEMÃOS</t>
  </si>
  <si>
    <t xml:space="preserve"> ED-50274 </t>
  </si>
  <si>
    <t xml:space="preserve"> 7.2.3 </t>
  </si>
  <si>
    <t xml:space="preserve"> 6.3 </t>
  </si>
  <si>
    <t xml:space="preserve"> 7.1.2 </t>
  </si>
  <si>
    <t>PLANTIO DE GRAMA</t>
  </si>
  <si>
    <t>GRAMA EM PLACAS</t>
  </si>
  <si>
    <t>ADUBO</t>
  </si>
  <si>
    <t>Área total de Talude</t>
  </si>
  <si>
    <t>CALCÁRIO</t>
  </si>
  <si>
    <t>Área de Grama</t>
  </si>
  <si>
    <t>cm</t>
  </si>
  <si>
    <t xml:space="preserve">Subtotal - Volume de Grama </t>
  </si>
  <si>
    <t>Comprimento total</t>
  </si>
  <si>
    <t>DISPOSITIVOS COMPLEMENTARES</t>
  </si>
  <si>
    <t>Comprimento</t>
  </si>
  <si>
    <t>LIMPEZA DA CAMADA VEGETAL</t>
  </si>
  <si>
    <t>Volume de escavação</t>
  </si>
  <si>
    <t>ESCAVAÇÃO VERTICAL</t>
  </si>
  <si>
    <t>ATERRO</t>
  </si>
  <si>
    <t>LOCAÇÃO DE BANHEIRO QUÍMICO</t>
  </si>
  <si>
    <t>MOBILIZAÇÃO E DESMOBILIZAÇÃO DE CONTAINER</t>
  </si>
  <si>
    <t>LIGAÇÕES PROVISÓRIAS PARA CONTAINER TIPO 3</t>
  </si>
  <si>
    <t>5.1</t>
  </si>
  <si>
    <t>5.1.1</t>
  </si>
  <si>
    <t>5.2</t>
  </si>
  <si>
    <t>5.2.1</t>
  </si>
  <si>
    <t>5.2.2</t>
  </si>
  <si>
    <t>Distância - Diego Gramas</t>
  </si>
  <si>
    <t>DAS 17h ATÉ AS 7h</t>
  </si>
  <si>
    <t xml:space="preserve">u </t>
  </si>
  <si>
    <t>2.6</t>
  </si>
  <si>
    <t>ARGILA PARA EMPRÉSTIMO</t>
  </si>
  <si>
    <t>Quantidade de árvores</t>
  </si>
  <si>
    <t>Sub-total</t>
  </si>
  <si>
    <t>2.7</t>
  </si>
  <si>
    <t xml:space="preserve">UN </t>
  </si>
  <si>
    <t>EMPRESA</t>
  </si>
  <si>
    <t>CIDADE</t>
  </si>
  <si>
    <t>LOCAL / LINK</t>
  </si>
  <si>
    <t>CNPJ</t>
  </si>
  <si>
    <t xml:space="preserve">CONTATO </t>
  </si>
  <si>
    <t>VALOR</t>
  </si>
  <si>
    <t>FRETE</t>
  </si>
  <si>
    <t>TOTAL</t>
  </si>
  <si>
    <t>LASTRO DE BRITA COM PEDRA BRITADA NÚMERO 2 E 3, INCLUSIVE ADENSAMENTO E APILOAMENTO MANUAL</t>
  </si>
  <si>
    <t xml:space="preserve"> 103946 </t>
  </si>
  <si>
    <t>PLANTIO DE GRAMA ESMERALDA OU SÃO CARLOS OU CURITIBANA, EM PLACAS. AF_05/2022</t>
  </si>
  <si>
    <t xml:space="preserve"> 98520 </t>
  </si>
  <si>
    <t>APLICAÇÃO DE ADUBO EM SOLO. AF_05/2018</t>
  </si>
  <si>
    <t xml:space="preserve"> ED-50137 </t>
  </si>
  <si>
    <t>MOBILIZAÇÃO E DESMOBILIZAÇÃO DE CONTAINER, INCLUSIVE CARGA, DESCARGA E TRANSPORTE EM CAMINHÃO CARROCERIA COM GUINDAUTO (MUNCK), EXCLUSIVE LOCAÇÃO DO CONTAINER</t>
  </si>
  <si>
    <t>LOCAÇÃO TOPOGRÁFICA PARA ATÉ VINTE (20) PONTOS REFERENCIAIS, INCLUSIVE ESTACA (PIQUETE) DE MARCAÇÃO</t>
  </si>
  <si>
    <t xml:space="preserve"> 98521 </t>
  </si>
  <si>
    <t>APLICAÇÃO DE CALCÁRIO PARA CORREÇÃO DO PH DO SOLO. AF_05/2018</t>
  </si>
  <si>
    <t>SEES - SERVIÇOS ESPECIAIS</t>
  </si>
  <si>
    <t xml:space="preserve"> 5.2.5 </t>
  </si>
  <si>
    <t xml:space="preserve"> 5.3.1 </t>
  </si>
  <si>
    <t xml:space="preserve"> 7.3.1 </t>
  </si>
  <si>
    <t xml:space="preserve"> ED-48298 </t>
  </si>
  <si>
    <t>CORTE, DOBRA E MONTAGEM DE AÇO CA-50/60, INCLUSIVE ESPAÇADOR</t>
  </si>
  <si>
    <t xml:space="preserve"> 7.3.2 </t>
  </si>
  <si>
    <t xml:space="preserve"> ED-50760 </t>
  </si>
  <si>
    <t xml:space="preserve"> 7.3.3 </t>
  </si>
  <si>
    <t xml:space="preserve"> 88315 </t>
  </si>
  <si>
    <t>SERRALHEIRO COM ENCARGOS COMPLEMENTARES</t>
  </si>
  <si>
    <t xml:space="preserve"> 2.6 </t>
  </si>
  <si>
    <t xml:space="preserve"> 2.7 </t>
  </si>
  <si>
    <t xml:space="preserve"> 5.1.1 </t>
  </si>
  <si>
    <t xml:space="preserve"> 5.2.1 </t>
  </si>
  <si>
    <t xml:space="preserve"> 5.2.2 </t>
  </si>
  <si>
    <t xml:space="preserve"> 5.2.3 </t>
  </si>
  <si>
    <t xml:space="preserve"> 5.2.4 </t>
  </si>
  <si>
    <t xml:space="preserve"> 7.3 </t>
  </si>
  <si>
    <t>DISPOSITIVOS COMPLEMENTÁRES</t>
  </si>
  <si>
    <t xml:space="preserve"> 9.3 </t>
  </si>
  <si>
    <t xml:space="preserve"> 9.4 </t>
  </si>
  <si>
    <t>10.1</t>
  </si>
  <si>
    <t>10.2</t>
  </si>
  <si>
    <t>PAISAGISMO</t>
  </si>
  <si>
    <t>Área de plantio</t>
  </si>
  <si>
    <t>APLICAÇÃO DE ADUBO</t>
  </si>
  <si>
    <t>APLICAÇÃO DE CALCÁRIO</t>
  </si>
  <si>
    <t>PLANTIO DE ÁRVORES</t>
  </si>
  <si>
    <t>Resedá</t>
  </si>
  <si>
    <t>0,60 m x 0,60 m</t>
  </si>
  <si>
    <t>10.3</t>
  </si>
  <si>
    <t>ENGENHEIRO CIVIL JUNIOR</t>
  </si>
  <si>
    <t>TAPUME</t>
  </si>
  <si>
    <t>PORTÃO</t>
  </si>
  <si>
    <t>REMOÇÃO DO TAPUME</t>
  </si>
  <si>
    <t>REMOÇÃO DE BANCOS</t>
  </si>
  <si>
    <t>Quantidade de bancos</t>
  </si>
  <si>
    <t>Volume de corte</t>
  </si>
  <si>
    <t>Jacarandá Mimoso</t>
  </si>
  <si>
    <t>Aroeira salsa</t>
  </si>
  <si>
    <t>Pau ferro</t>
  </si>
  <si>
    <t>Ipê-amarelo</t>
  </si>
  <si>
    <t>Área de plantio de grama</t>
  </si>
  <si>
    <t>ALAMBRADO</t>
  </si>
  <si>
    <t>GUARDA-CORPO</t>
  </si>
  <si>
    <t>Arquibancada</t>
  </si>
  <si>
    <t>Caminho 02</t>
  </si>
  <si>
    <t>CORRIMÃO</t>
  </si>
  <si>
    <t>ARQUIBANCADA</t>
  </si>
  <si>
    <t>ÁREA DE CONCRETO ARMADO</t>
  </si>
  <si>
    <t>ALVENARIA DE CONCRETO</t>
  </si>
  <si>
    <t>LASTRO DE BRITA COMPACTADA</t>
  </si>
  <si>
    <t>PINTURA</t>
  </si>
  <si>
    <t>AÇO CA-50</t>
  </si>
  <si>
    <t>Viga baldrame</t>
  </si>
  <si>
    <t>Pilarete</t>
  </si>
  <si>
    <t>CONCRETO</t>
  </si>
  <si>
    <t>FORMA</t>
  </si>
  <si>
    <t>INSTALAÇÃO DE BANCOS</t>
  </si>
  <si>
    <t>Distância - Bota-fora de solos</t>
  </si>
  <si>
    <t>2.5</t>
  </si>
  <si>
    <t>5.2.3</t>
  </si>
  <si>
    <t>5.2.4</t>
  </si>
  <si>
    <t>5.2.5</t>
  </si>
  <si>
    <t>7.1</t>
  </si>
  <si>
    <t>8.1</t>
  </si>
  <si>
    <t>8.2</t>
  </si>
  <si>
    <t>9.1</t>
  </si>
  <si>
    <t>9.2</t>
  </si>
  <si>
    <t>9.3</t>
  </si>
  <si>
    <t>2.8</t>
  </si>
  <si>
    <t>ESTACAS</t>
  </si>
  <si>
    <t>ARRASAMENTO</t>
  </si>
  <si>
    <t>Quantidade de estacas</t>
  </si>
  <si>
    <t>Profundidade</t>
  </si>
  <si>
    <t>FUNDAÇÃO</t>
  </si>
  <si>
    <t>VIGA BALDRAMES E PILARETES</t>
  </si>
  <si>
    <t>Área de estaca</t>
  </si>
  <si>
    <t>CHAPISCO</t>
  </si>
  <si>
    <t>EMBOÇO</t>
  </si>
  <si>
    <t>REBOCO</t>
  </si>
  <si>
    <t>4.1</t>
  </si>
  <si>
    <t>4.1.1</t>
  </si>
  <si>
    <t>4.1.2</t>
  </si>
  <si>
    <t>4.1.3</t>
  </si>
  <si>
    <t>4.1.4</t>
  </si>
  <si>
    <t>4.2</t>
  </si>
  <si>
    <t>4.2.1</t>
  </si>
  <si>
    <t>4.2.2</t>
  </si>
  <si>
    <t>4.2.3</t>
  </si>
  <si>
    <t>4.2.4</t>
  </si>
  <si>
    <t>5.3</t>
  </si>
  <si>
    <t>5.3.1</t>
  </si>
  <si>
    <t>5.3.2</t>
  </si>
  <si>
    <t>5.3.3</t>
  </si>
  <si>
    <t>5.3.4</t>
  </si>
  <si>
    <t>5.3.5</t>
  </si>
  <si>
    <t>7.1.1</t>
  </si>
  <si>
    <t>7.1.2</t>
  </si>
  <si>
    <t>7.2</t>
  </si>
  <si>
    <t>7.2.1</t>
  </si>
  <si>
    <t>7.2.2</t>
  </si>
  <si>
    <t>7.2.3</t>
  </si>
  <si>
    <t>8.3</t>
  </si>
  <si>
    <t>8.4</t>
  </si>
  <si>
    <t>8.5</t>
  </si>
  <si>
    <t>8.6</t>
  </si>
  <si>
    <t>8.7</t>
  </si>
  <si>
    <t>10.4</t>
  </si>
  <si>
    <t>10.5</t>
  </si>
  <si>
    <t>10.6</t>
  </si>
  <si>
    <t>Área de passeio</t>
  </si>
  <si>
    <t>Volume total</t>
  </si>
  <si>
    <t>LASTRO DE BRITA</t>
  </si>
  <si>
    <t>Volume de brita</t>
  </si>
  <si>
    <t>Distância - Diego gramas</t>
  </si>
  <si>
    <t>LIMPEZA PERMANENTE DA OBRA</t>
  </si>
  <si>
    <t>Período de obra</t>
  </si>
  <si>
    <t>Meses</t>
  </si>
  <si>
    <t>m³/dia</t>
  </si>
  <si>
    <t>Distância - Bota fora de resíduos de contrução</t>
  </si>
  <si>
    <t>9.4</t>
  </si>
  <si>
    <t>ESPALHAMENTO DO MATERIAL</t>
  </si>
  <si>
    <t>LOCAÇÃO DE CONTAINER, TIPO 3, PARA DEPÓSITO/FERRAMENTARIA DE OBRA</t>
  </si>
  <si>
    <t>Distância - Britasul</t>
  </si>
  <si>
    <t>PASSEIO</t>
  </si>
  <si>
    <t>EXECUÇÃO DE ALAMBRADO</t>
  </si>
  <si>
    <t>Área de remoção</t>
  </si>
  <si>
    <t>LIXEIRA</t>
  </si>
  <si>
    <t>Quantdade</t>
  </si>
  <si>
    <t>9.5</t>
  </si>
  <si>
    <t>ESTRUTURA</t>
  </si>
  <si>
    <t>MURETA EM ALVENARIA</t>
  </si>
  <si>
    <t>7.3</t>
  </si>
  <si>
    <t>7.3.1</t>
  </si>
  <si>
    <t>7.3.2</t>
  </si>
  <si>
    <t>7.3.3</t>
  </si>
  <si>
    <t>Área de alvenaria</t>
  </si>
  <si>
    <t>Área de pintura</t>
  </si>
  <si>
    <t>REMOÇÃO DE PORTÃO</t>
  </si>
  <si>
    <t>REMOÇÃO DE ALAMBRADO</t>
  </si>
  <si>
    <t>DEMOLIÇÃO DE ALVENARIA</t>
  </si>
  <si>
    <t>Alambrado projetado</t>
  </si>
  <si>
    <t>Alambrado removido</t>
  </si>
  <si>
    <t>Volume de alvenaria</t>
  </si>
  <si>
    <t>REMOÇÃO DE DISPOSITIVOS</t>
  </si>
  <si>
    <t>REMOÇÃO DE BALANÇO</t>
  </si>
  <si>
    <t>GANGORRA METÁLICA COM DOIS LUGARES</t>
  </si>
  <si>
    <t>EQUIPAMENTO DE ACADEMIA AO AR LIVRE - ROTAÇÃO VERTICAL DUPLO</t>
  </si>
  <si>
    <t>EQUIPAMENTO DE ACADEMIA AO AR LIVRE - SIMULADOR DE CAMINHADA TRIPLO</t>
  </si>
  <si>
    <t>EQUIPAMENTO DE ACADEMIA AO AR LIVRE - SIMULADOR DE REMO INDIVIDUAL</t>
  </si>
  <si>
    <t>2.2</t>
  </si>
  <si>
    <t>4.2.5</t>
  </si>
  <si>
    <t>4.2.6</t>
  </si>
  <si>
    <t>4.2.7</t>
  </si>
  <si>
    <t>4.2.8</t>
  </si>
  <si>
    <t>6.2</t>
  </si>
  <si>
    <t>6.3</t>
  </si>
  <si>
    <t>6.4</t>
  </si>
  <si>
    <t>9.6</t>
  </si>
  <si>
    <t>9.7</t>
  </si>
  <si>
    <t>9.8</t>
  </si>
  <si>
    <t>9.9</t>
  </si>
  <si>
    <t>9.10</t>
  </si>
  <si>
    <t>11.1</t>
  </si>
  <si>
    <t>11.2</t>
  </si>
  <si>
    <t>11.3</t>
  </si>
  <si>
    <t>11.4</t>
  </si>
  <si>
    <t>RIHAPPY</t>
  </si>
  <si>
    <t>https://www.rihappy.com.br/gira-gira-150m--8-lugares----estrutura-em-ferro-e-assento-em-madeira-1002269526/p?idsku=1002146267&amp;utm_source=google&amp;utm_medium=cpc&amp;utm_campaign=gss_todos_produtos&amp;gclid=CjwKCAjw1YCkBhAOEiwA5aN4AWvIt3_fAF6bgzh2pzAfWEuY271dpYXMOwidKD2xLqaAuM_APiU3TxoCC5kQAvD_BwE</t>
  </si>
  <si>
    <t>58.731.662/0001-11</t>
  </si>
  <si>
    <t>(11) 94188-4826</t>
  </si>
  <si>
    <t>SÃO PAULO/SP</t>
  </si>
  <si>
    <t>https://www.americanas.com.br/produto/3598304180?opn=YSMESP&amp;epar=bp_pl_px_go_pmax_brin_3p_pb_2&amp;WT.srch=1&amp;offerId=60fc42e352131c3c81ae9f1b&amp;gclsrc=aw.ds&amp;gclid=CjwKCAjw1YCkBhAOEiwA5aN4AW-XZNdoECxPTNX36GnMCHFFTiGVCk3MWymSBjtaaFzQDjett1uChBoCU3QQAvD_BwE</t>
  </si>
  <si>
    <t>AMERICANAS</t>
  </si>
  <si>
    <t>00.776.574/0006-60</t>
  </si>
  <si>
    <t>4003 4848</t>
  </si>
  <si>
    <t>RIO DE JANEIRO/RJ</t>
  </si>
  <si>
    <t>https://www.magazineluiza.com.br/carrossel-gira-gira-infantil-06-lugares-piso-cod-ee0109-esportes-express/p/ahdeja5cja/br/cagg/?&amp;seller_id=esportes&amp;utm_source=google&amp;utm_medium=pla&amp;utm_campaign=&amp;partner_id=69999&amp;gclid=CjwKCAjw1YCkBhAOEiwA5aN4AWbAtUe8He8opoGHx8ZnuLq4mZhgu_IGaOA6iaLMg2VIkRn4Si6QvRoCwCYQAvD_BwE&amp;gclsrc=aw.ds</t>
  </si>
  <si>
    <t>MAGAZINE LUIZA</t>
  </si>
  <si>
    <t>02.206.577/0001-80</t>
  </si>
  <si>
    <t>0800 773 3838</t>
  </si>
  <si>
    <t>FRANCA/SP</t>
  </si>
  <si>
    <t>CARROSSEL GIRA-GIRA INFANTIL</t>
  </si>
  <si>
    <t>COT-512-001</t>
  </si>
  <si>
    <t>COT-512-002</t>
  </si>
  <si>
    <t>BRINQUEDO DE MOLA CAVALINHO</t>
  </si>
  <si>
    <t>https://www.magazineluiza.com.br/brinquedo-de-mola-cavalinho-brink-bem/p/gc890jk458/br/brcl/?&amp;seller_id=brinkbembrinquedosltda</t>
  </si>
  <si>
    <t>KINDERPLAY</t>
  </si>
  <si>
    <t>https://www.kinderplay.com.br/brinquedo-de-mola-cavalinho-krenke-083-m-2022-01-05-18-37-18?utm_source=Site&amp;utm_medium=GoogleMerchant&amp;utm_campaign=GoogleMerchant&amp;sku=14813-laranja-chumbado&amp;gclid=CjwKCAjw1YCkBhAOEiwA5aN4AVNCLKBhOi_-7H4iPVIz2JwfMJPQz4aYi-bQ0tSBv0CNG-0JzckmTBoC9gwQAvD_BwE</t>
  </si>
  <si>
    <t>38.050.080/0001-62</t>
  </si>
  <si>
    <t>(47) 99998-6546</t>
  </si>
  <si>
    <t>JARAGUÁ/SC</t>
  </si>
  <si>
    <t>ANIMAMIX</t>
  </si>
  <si>
    <t>PIRACICABA/SP</t>
  </si>
  <si>
    <t>https://www.animamix.com.br/brinquedos/gangorra-de-molas-cavalinho/4802</t>
  </si>
  <si>
    <t>(19)3052-1743</t>
  </si>
  <si>
    <t>09.614.368/0001-14</t>
  </si>
  <si>
    <t>REINSTALAÇÃO PORTÃO</t>
  </si>
  <si>
    <t>SINAPI - 04/2023 - Minas Gerais
SICRO3 - 01/2023 - Minas Gerais
SETOP - 01/2023 - Minas Gerais
SUDECAP - 02/2023 - Minas Gerais</t>
  </si>
  <si>
    <t>URBANIZAÇÃO DA PRAÇA CORRUÍRA</t>
  </si>
  <si>
    <t xml:space="preserve"> 93565 </t>
  </si>
  <si>
    <t>ENGENHEIRO CIVIL DE OBRA JUNIOR COM ENCARGOS COMPLEMENTARES</t>
  </si>
  <si>
    <t xml:space="preserve"> ED-50159 </t>
  </si>
  <si>
    <t>TAPUME FIXO DE PROTEÇÃO PARA FECHAMENTO DE OBRA EM CHAPA DE COMPENSADO, ESP. 12MM, COM MÓDULO NA DIMENSÃO DE (110X220)CM, INCLUSIVE PINTURA LÁTEX (PVA) COM DUAS (2) DEMÃOS, EXCLUSIVE ABERTURA PARA PORTÃO</t>
  </si>
  <si>
    <t xml:space="preserve"> 97637 </t>
  </si>
  <si>
    <t>REMOÇÃO DE TAPUME/ CHAPAS METÁLICAS E DE MADEIRA, DE FORMA MANUAL, SEM REAPROVEITAMENTO. AF_12/2017</t>
  </si>
  <si>
    <t xml:space="preserve"> ED-50162 </t>
  </si>
  <si>
    <t>PORTÃO PARA TAPUME FIXO DE PROTEÇÃO COM FECHAMENTO DE OBRA EM CHAPA DE COMPENSADO, ESP. 12MM, COM MÓDULO NA DIMENSÃO DE (110X220)CM, INCLUSIVE FERRAGENS E PINTURA LÁTEX (PVA) COM DUAS (2) DEMÃOS</t>
  </si>
  <si>
    <t xml:space="preserve"> 4.1.1 </t>
  </si>
  <si>
    <t xml:space="preserve"> 4.1.2 </t>
  </si>
  <si>
    <t xml:space="preserve"> 4.1.3 </t>
  </si>
  <si>
    <t xml:space="preserve"> 4.1.4 </t>
  </si>
  <si>
    <t>REMOÇÃO E REAOCAÇÃO</t>
  </si>
  <si>
    <t xml:space="preserve"> 4.2.1 </t>
  </si>
  <si>
    <t xml:space="preserve"> DAC-512-002 </t>
  </si>
  <si>
    <t xml:space="preserve"> 4.2.2 </t>
  </si>
  <si>
    <t xml:space="preserve"> DAC-512-001 </t>
  </si>
  <si>
    <t>REALOCAÇÃO DE BALANÇO</t>
  </si>
  <si>
    <t xml:space="preserve"> 4.2.3 </t>
  </si>
  <si>
    <t xml:space="preserve"> DAC-512-004 </t>
  </si>
  <si>
    <t>REMOÇÃO DE PORTÃO - COM REAPROVEITAMENTO</t>
  </si>
  <si>
    <t xml:space="preserve"> 4.2.4 </t>
  </si>
  <si>
    <t xml:space="preserve"> DAC-512-005 </t>
  </si>
  <si>
    <t xml:space="preserve"> 4.2.5 </t>
  </si>
  <si>
    <t xml:space="preserve"> 97622 </t>
  </si>
  <si>
    <t>DEMOLIÇÃO DE ALVENARIA DE BLOCO FURADO, DE FORMA MANUAL, SEM REAPROVEITAMENTO. AF_12/2017</t>
  </si>
  <si>
    <t xml:space="preserve"> 4.2.6 </t>
  </si>
  <si>
    <t xml:space="preserve"> 4.2.7 </t>
  </si>
  <si>
    <t xml:space="preserve"> 4.2.8 </t>
  </si>
  <si>
    <t>ESCAVAÇÃO VERTICAL PARA INFRAESTRUTURA, COM CARGA, DESCARGA E TRANSPORTE DE SOLO DE 1ª CATEGORIA, COM ESCAVADEIRA HIDRÁULICA (CAÇAMBA: 0,8 M³ / 111HP), FROTA DE 3 CAMINHÕES BASCULANTES DE 10 M³, DMT ATÉ 1 KM E VELOCIDADE MÉDIA14 KM/H. AF_05/2020</t>
  </si>
  <si>
    <t xml:space="preserve"> 5.3.2 </t>
  </si>
  <si>
    <t xml:space="preserve"> 5.3.3 </t>
  </si>
  <si>
    <t xml:space="preserve"> 5.3.4 </t>
  </si>
  <si>
    <t xml:space="preserve"> ED-51131 </t>
  </si>
  <si>
    <t>CARGA MANUAL DE MATERIAL DE QUALQUER NATUREZA SOBRE CAMINHÃO, EXCLUSIVE TRANSPORTE</t>
  </si>
  <si>
    <t xml:space="preserve"> 5.3.5 </t>
  </si>
  <si>
    <t xml:space="preserve"> 94993 </t>
  </si>
  <si>
    <t>EXECUÇÃO DE PASSEIO (CALÇADA) OU PISO DE CONCRETO COM CONCRETO MOLDADO IN LOCO, USINADO, ACABAMENTO CONVENCIONAL, ESPESSURA 6 CM, ARMADO. AF_08/2022</t>
  </si>
  <si>
    <t xml:space="preserve"> 6.4 </t>
  </si>
  <si>
    <t xml:space="preserve"> 101173 </t>
  </si>
  <si>
    <t>ESTACA BROCA DE CONCRETO, DIÂMETRO DE 20CM, ESCAVAÇÃO MANUAL COM TRADO CONCHA, COM ARMADURA DE ARRANQUE. AF_05/2020</t>
  </si>
  <si>
    <t xml:space="preserve"> ED-29686 </t>
  </si>
  <si>
    <t>CORTE E PREPARO DE CABEÇA/ARRASAMENTO MECANIZADO  DE ESTACA PARA BLOCO DE COROAMENTO, INCLUSIVE AFASTAMENTO E EMPILHAMENTO, EXCLUSIVE TRANSPORTE E RETIRADA DO MATERIAL DEMOLIDO</t>
  </si>
  <si>
    <t>VIGAS BALDRAMES E PILARETES</t>
  </si>
  <si>
    <t xml:space="preserve"> ED-8495 </t>
  </si>
  <si>
    <t>CONCRETO ESTRUTURAL, PREPARADO EM OBRA COM BETONEIRA, CONTROLE "A", COM FCK 25MPA, BRITA Nº (1), CONSISTÊNCIA PARA VIBRAÇÃO (FABRICAÇÃO)</t>
  </si>
  <si>
    <t xml:space="preserve"> ED-8571 </t>
  </si>
  <si>
    <t>FÔRMA E DESFORMA DE COMPENSADO PLASTIFICADO, ESP. 12MM, REAPROVEITAMENTO (3X) (FUNDAÇÃO)</t>
  </si>
  <si>
    <t xml:space="preserve"> 98522 </t>
  </si>
  <si>
    <t>ALAMBRADO EM MOURÕES DE CONCRETO, COM TELA DE ARAME GALVANIZADO (INCLUSIVE MURETA EM CONCRETO). AF_05/2018</t>
  </si>
  <si>
    <t xml:space="preserve"> 89480 </t>
  </si>
  <si>
    <t>ALVENARIA DE BLOCOS DE CONCRETO ESTRUTURAL 14X19X29 CM (ESPESSURA 14 CM), FBK = 14 MPA, UTILIZANDO COLHER DE PEDREIRO. AF_10/2022</t>
  </si>
  <si>
    <t xml:space="preserve"> 104641 </t>
  </si>
  <si>
    <t>PINTURA LÁTEX ACRÍLICA ECONÔMICA, APLICAÇÃO MANUAL EM PAREDES, DUAS DEMÃOS. AF_04/2023</t>
  </si>
  <si>
    <t xml:space="preserve"> 94995 </t>
  </si>
  <si>
    <t>EXECUÇÃO DE PASSEIO (CALÇADA) OU PISO DE CONCRETO COM CONCRETO MOLDADO IN LOCO, USINADO, ACABAMENTO CONVENCIONAL, ESPESSURA 8 CM, ARMADO. AF_08/2022</t>
  </si>
  <si>
    <t xml:space="preserve"> ED-50730 </t>
  </si>
  <si>
    <t>CHAPISCO COM ARGAMASSA, TRAÇO 1:2:3 (CIMENTO, AREIA E PEDRISCO), APLICADO COM COLHER, ESP. 5MM, PREPARO MECÂNICO</t>
  </si>
  <si>
    <t xml:space="preserve"> 8.5 </t>
  </si>
  <si>
    <t xml:space="preserve"> ED-50732 </t>
  </si>
  <si>
    <t>EMBOÇO COM ARGAMASSA, TRAÇO 1:6 (CIMENTO E AREIA), ESP. 20MM, APLICAÇÃO MANUAL, PREPARO MECÂNICO</t>
  </si>
  <si>
    <t xml:space="preserve"> 8.6 </t>
  </si>
  <si>
    <t xml:space="preserve"> 8.7 </t>
  </si>
  <si>
    <t xml:space="preserve"> ED-9934 </t>
  </si>
  <si>
    <t>PINTURA EPÓXI EM PISO, DUAS (2) DEMÃOS, INCLUSIVE UMA (1) DEMÃO DE PRIMER EPÓXI</t>
  </si>
  <si>
    <t xml:space="preserve"> DAC-512-003 </t>
  </si>
  <si>
    <t>GUARDA-CORPO DE AÇO GALVANIZADO DE 1,30M DE ALTURA, MONTANTES TUBULARES DE 1.1/2  ESPAÇADOS DE 1,20M, TRAVESSA SUPERIOR DE 2 , GRADIL FORMADO POR BARRAS CHATAS EM FERRO DE 32X4,8MM, FIXADO COM CHUMBADOR MECÂNICO.</t>
  </si>
  <si>
    <t xml:space="preserve"> 99855 </t>
  </si>
  <si>
    <t>CORRIMÃO SIMPLES, DIÂMETRO EXTERNO = 1 1/2, EM AÇO GALVANIZADO. AF_04/2019_PS</t>
  </si>
  <si>
    <t xml:space="preserve"> 103304 </t>
  </si>
  <si>
    <t>INSTALAÇÃO DE BANCO METÁLICO COM ENCOSTO, 1,60 M DE COMPRIMENTO, EM TUBO DE AÇO CARBONO COM PINTURA ELETROSTÁTICA, SOBRE PISO DE CONCRETO EXISTENTE. AF_11/2021</t>
  </si>
  <si>
    <t xml:space="preserve"> 103310 </t>
  </si>
  <si>
    <t>INSTALAÇÃO DE LIXEIRA METÁLICA DUPLA, CAPACIDADE DE 60 L, EM TUBO DE AÇO CARBONO E CESTOS EM CHAPA DE AÇO COM PINTURA ELETROSTÁTICA, SOBRE SOLO. AF_11/2021</t>
  </si>
  <si>
    <t xml:space="preserve"> 9.5 </t>
  </si>
  <si>
    <t xml:space="preserve"> ED-49576 </t>
  </si>
  <si>
    <t>FORNECIMENTO E INSTALAÇÃO DE GANGORRA METÁLICA COM DOIS LUGARES PARA PARQUE INFANTIL, FIXADO COM CONCRETO NÃO ESTRUTURAL, PREPARADO EM OBRA COM BETONEIRA, COM FCK 15 MPA , INCLUSIVE ESCAVAÇÃO E TRANSPORTE COM RETIRADA DO MATERIAL ESCAVADO (EM CAÇAMBA)</t>
  </si>
  <si>
    <t xml:space="preserve"> 9.6 </t>
  </si>
  <si>
    <t xml:space="preserve"> 9.7 </t>
  </si>
  <si>
    <t xml:space="preserve"> 9.8 </t>
  </si>
  <si>
    <t xml:space="preserve"> 103187 </t>
  </si>
  <si>
    <t>INSTALAÇÃO DE SIMULADOR DE CAMINHADA TRIPLO, EM TUBO DE AÇO CARBONO - EQUIPAMENTO DE GINÁSTICA PARA ACADEMIA AO AR LIVRE / ACADEMIA DA TERCEIRA IDADE - ATI, INSTALADO SOBRE PISO DE CONCRETO EXISTENTE. AF_10/2021</t>
  </si>
  <si>
    <t xml:space="preserve"> 9.9 </t>
  </si>
  <si>
    <t xml:space="preserve"> 103208 </t>
  </si>
  <si>
    <t>INSTALAÇÃO DE ROTAÇÃO VERTICAL DUPLO, EM TUBO DE ACO CARBONO - EQUIPAMENTO DE GINASTICA PARA ACADEMIA AO AR LIVRE / ACADEMIA DA TERCEIRA IDADE - ATI, INSTALADO SOBRE PISO DE CONCRETO EXISTENTE. AF_10/2021</t>
  </si>
  <si>
    <t xml:space="preserve"> 9.10 </t>
  </si>
  <si>
    <t xml:space="preserve"> 103189 </t>
  </si>
  <si>
    <t>INSTALAÇÃO DE SIMULADOR DE REMO INDIVIDUAL, EM TUBO DE AÇO CARBONO - EQUIPAMENTO DE GINÁSTICA PARA ACADEMIA AO AR LIVRE / ACADEMIA DA TERCEIRA IDADE - ATI, INSTALADO SOBRE PISO DE CONCRETO EXISTENTE. AF_10/2021</t>
  </si>
  <si>
    <t xml:space="preserve"> 9.11 </t>
  </si>
  <si>
    <t xml:space="preserve"> DAC-512-006 </t>
  </si>
  <si>
    <t>REINSTALAÇÃO DE PORTÃO</t>
  </si>
  <si>
    <t xml:space="preserve"> 10 </t>
  </si>
  <si>
    <t xml:space="preserve"> 10.1 </t>
  </si>
  <si>
    <t xml:space="preserve"> 98504 </t>
  </si>
  <si>
    <t>PLANTIO DE GRAMA BATATAIS EM PLACAS. AF_05/2018</t>
  </si>
  <si>
    <t xml:space="preserve"> 10.2 </t>
  </si>
  <si>
    <t xml:space="preserve"> 98511 </t>
  </si>
  <si>
    <t>PLANTIO DE ÁRVORE ORNAMENTAL COM ALTURA DE MUDA MAIOR QUE 2,00 M E MENOR OU IGUAL A 4,00 M. AF_05/2018</t>
  </si>
  <si>
    <t xml:space="preserve"> 10.3 </t>
  </si>
  <si>
    <t xml:space="preserve"> 10.4 </t>
  </si>
  <si>
    <t xml:space="preserve"> 10.5 </t>
  </si>
  <si>
    <t xml:space="preserve"> 10.6 </t>
  </si>
  <si>
    <t xml:space="preserve"> 11 </t>
  </si>
  <si>
    <t xml:space="preserve"> 11.1 </t>
  </si>
  <si>
    <t xml:space="preserve"> ED-50270 </t>
  </si>
  <si>
    <t>LIMPEZA PERMANENTE DA OBRA - 01 SERVENTE X 4 HORAS DIÁRIAS</t>
  </si>
  <si>
    <t xml:space="preserve"> 11.2 </t>
  </si>
  <si>
    <t xml:space="preserve"> 11.3 </t>
  </si>
  <si>
    <t xml:space="preserve"> 11.4 </t>
  </si>
  <si>
    <t>ESQV - ESQUADRIAS/FERRAGENS/VIDROS</t>
  </si>
  <si>
    <t xml:space="preserve"> 88251 </t>
  </si>
  <si>
    <t>AUXILIAR DE SERRALHEIRO COM ENCARGOS COMPLEMENTARES</t>
  </si>
  <si>
    <t xml:space="preserve"> 00000546 </t>
  </si>
  <si>
    <t>BARRA DE ACO CHATA, RETANGULAR (QUALQUER BITOLA)</t>
  </si>
  <si>
    <t xml:space="preserve"> 00001332 </t>
  </si>
  <si>
    <t>CHAPA DE ACO GROSSA, ASTM A36, E = 3/8 " (9,53 MM) 74,69 KG/M2</t>
  </si>
  <si>
    <t xml:space="preserve"> 00011002 </t>
  </si>
  <si>
    <t>ELETRODO REVESTIDO AWS - E6013, DIAMETRO IGUAL A 2,50 MM</t>
  </si>
  <si>
    <t xml:space="preserve"> 00011964 </t>
  </si>
  <si>
    <t>PARAFUSO DE ACO TIPO CHUMBADOR PARABOLT, DIAMETRO 3/8", COMPRIMENTO 75 MM</t>
  </si>
  <si>
    <t xml:space="preserve"> 00021012 </t>
  </si>
  <si>
    <t>TUBO ACO GALVANIZADO COM COSTURA, CLASSE LEVE, DN 40 MM ( 1 1/2"),  E = 3,00 MM,  *3,48* KG/M (NBR 5580)</t>
  </si>
  <si>
    <t xml:space="preserve"> 00021013 </t>
  </si>
  <si>
    <t>TUBO ACO GALVANIZADO COM COSTURA, CLASSE LEVE, DN 50 MM ( 2"),  E = 3,00 MM,  *4,40* KG/M (NBR 5580)</t>
  </si>
  <si>
    <t>PARE - PAREDES/PAINEIS</t>
  </si>
  <si>
    <t>PINT - PINTURAS</t>
  </si>
  <si>
    <t>100,00%
113.551,86</t>
  </si>
  <si>
    <t>33,33%
37.850,62</t>
  </si>
  <si>
    <t>100,00%
55.261,29</t>
  </si>
  <si>
    <t>33,33%
18.420,43</t>
  </si>
  <si>
    <t>100,00%
4.701,70</t>
  </si>
  <si>
    <t>100,00%
7.194,89</t>
  </si>
  <si>
    <t>100,00%
9.923,59</t>
  </si>
  <si>
    <t>100,00%
26.145,37</t>
  </si>
  <si>
    <t>50,00%
13.072,69</t>
  </si>
  <si>
    <t>100,00%
27.309,27</t>
  </si>
  <si>
    <t>100,00%
15.685,85</t>
  </si>
  <si>
    <t>50,00%
7.842,93</t>
  </si>
  <si>
    <t>100,00%
11.270,76</t>
  </si>
  <si>
    <t>100,00%
10.274,60</t>
  </si>
  <si>
    <t>33,33%
3.424,87</t>
  </si>
  <si>
    <t>PLACA ORIENTATIVA SOBRE EXERCÍCIOS - ACADEMIA AO AR LIVRE</t>
  </si>
  <si>
    <t>9.11</t>
  </si>
  <si>
    <t xml:space="preserve"> 103210 </t>
  </si>
  <si>
    <t>INSTALAÇÃO DE PLACA ORIENTATIVA SOBRE EXERCÍCIOS, 2,00M X 1,00M, EM TUBO DE AÇO CARBONO - PARA ACADEMIA AO AR LIVRE / ACADEMIA DA TERCEIRA IDADE - ATI, INSTALADO SOBRE PISO DE CONCRETO EXISTENTE. AF_10/2021</t>
  </si>
  <si>
    <t xml:space="preserve"> 9.12 </t>
  </si>
  <si>
    <t>100,00%
107.772,08</t>
  </si>
  <si>
    <t>50,00%
53.886,04</t>
  </si>
  <si>
    <t>24,31%</t>
  </si>
  <si>
    <t>34,57%</t>
  </si>
  <si>
    <t>41,12%</t>
  </si>
  <si>
    <t>58,88%</t>
  </si>
  <si>
    <t>PLACA DE OBRAS EM CHAPA GALVANIZADA (4,00 X 3,00 m)</t>
  </si>
  <si>
    <t>PASSEIO EM CONCRETO ARMADO 6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</si>
</sst>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dd/mm/yyyy;@"/>
    <numFmt numFmtId="165" formatCode="#,##0.00\ %"/>
    <numFmt numFmtId="166" formatCode="#,##0.0000000"/>
  </numFmts>
  <fonts count="42" x14ac:knownFonts="1">
    <font>
      <sz val="11"/>
      <name val="Arial"/>
      <family val="1"/>
    </font>
    <font>
      <sz val="11"/>
      <color theme="1"/>
      <name val="Calibri"/>
      <family val="2"/>
      <scheme val="minor"/>
    </font>
    <font>
      <sz val="11"/>
      <color theme="1"/>
      <name val="Calibri"/>
      <family val="2"/>
      <scheme val="minor"/>
    </font>
    <font>
      <sz val="14"/>
      <color theme="1"/>
      <name val="Calibri"/>
      <family val="2"/>
      <scheme val="minor"/>
    </font>
    <font>
      <b/>
      <sz val="12"/>
      <color theme="1"/>
      <name val="Calibri"/>
      <family val="2"/>
      <scheme val="minor"/>
    </font>
    <font>
      <b/>
      <sz val="12"/>
      <color theme="1"/>
      <name val="Arial"/>
      <family val="2"/>
    </font>
    <font>
      <sz val="12"/>
      <color theme="1"/>
      <name val="Arial"/>
      <family val="2"/>
    </font>
    <font>
      <sz val="12"/>
      <name val="Arial"/>
      <family val="2"/>
    </font>
    <font>
      <b/>
      <sz val="12"/>
      <name val="Arial"/>
      <family val="2"/>
    </font>
    <font>
      <b/>
      <sz val="10"/>
      <color theme="1"/>
      <name val="Arial"/>
      <family val="2"/>
    </font>
    <font>
      <sz val="11"/>
      <name val="Arial"/>
      <family val="1"/>
    </font>
    <font>
      <sz val="8"/>
      <name val="Arial"/>
      <family val="1"/>
    </font>
    <font>
      <sz val="12"/>
      <color rgb="FFFF0000"/>
      <name val="Arial"/>
      <family val="2"/>
    </font>
    <font>
      <sz val="10"/>
      <name val="Arial"/>
      <family val="1"/>
    </font>
    <font>
      <b/>
      <sz val="10"/>
      <name val="Arial"/>
      <family val="1"/>
    </font>
    <font>
      <sz val="10"/>
      <color theme="1"/>
      <name val="Arial"/>
      <family val="2"/>
    </font>
    <font>
      <b/>
      <sz val="10"/>
      <name val="Arial"/>
      <family val="2"/>
    </font>
    <font>
      <sz val="12"/>
      <color theme="0" tint="-0.34998626667073579"/>
      <name val="Arial"/>
      <family val="2"/>
    </font>
    <font>
      <b/>
      <sz val="14"/>
      <color theme="1"/>
      <name val="Arial"/>
      <family val="2"/>
    </font>
    <font>
      <sz val="14"/>
      <name val="Arial"/>
      <family val="2"/>
    </font>
    <font>
      <b/>
      <sz val="14"/>
      <name val="Arial"/>
      <family val="2"/>
    </font>
    <font>
      <sz val="14"/>
      <color theme="1"/>
      <name val="Arial"/>
      <family val="2"/>
    </font>
    <font>
      <sz val="11"/>
      <name val="Arial"/>
      <family val="2"/>
    </font>
    <font>
      <sz val="10"/>
      <color theme="0" tint="-0.499984740745262"/>
      <name val="Arial"/>
      <family val="2"/>
    </font>
    <font>
      <u/>
      <sz val="11"/>
      <color theme="10"/>
      <name val="Arial"/>
      <family val="1"/>
    </font>
    <font>
      <sz val="10"/>
      <name val="Arial"/>
      <family val="2"/>
    </font>
    <font>
      <sz val="10"/>
      <color rgb="FF000000"/>
      <name val="Arial"/>
      <family val="1"/>
    </font>
    <font>
      <b/>
      <sz val="12"/>
      <name val="Arial"/>
      <family val="1"/>
    </font>
    <font>
      <sz val="12"/>
      <name val="Arial"/>
      <family val="1"/>
    </font>
    <font>
      <b/>
      <sz val="10"/>
      <color rgb="FF000000"/>
      <name val="Arial"/>
      <family val="1"/>
    </font>
    <font>
      <b/>
      <sz val="16"/>
      <name val="Arial"/>
      <family val="2"/>
    </font>
    <font>
      <sz val="16"/>
      <name val="Arial"/>
      <family val="2"/>
    </font>
    <font>
      <b/>
      <sz val="11"/>
      <name val="Arial"/>
      <family val="1"/>
    </font>
    <font>
      <b/>
      <i/>
      <sz val="10"/>
      <name val="Arial"/>
      <family val="2"/>
    </font>
    <font>
      <b/>
      <sz val="12"/>
      <name val="Calibri"/>
      <family val="2"/>
      <scheme val="minor"/>
    </font>
    <font>
      <sz val="12"/>
      <name val="Calibri"/>
      <family val="2"/>
      <scheme val="minor"/>
    </font>
    <font>
      <b/>
      <sz val="8"/>
      <name val="Arial"/>
      <family val="2"/>
    </font>
    <font>
      <sz val="8"/>
      <name val="Arial"/>
      <family val="2"/>
    </font>
    <font>
      <sz val="8"/>
      <color theme="0" tint="-0.34998626667073579"/>
      <name val="Arial"/>
      <family val="2"/>
    </font>
    <font>
      <sz val="10"/>
      <color theme="0" tint="-0.34998626667073579"/>
      <name val="Arial"/>
      <family val="2"/>
    </font>
    <font>
      <b/>
      <sz val="12"/>
      <color theme="0" tint="-0.34998626667073579"/>
      <name val="Arial"/>
      <family val="2"/>
    </font>
    <font>
      <b/>
      <sz val="10"/>
      <color theme="0" tint="-0.499984740745262"/>
      <name val="Arial"/>
      <family val="2"/>
    </font>
  </fonts>
  <fills count="16">
    <fill>
      <patternFill patternType="none"/>
    </fill>
    <fill>
      <patternFill patternType="gray125"/>
    </fill>
    <fill>
      <patternFill patternType="solid">
        <fgColor theme="0"/>
        <bgColor indexed="64"/>
      </patternFill>
    </fill>
    <fill>
      <patternFill patternType="solid">
        <fgColor rgb="FFFFFFFF"/>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8ECF6"/>
      </patternFill>
    </fill>
    <fill>
      <patternFill patternType="solid">
        <fgColor theme="0" tint="-4.9989318521683403E-2"/>
        <bgColor indexed="64"/>
      </patternFill>
    </fill>
    <fill>
      <patternFill patternType="solid">
        <fgColor rgb="FFDFF0D8"/>
      </patternFill>
    </fill>
    <fill>
      <patternFill patternType="solid">
        <fgColor rgb="FFF7F3DF"/>
      </patternFill>
    </fill>
    <fill>
      <patternFill patternType="solid">
        <fgColor rgb="FFD6D6D6"/>
      </patternFill>
    </fill>
    <fill>
      <patternFill patternType="solid">
        <fgColor rgb="FFEFEFEF"/>
      </patternFill>
    </fill>
    <fill>
      <patternFill patternType="solid">
        <fgColor theme="2" tint="-0.249977111117893"/>
        <bgColor indexed="64"/>
      </patternFill>
    </fill>
    <fill>
      <patternFill patternType="solid">
        <fgColor theme="4" tint="0.59999389629810485"/>
        <bgColor indexed="64"/>
      </patternFill>
    </fill>
  </fills>
  <borders count="4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top style="medium">
        <color theme="4" tint="-0.24994659260841701"/>
      </top>
      <bottom style="medium">
        <color theme="4" tint="-0.24994659260841701"/>
      </bottom>
      <diagonal/>
    </border>
    <border>
      <left/>
      <right/>
      <top style="medium">
        <color theme="4" tint="-0.24994659260841701"/>
      </top>
      <bottom style="thin">
        <color theme="4" tint="-0.24994659260841701"/>
      </bottom>
      <diagonal/>
    </border>
    <border>
      <left/>
      <right/>
      <top/>
      <bottom style="medium">
        <color theme="4" tint="-0.2499465926084170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right style="dashDotDot">
        <color theme="4" tint="-0.24994659260841701"/>
      </right>
      <top style="medium">
        <color theme="4" tint="-0.24994659260841701"/>
      </top>
      <bottom style="medium">
        <color theme="4" tint="-0.24994659260841701"/>
      </bottom>
      <diagonal/>
    </border>
    <border>
      <left style="dashDotDot">
        <color theme="4" tint="-0.24994659260841701"/>
      </left>
      <right style="dashDotDot">
        <color theme="4" tint="-0.24994659260841701"/>
      </right>
      <top style="medium">
        <color theme="4" tint="-0.24994659260841701"/>
      </top>
      <bottom style="medium">
        <color theme="4" tint="-0.24994659260841701"/>
      </bottom>
      <diagonal/>
    </border>
    <border>
      <left style="dashDotDot">
        <color theme="4" tint="-0.24994659260841701"/>
      </left>
      <right/>
      <top style="medium">
        <color theme="4" tint="-0.24994659260841701"/>
      </top>
      <bottom style="medium">
        <color theme="4" tint="-0.24994659260841701"/>
      </bottom>
      <diagonal/>
    </border>
    <border>
      <left style="thin">
        <color rgb="FFCCCCCC"/>
      </left>
      <right style="thin">
        <color rgb="FFCCCCCC"/>
      </right>
      <top style="thin">
        <color rgb="FFCCCCCC"/>
      </top>
      <bottom style="thin">
        <color rgb="FFCCCCCC"/>
      </bottom>
      <diagonal/>
    </border>
    <border>
      <left/>
      <right/>
      <top style="thick">
        <color theme="4" tint="-0.24994659260841701"/>
      </top>
      <bottom style="medium">
        <color theme="4" tint="-0.24994659260841701"/>
      </bottom>
      <diagonal/>
    </border>
    <border>
      <left/>
      <right/>
      <top style="thick">
        <color rgb="FF000000"/>
      </top>
      <bottom/>
      <diagonal/>
    </border>
    <border>
      <left/>
      <right/>
      <top/>
      <bottom style="thick">
        <color rgb="FFFF5500"/>
      </bottom>
      <diagonal/>
    </border>
    <border>
      <left style="medium">
        <color theme="5" tint="-0.24994659260841701"/>
      </left>
      <right/>
      <top/>
      <bottom/>
      <diagonal/>
    </border>
    <border>
      <left/>
      <right style="medium">
        <color theme="5" tint="-0.24994659260841701"/>
      </right>
      <top/>
      <bottom/>
      <diagonal/>
    </border>
    <border>
      <left/>
      <right/>
      <top style="medium">
        <color theme="4" tint="-0.249977111117893"/>
      </top>
      <bottom style="medium">
        <color theme="4" tint="-0.249977111117893"/>
      </bottom>
      <diagonal/>
    </border>
    <border>
      <left/>
      <right/>
      <top style="thin">
        <color theme="4" tint="-0.249977111117893"/>
      </top>
      <bottom style="thin">
        <color theme="4" tint="-0.249977111117893"/>
      </bottom>
      <diagonal/>
    </border>
  </borders>
  <cellStyleXfs count="7">
    <xf numFmtId="0" fontId="0" fillId="0" borderId="0"/>
    <xf numFmtId="44" fontId="10" fillId="0" borderId="0" applyFont="0" applyFill="0" applyBorder="0" applyAlignment="0" applyProtection="0"/>
    <xf numFmtId="9" fontId="10" fillId="0" borderId="0" applyFont="0" applyFill="0" applyBorder="0" applyAlignment="0" applyProtection="0"/>
    <xf numFmtId="0" fontId="24" fillId="0" borderId="0" applyNumberFormat="0" applyFill="0" applyBorder="0" applyAlignment="0" applyProtection="0"/>
    <xf numFmtId="0" fontId="2" fillId="0" borderId="0"/>
    <xf numFmtId="44" fontId="10" fillId="0" borderId="0" applyFont="0" applyFill="0" applyBorder="0" applyAlignment="0" applyProtection="0"/>
    <xf numFmtId="0" fontId="1" fillId="0" borderId="0"/>
  </cellStyleXfs>
  <cellXfs count="387">
    <xf numFmtId="0" fontId="0" fillId="0" borderId="0" xfId="0"/>
    <xf numFmtId="0" fontId="7"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center" wrapText="1"/>
    </xf>
    <xf numFmtId="0" fontId="7" fillId="2" borderId="0" xfId="0" applyFont="1" applyFill="1" applyAlignment="1">
      <alignment horizontal="center"/>
    </xf>
    <xf numFmtId="0" fontId="7" fillId="2" borderId="0" xfId="0" applyFont="1" applyFill="1" applyBorder="1" applyAlignment="1">
      <alignment vertical="center"/>
    </xf>
    <xf numFmtId="0" fontId="15" fillId="2" borderId="0" xfId="0"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horizontal="left" vertical="center"/>
    </xf>
    <xf numFmtId="44" fontId="7" fillId="2" borderId="0" xfId="1" applyFont="1" applyFill="1" applyBorder="1" applyAlignment="1">
      <alignment horizontal="center" vertical="center"/>
    </xf>
    <xf numFmtId="0" fontId="17" fillId="2" borderId="0" xfId="0" applyFont="1" applyFill="1" applyBorder="1" applyAlignment="1">
      <alignment vertical="center"/>
    </xf>
    <xf numFmtId="0" fontId="0" fillId="0" borderId="0" xfId="0"/>
    <xf numFmtId="0" fontId="6" fillId="2" borderId="0" xfId="0" applyFont="1" applyFill="1" applyBorder="1" applyAlignment="1">
      <alignment horizontal="right" vertical="center"/>
    </xf>
    <xf numFmtId="0" fontId="17" fillId="2" borderId="0" xfId="0" applyFont="1" applyFill="1" applyBorder="1" applyAlignment="1">
      <alignment horizontal="right" vertical="center"/>
    </xf>
    <xf numFmtId="2" fontId="12" fillId="2" borderId="0" xfId="0" applyNumberFormat="1" applyFont="1" applyFill="1" applyBorder="1" applyAlignment="1">
      <alignment vertical="center"/>
    </xf>
    <xf numFmtId="0" fontId="12" fillId="2" borderId="0" xfId="0" applyFont="1" applyFill="1" applyBorder="1" applyAlignment="1">
      <alignment vertical="center"/>
    </xf>
    <xf numFmtId="0" fontId="7" fillId="2" borderId="0" xfId="0" applyFont="1" applyFill="1" applyBorder="1" applyAlignment="1">
      <alignment horizontal="right" vertical="center"/>
    </xf>
    <xf numFmtId="10" fontId="7" fillId="2" borderId="0" xfId="2" applyNumberFormat="1" applyFont="1" applyFill="1" applyBorder="1" applyAlignment="1">
      <alignment horizontal="left" vertical="center"/>
    </xf>
    <xf numFmtId="0" fontId="6" fillId="2" borderId="4" xfId="0" applyFont="1" applyFill="1" applyBorder="1" applyAlignment="1">
      <alignment horizontal="right" vertical="center"/>
    </xf>
    <xf numFmtId="2" fontId="12" fillId="2" borderId="5" xfId="0" applyNumberFormat="1" applyFont="1" applyFill="1" applyBorder="1" applyAlignment="1">
      <alignment vertical="center"/>
    </xf>
    <xf numFmtId="0" fontId="8" fillId="2" borderId="0" xfId="0" applyFont="1" applyFill="1" applyBorder="1" applyAlignment="1">
      <alignment horizontal="right" vertical="center"/>
    </xf>
    <xf numFmtId="0" fontId="19" fillId="2" borderId="0" xfId="0" applyFont="1" applyFill="1"/>
    <xf numFmtId="0" fontId="19" fillId="2" borderId="0" xfId="0" applyFont="1" applyFill="1" applyAlignment="1">
      <alignment vertical="center"/>
    </xf>
    <xf numFmtId="0" fontId="21" fillId="2" borderId="24" xfId="0" applyFont="1" applyFill="1" applyBorder="1" applyAlignment="1">
      <alignment vertical="top" wrapText="1"/>
    </xf>
    <xf numFmtId="0" fontId="19" fillId="0" borderId="0" xfId="0" applyFont="1"/>
    <xf numFmtId="0" fontId="20" fillId="3" borderId="23"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18" fillId="2" borderId="18" xfId="0" applyFont="1" applyFill="1" applyBorder="1" applyAlignment="1">
      <alignment vertical="top" wrapText="1"/>
    </xf>
    <xf numFmtId="0" fontId="20" fillId="2" borderId="22" xfId="0" applyFont="1" applyFill="1" applyBorder="1" applyAlignment="1">
      <alignment horizontal="left" vertical="center" wrapText="1"/>
    </xf>
    <xf numFmtId="0" fontId="20" fillId="2" borderId="22" xfId="0" applyFont="1" applyFill="1" applyBorder="1" applyAlignment="1">
      <alignment horizontal="left" vertical="center"/>
    </xf>
    <xf numFmtId="0" fontId="19" fillId="2" borderId="14" xfId="0" applyFont="1" applyFill="1" applyBorder="1" applyAlignment="1">
      <alignment horizontal="left" vertical="center" wrapText="1"/>
    </xf>
    <xf numFmtId="0" fontId="21" fillId="2" borderId="0" xfId="0" applyFont="1" applyFill="1" applyBorder="1" applyAlignment="1">
      <alignment horizontal="left" vertical="top" wrapText="1"/>
    </xf>
    <xf numFmtId="0" fontId="18" fillId="2" borderId="22" xfId="0" applyFont="1" applyFill="1" applyBorder="1" applyAlignment="1">
      <alignment vertical="top" wrapText="1"/>
    </xf>
    <xf numFmtId="0" fontId="20" fillId="3" borderId="31" xfId="0" applyFont="1" applyFill="1" applyBorder="1" applyAlignment="1">
      <alignment horizontal="center" vertical="center" wrapText="1"/>
    </xf>
    <xf numFmtId="10" fontId="19" fillId="2" borderId="14" xfId="2" applyNumberFormat="1" applyFont="1" applyFill="1" applyBorder="1" applyAlignment="1">
      <alignment horizontal="left" vertical="center"/>
    </xf>
    <xf numFmtId="0" fontId="20" fillId="3" borderId="30"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18" fillId="2" borderId="14" xfId="0" applyFont="1" applyFill="1" applyBorder="1" applyAlignment="1">
      <alignment horizontal="left" vertical="top" wrapText="1"/>
    </xf>
    <xf numFmtId="2" fontId="8" fillId="2" borderId="16" xfId="0" applyNumberFormat="1" applyFont="1" applyFill="1" applyBorder="1" applyAlignment="1">
      <alignment horizontal="center" vertical="center" wrapText="1"/>
    </xf>
    <xf numFmtId="10" fontId="20" fillId="2" borderId="0" xfId="2" applyNumberFormat="1" applyFont="1" applyFill="1" applyBorder="1" applyAlignment="1">
      <alignment horizontal="left" vertical="center"/>
    </xf>
    <xf numFmtId="0" fontId="20" fillId="3" borderId="0" xfId="0" applyFont="1" applyFill="1" applyAlignment="1">
      <alignment vertical="center" wrapText="1"/>
    </xf>
    <xf numFmtId="0" fontId="19" fillId="0" borderId="0" xfId="0" applyFont="1" applyAlignment="1">
      <alignment horizontal="center" vertical="center"/>
    </xf>
    <xf numFmtId="2" fontId="20" fillId="2" borderId="16" xfId="0" applyNumberFormat="1" applyFont="1" applyFill="1" applyBorder="1" applyAlignment="1">
      <alignment horizontal="center" vertical="center" wrapText="1"/>
    </xf>
    <xf numFmtId="164" fontId="7" fillId="2" borderId="0" xfId="0" applyNumberFormat="1" applyFont="1" applyFill="1" applyBorder="1" applyAlignment="1">
      <alignment horizontal="left" vertical="center"/>
    </xf>
    <xf numFmtId="164" fontId="19" fillId="2" borderId="14" xfId="0" applyNumberFormat="1" applyFont="1" applyFill="1" applyBorder="1" applyAlignment="1">
      <alignment horizontal="left" vertical="center"/>
    </xf>
    <xf numFmtId="0" fontId="21" fillId="2" borderId="0" xfId="0" applyFont="1" applyFill="1" applyBorder="1" applyAlignment="1">
      <alignment horizontal="center" vertical="center"/>
    </xf>
    <xf numFmtId="0" fontId="20" fillId="2" borderId="22" xfId="0" applyFont="1" applyFill="1" applyBorder="1" applyAlignment="1">
      <alignment horizontal="right" vertical="center" wrapText="1"/>
    </xf>
    <xf numFmtId="0" fontId="21" fillId="2" borderId="0" xfId="0" applyFont="1" applyFill="1" applyBorder="1" applyAlignment="1">
      <alignment vertical="center" wrapText="1"/>
    </xf>
    <xf numFmtId="0" fontId="8" fillId="2" borderId="22" xfId="0" applyFont="1" applyFill="1" applyBorder="1" applyAlignment="1">
      <alignment horizontal="left" vertical="center" wrapText="1"/>
    </xf>
    <xf numFmtId="0" fontId="8" fillId="2" borderId="22" xfId="0" applyFont="1" applyFill="1" applyBorder="1" applyAlignment="1">
      <alignment horizontal="left" vertical="center"/>
    </xf>
    <xf numFmtId="0" fontId="5" fillId="2" borderId="18" xfId="0" applyFont="1" applyFill="1" applyBorder="1" applyAlignment="1">
      <alignment vertical="top" wrapText="1"/>
    </xf>
    <xf numFmtId="0" fontId="22" fillId="0" borderId="0" xfId="0" applyFont="1"/>
    <xf numFmtId="0" fontId="7" fillId="0" borderId="0" xfId="0" applyFont="1"/>
    <xf numFmtId="0" fontId="8" fillId="2" borderId="0" xfId="0" applyFont="1" applyFill="1" applyBorder="1" applyAlignment="1">
      <alignment horizontal="left" vertical="center" wrapText="1"/>
    </xf>
    <xf numFmtId="44" fontId="0" fillId="0" borderId="0" xfId="0" applyNumberFormat="1"/>
    <xf numFmtId="0" fontId="7" fillId="2" borderId="0" xfId="0" applyFont="1" applyFill="1" applyBorder="1" applyAlignment="1">
      <alignment horizontal="left" vertical="center" wrapText="1"/>
    </xf>
    <xf numFmtId="0" fontId="0" fillId="0" borderId="0" xfId="0"/>
    <xf numFmtId="0" fontId="8" fillId="2" borderId="12" xfId="0" applyFont="1" applyFill="1" applyBorder="1" applyAlignment="1">
      <alignment horizontal="right" vertical="center" wrapText="1"/>
    </xf>
    <xf numFmtId="0" fontId="7" fillId="6" borderId="0" xfId="0" applyFont="1" applyFill="1" applyAlignment="1">
      <alignment vertical="center"/>
    </xf>
    <xf numFmtId="0" fontId="5" fillId="2" borderId="0" xfId="0" applyFont="1" applyFill="1" applyBorder="1" applyAlignment="1">
      <alignment horizontal="right" vertical="center"/>
    </xf>
    <xf numFmtId="4" fontId="8" fillId="2" borderId="0" xfId="0" applyNumberFormat="1" applyFont="1" applyFill="1" applyBorder="1" applyAlignment="1">
      <alignment horizontal="center" vertical="center"/>
    </xf>
    <xf numFmtId="0" fontId="8" fillId="2" borderId="0" xfId="0" applyFont="1" applyFill="1" applyBorder="1" applyAlignment="1">
      <alignment vertical="center"/>
    </xf>
    <xf numFmtId="4" fontId="8" fillId="2" borderId="0" xfId="0" applyNumberFormat="1" applyFont="1" applyFill="1" applyBorder="1" applyAlignment="1">
      <alignment horizontal="center" vertical="center" wrapText="1"/>
    </xf>
    <xf numFmtId="0" fontId="6" fillId="2" borderId="0" xfId="0" applyFont="1" applyFill="1" applyAlignment="1">
      <alignment horizontal="right" vertical="center"/>
    </xf>
    <xf numFmtId="4" fontId="7" fillId="2" borderId="0" xfId="0" applyNumberFormat="1" applyFont="1" applyFill="1" applyAlignment="1">
      <alignment horizontal="center" vertical="center"/>
    </xf>
    <xf numFmtId="0" fontId="23" fillId="2" borderId="0" xfId="0" applyFont="1" applyFill="1" applyAlignment="1">
      <alignment vertical="center"/>
    </xf>
    <xf numFmtId="0" fontId="23" fillId="2" borderId="0" xfId="0" applyFont="1" applyFill="1" applyAlignment="1">
      <alignment horizontal="right" vertical="center"/>
    </xf>
    <xf numFmtId="0" fontId="8" fillId="2" borderId="0" xfId="0" applyFont="1" applyFill="1" applyAlignment="1">
      <alignment vertical="center"/>
    </xf>
    <xf numFmtId="0" fontId="0" fillId="0" borderId="0" xfId="0"/>
    <xf numFmtId="0" fontId="22" fillId="2" borderId="0" xfId="3" applyFont="1" applyFill="1" applyBorder="1" applyAlignment="1">
      <alignment horizontal="center" vertical="center" wrapText="1"/>
    </xf>
    <xf numFmtId="0" fontId="5" fillId="2" borderId="0" xfId="0" applyFont="1" applyFill="1" applyBorder="1" applyAlignment="1">
      <alignment vertical="center"/>
    </xf>
    <xf numFmtId="0" fontId="7" fillId="2" borderId="0" xfId="0" applyFont="1" applyFill="1" applyAlignment="1">
      <alignment horizontal="center" vertical="center"/>
    </xf>
    <xf numFmtId="2" fontId="8" fillId="2" borderId="0" xfId="0" applyNumberFormat="1"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vertical="center" wrapText="1"/>
    </xf>
    <xf numFmtId="0" fontId="8" fillId="2" borderId="11" xfId="0" applyFont="1" applyFill="1" applyBorder="1" applyAlignment="1">
      <alignment vertical="top" wrapText="1"/>
    </xf>
    <xf numFmtId="2" fontId="8" fillId="2" borderId="7" xfId="0" applyNumberFormat="1" applyFont="1" applyFill="1" applyBorder="1" applyAlignment="1">
      <alignment vertical="center"/>
    </xf>
    <xf numFmtId="0" fontId="5" fillId="2" borderId="0" xfId="0" applyFont="1" applyFill="1" applyBorder="1" applyAlignment="1">
      <alignment vertical="top" wrapText="1"/>
    </xf>
    <xf numFmtId="0" fontId="5" fillId="2" borderId="26" xfId="0" applyFont="1" applyFill="1" applyBorder="1" applyAlignment="1">
      <alignment vertical="top" wrapText="1"/>
    </xf>
    <xf numFmtId="2" fontId="8" fillId="2" borderId="18" xfId="0" applyNumberFormat="1" applyFont="1" applyFill="1" applyBorder="1" applyAlignment="1">
      <alignment vertical="center"/>
    </xf>
    <xf numFmtId="44" fontId="5" fillId="2" borderId="18" xfId="1" applyFont="1" applyFill="1" applyBorder="1" applyAlignment="1">
      <alignment vertical="top" wrapText="1"/>
    </xf>
    <xf numFmtId="44" fontId="6" fillId="2" borderId="16" xfId="1" applyFont="1" applyFill="1" applyBorder="1" applyAlignment="1">
      <alignment horizontal="left" vertical="top" wrapText="1"/>
    </xf>
    <xf numFmtId="44" fontId="3" fillId="2" borderId="0" xfId="1" applyFont="1" applyFill="1" applyBorder="1" applyAlignment="1">
      <alignment horizontal="center" vertical="center"/>
    </xf>
    <xf numFmtId="44" fontId="7" fillId="2" borderId="0" xfId="1" applyFont="1" applyFill="1"/>
    <xf numFmtId="44" fontId="7" fillId="2" borderId="0" xfId="1" applyFont="1" applyFill="1" applyBorder="1"/>
    <xf numFmtId="2" fontId="5" fillId="2" borderId="19" xfId="1" applyNumberFormat="1" applyFont="1" applyFill="1" applyBorder="1" applyAlignment="1">
      <alignment vertical="top" wrapText="1"/>
    </xf>
    <xf numFmtId="2" fontId="6" fillId="2" borderId="16" xfId="0" applyNumberFormat="1" applyFont="1" applyFill="1" applyBorder="1" applyAlignment="1">
      <alignment horizontal="left" vertical="top" wrapText="1"/>
    </xf>
    <xf numFmtId="2" fontId="3" fillId="2" borderId="0" xfId="0" applyNumberFormat="1" applyFont="1" applyFill="1" applyBorder="1" applyAlignment="1">
      <alignment horizontal="center" vertical="center" wrapText="1"/>
    </xf>
    <xf numFmtId="2" fontId="7" fillId="2" borderId="0" xfId="0" applyNumberFormat="1" applyFont="1" applyFill="1" applyAlignment="1">
      <alignment horizontal="center"/>
    </xf>
    <xf numFmtId="2" fontId="20" fillId="2" borderId="27" xfId="0" applyNumberFormat="1" applyFont="1" applyFill="1" applyBorder="1" applyAlignment="1">
      <alignment vertical="center" wrapText="1"/>
    </xf>
    <xf numFmtId="0" fontId="4" fillId="2" borderId="0" xfId="0" applyFont="1" applyFill="1" applyAlignment="1">
      <alignment horizontal="left" vertical="center" wrapText="1"/>
    </xf>
    <xf numFmtId="44" fontId="20" fillId="3" borderId="17" xfId="1" applyFont="1" applyFill="1" applyBorder="1" applyAlignment="1">
      <alignment horizontal="center" vertical="center" wrapText="1"/>
    </xf>
    <xf numFmtId="44" fontId="3" fillId="2" borderId="0" xfId="1" applyFont="1" applyFill="1" applyBorder="1" applyAlignment="1">
      <alignment horizontal="center" vertical="center" wrapText="1"/>
    </xf>
    <xf numFmtId="2" fontId="20" fillId="3" borderId="17" xfId="0" applyNumberFormat="1" applyFont="1" applyFill="1" applyBorder="1" applyAlignment="1">
      <alignment horizontal="center" vertical="center" wrapText="1"/>
    </xf>
    <xf numFmtId="0" fontId="18" fillId="2" borderId="18" xfId="0" applyFont="1" applyFill="1" applyBorder="1" applyAlignment="1">
      <alignment vertical="center" wrapText="1"/>
    </xf>
    <xf numFmtId="0" fontId="21" fillId="2" borderId="24" xfId="0" applyFont="1" applyFill="1" applyBorder="1" applyAlignment="1">
      <alignment vertical="center" wrapText="1"/>
    </xf>
    <xf numFmtId="2" fontId="7" fillId="2" borderId="0" xfId="0" applyNumberFormat="1" applyFont="1" applyFill="1" applyAlignment="1">
      <alignment horizontal="center" vertical="center"/>
    </xf>
    <xf numFmtId="44" fontId="7" fillId="2" borderId="0" xfId="1" applyFont="1" applyFill="1" applyAlignment="1">
      <alignment horizontal="center" vertical="center"/>
    </xf>
    <xf numFmtId="44" fontId="5" fillId="2" borderId="0" xfId="0" applyNumberFormat="1" applyFont="1" applyFill="1" applyBorder="1" applyAlignment="1">
      <alignment horizontal="right" vertical="center"/>
    </xf>
    <xf numFmtId="0" fontId="18" fillId="2" borderId="16" xfId="0" applyFont="1" applyFill="1" applyBorder="1" applyAlignment="1">
      <alignment horizontal="center" vertical="top" wrapText="1"/>
    </xf>
    <xf numFmtId="44" fontId="18" fillId="2" borderId="16" xfId="1" applyFont="1" applyFill="1" applyBorder="1" applyAlignment="1">
      <alignment horizontal="left" vertical="top" wrapText="1"/>
    </xf>
    <xf numFmtId="44" fontId="20" fillId="3" borderId="31" xfId="1" applyFont="1" applyFill="1" applyBorder="1" applyAlignment="1">
      <alignment horizontal="center" vertical="center" wrapText="1"/>
    </xf>
    <xf numFmtId="0" fontId="19" fillId="0" borderId="0" xfId="0" applyFont="1" applyAlignment="1">
      <alignment vertical="center"/>
    </xf>
    <xf numFmtId="0" fontId="20" fillId="3"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9" fillId="2" borderId="0" xfId="0" applyFont="1" applyFill="1" applyBorder="1" applyAlignment="1">
      <alignment horizontal="right" vertical="center"/>
    </xf>
    <xf numFmtId="0" fontId="18" fillId="2" borderId="0" xfId="0" applyFont="1" applyFill="1" applyBorder="1" applyAlignment="1">
      <alignment horizontal="center" vertical="center"/>
    </xf>
    <xf numFmtId="0" fontId="6" fillId="2" borderId="16" xfId="0" applyFont="1" applyFill="1" applyBorder="1" applyAlignment="1">
      <alignment horizontal="left" vertical="top" wrapText="1"/>
    </xf>
    <xf numFmtId="0" fontId="7" fillId="2" borderId="0" xfId="0" applyFont="1" applyFill="1" applyAlignment="1">
      <alignment horizontal="right" vertical="center"/>
    </xf>
    <xf numFmtId="0" fontId="20" fillId="3" borderId="14" xfId="0" applyFont="1" applyFill="1" applyBorder="1" applyAlignment="1">
      <alignment horizontal="center" vertical="center" wrapText="1"/>
    </xf>
    <xf numFmtId="0" fontId="7" fillId="2" borderId="0" xfId="0" applyFont="1" applyFill="1" applyBorder="1" applyAlignment="1">
      <alignment horizontal="center"/>
    </xf>
    <xf numFmtId="0" fontId="7" fillId="2" borderId="0" xfId="0" applyFont="1" applyFill="1" applyBorder="1"/>
    <xf numFmtId="0" fontId="7" fillId="2" borderId="14" xfId="0" applyFont="1" applyFill="1" applyBorder="1" applyAlignment="1">
      <alignment horizontal="left" vertical="center" wrapText="1"/>
    </xf>
    <xf numFmtId="164" fontId="7" fillId="2" borderId="14" xfId="0" applyNumberFormat="1" applyFont="1" applyFill="1" applyBorder="1" applyAlignment="1">
      <alignment horizontal="left" vertical="center"/>
    </xf>
    <xf numFmtId="0" fontId="6" fillId="2" borderId="24" xfId="0" applyFont="1" applyFill="1" applyBorder="1" applyAlignment="1">
      <alignment vertical="top" wrapText="1"/>
    </xf>
    <xf numFmtId="0" fontId="13" fillId="3" borderId="0" xfId="0" applyFont="1" applyFill="1" applyBorder="1" applyAlignment="1">
      <alignment horizontal="right" vertical="top" wrapText="1"/>
    </xf>
    <xf numFmtId="2" fontId="13" fillId="3" borderId="0" xfId="0" applyNumberFormat="1" applyFont="1" applyFill="1" applyBorder="1" applyAlignment="1">
      <alignment horizontal="right" vertical="top" wrapText="1"/>
    </xf>
    <xf numFmtId="44" fontId="13" fillId="3" borderId="0" xfId="1" applyFont="1" applyFill="1" applyBorder="1" applyAlignment="1">
      <alignment horizontal="right" vertical="top" wrapText="1"/>
    </xf>
    <xf numFmtId="0" fontId="13" fillId="3" borderId="0" xfId="0" applyFont="1" applyFill="1" applyBorder="1" applyAlignment="1">
      <alignment horizontal="center" vertical="top" wrapText="1"/>
    </xf>
    <xf numFmtId="0" fontId="19" fillId="2" borderId="14" xfId="0" applyFont="1" applyFill="1" applyBorder="1" applyAlignment="1">
      <alignment horizontal="center" vertical="center" wrapText="1"/>
    </xf>
    <xf numFmtId="164" fontId="19" fillId="2" borderId="14" xfId="0" applyNumberFormat="1" applyFont="1" applyFill="1" applyBorder="1" applyAlignment="1">
      <alignment horizontal="center" vertical="center" wrapText="1"/>
    </xf>
    <xf numFmtId="0" fontId="19"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wrapText="1"/>
    </xf>
    <xf numFmtId="0" fontId="25" fillId="2" borderId="0" xfId="0" applyFont="1" applyFill="1" applyBorder="1" applyAlignment="1">
      <alignment vertical="center"/>
    </xf>
    <xf numFmtId="4" fontId="16" fillId="2" borderId="0" xfId="0" applyNumberFormat="1" applyFont="1" applyFill="1" applyBorder="1" applyAlignment="1">
      <alignment horizontal="center" vertical="center"/>
    </xf>
    <xf numFmtId="0" fontId="16" fillId="2" borderId="0" xfId="0" applyFont="1" applyFill="1" applyBorder="1" applyAlignment="1">
      <alignment vertical="center"/>
    </xf>
    <xf numFmtId="4" fontId="25" fillId="2" borderId="0" xfId="0" applyNumberFormat="1" applyFont="1" applyFill="1" applyBorder="1" applyAlignment="1">
      <alignment horizontal="center" vertical="center"/>
    </xf>
    <xf numFmtId="0" fontId="7" fillId="9" borderId="0" xfId="0" applyFont="1" applyFill="1" applyAlignment="1">
      <alignment vertical="center" wrapText="1"/>
    </xf>
    <xf numFmtId="0" fontId="25" fillId="2" borderId="0" xfId="0" applyFont="1" applyFill="1" applyBorder="1" applyAlignment="1">
      <alignment horizontal="left" vertical="center"/>
    </xf>
    <xf numFmtId="0" fontId="25" fillId="2" borderId="0" xfId="0" applyFont="1" applyFill="1" applyBorder="1" applyAlignment="1">
      <alignment horizontal="right" vertical="center"/>
    </xf>
    <xf numFmtId="0" fontId="16" fillId="2" borderId="0" xfId="0" applyFont="1" applyFill="1" applyBorder="1" applyAlignment="1">
      <alignment horizontal="right" vertical="center"/>
    </xf>
    <xf numFmtId="0" fontId="9" fillId="2" borderId="0" xfId="0" applyFont="1" applyFill="1" applyBorder="1" applyAlignment="1">
      <alignment horizontal="right" vertical="center"/>
    </xf>
    <xf numFmtId="0" fontId="26" fillId="10" borderId="33" xfId="0" applyFont="1" applyFill="1" applyBorder="1" applyAlignment="1">
      <alignment horizontal="right" vertical="top" wrapText="1"/>
    </xf>
    <xf numFmtId="0" fontId="26" fillId="10" borderId="33" xfId="0" applyFont="1" applyFill="1" applyBorder="1" applyAlignment="1">
      <alignment horizontal="center" vertical="top" wrapText="1"/>
    </xf>
    <xf numFmtId="44" fontId="7" fillId="2" borderId="0" xfId="1" applyFont="1" applyFill="1" applyAlignment="1">
      <alignment horizontal="center"/>
    </xf>
    <xf numFmtId="2" fontId="8" fillId="2" borderId="24" xfId="0" applyNumberFormat="1" applyFont="1" applyFill="1" applyBorder="1" applyAlignment="1">
      <alignment vertical="center"/>
    </xf>
    <xf numFmtId="2" fontId="8" fillId="2" borderId="19" xfId="0" applyNumberFormat="1" applyFont="1" applyFill="1" applyBorder="1" applyAlignment="1">
      <alignment vertical="center"/>
    </xf>
    <xf numFmtId="0" fontId="6" fillId="2" borderId="0" xfId="0" applyFont="1" applyFill="1" applyBorder="1" applyAlignment="1">
      <alignment horizontal="left" vertical="top" wrapText="1"/>
    </xf>
    <xf numFmtId="2" fontId="8" fillId="2" borderId="0" xfId="0" applyNumberFormat="1" applyFont="1" applyFill="1" applyBorder="1" applyAlignment="1">
      <alignment horizontal="center" vertical="center" wrapText="1"/>
    </xf>
    <xf numFmtId="2" fontId="6" fillId="2" borderId="0" xfId="0" applyNumberFormat="1" applyFont="1" applyFill="1" applyBorder="1" applyAlignment="1">
      <alignment horizontal="left" vertical="top" wrapText="1"/>
    </xf>
    <xf numFmtId="44" fontId="6" fillId="2" borderId="0" xfId="1" applyFont="1" applyFill="1" applyBorder="1" applyAlignment="1">
      <alignment horizontal="left" vertical="top" wrapText="1"/>
    </xf>
    <xf numFmtId="0" fontId="26" fillId="11" borderId="33" xfId="0" applyFont="1" applyFill="1" applyBorder="1" applyAlignment="1">
      <alignment horizontal="right" vertical="top" wrapText="1"/>
    </xf>
    <xf numFmtId="0" fontId="26" fillId="11" borderId="33" xfId="0" applyFont="1" applyFill="1" applyBorder="1" applyAlignment="1">
      <alignment horizontal="left" vertical="top" wrapText="1"/>
    </xf>
    <xf numFmtId="0" fontId="26" fillId="11" borderId="33" xfId="0" applyFont="1" applyFill="1" applyBorder="1" applyAlignment="1">
      <alignment horizontal="center" vertical="top" wrapText="1"/>
    </xf>
    <xf numFmtId="0" fontId="13" fillId="3" borderId="0" xfId="0" applyFont="1" applyFill="1" applyAlignment="1">
      <alignment horizontal="center" vertical="top" wrapText="1"/>
    </xf>
    <xf numFmtId="44" fontId="18" fillId="2" borderId="16" xfId="1" applyFont="1" applyFill="1" applyBorder="1" applyAlignment="1">
      <alignment horizontal="center" vertical="top" wrapText="1"/>
    </xf>
    <xf numFmtId="44" fontId="22" fillId="2" borderId="0" xfId="1" applyFont="1" applyFill="1" applyBorder="1" applyAlignment="1">
      <alignment horizontal="center"/>
    </xf>
    <xf numFmtId="0" fontId="29" fillId="8" borderId="33" xfId="0" applyFont="1" applyFill="1" applyBorder="1" applyAlignment="1">
      <alignment horizontal="left" vertical="top" wrapText="1"/>
    </xf>
    <xf numFmtId="0" fontId="29" fillId="8" borderId="33" xfId="0" applyFont="1" applyFill="1" applyBorder="1" applyAlignment="1">
      <alignment horizontal="right" vertical="top" wrapText="1"/>
    </xf>
    <xf numFmtId="0" fontId="26" fillId="8" borderId="36" xfId="0" applyFont="1" applyFill="1" applyBorder="1" applyAlignment="1">
      <alignment horizontal="right" vertical="top" wrapText="1"/>
    </xf>
    <xf numFmtId="2" fontId="8" fillId="2" borderId="6" xfId="0" applyNumberFormat="1" applyFont="1" applyFill="1" applyBorder="1" applyAlignment="1">
      <alignment horizontal="center" vertical="center"/>
    </xf>
    <xf numFmtId="0" fontId="18" fillId="2" borderId="0" xfId="0" applyFont="1" applyFill="1" applyBorder="1" applyAlignment="1">
      <alignment horizontal="left" vertical="top" wrapText="1"/>
    </xf>
    <xf numFmtId="2" fontId="19" fillId="0" borderId="0" xfId="0" applyNumberFormat="1" applyFont="1" applyFill="1" applyBorder="1" applyAlignment="1">
      <alignment horizontal="center" vertical="center" wrapText="1"/>
    </xf>
    <xf numFmtId="0" fontId="9" fillId="2" borderId="0" xfId="0" applyFont="1" applyFill="1" applyBorder="1" applyAlignment="1">
      <alignment horizontal="right" vertical="center"/>
    </xf>
    <xf numFmtId="0" fontId="26" fillId="10" borderId="35" xfId="0" applyFont="1" applyFill="1" applyBorder="1" applyAlignment="1">
      <alignment horizontal="left" vertical="top" wrapText="1"/>
    </xf>
    <xf numFmtId="0" fontId="18" fillId="2" borderId="22" xfId="0" applyFont="1" applyFill="1" applyBorder="1" applyAlignment="1">
      <alignment vertical="center" wrapText="1"/>
    </xf>
    <xf numFmtId="0" fontId="28" fillId="3" borderId="0" xfId="0" applyFont="1" applyFill="1" applyAlignment="1">
      <alignment horizontal="left" vertical="top" wrapText="1"/>
    </xf>
    <xf numFmtId="0" fontId="27" fillId="3" borderId="0" xfId="0" applyFont="1" applyFill="1" applyAlignment="1">
      <alignment horizontal="right" vertical="top" wrapText="1"/>
    </xf>
    <xf numFmtId="4" fontId="27" fillId="3" borderId="0" xfId="0" applyNumberFormat="1" applyFont="1" applyFill="1" applyAlignment="1">
      <alignment vertical="top" wrapText="1"/>
    </xf>
    <xf numFmtId="0" fontId="27" fillId="3" borderId="0" xfId="0" applyFont="1" applyFill="1" applyAlignment="1">
      <alignment vertical="top" wrapText="1"/>
    </xf>
    <xf numFmtId="0" fontId="0" fillId="2" borderId="0" xfId="0" applyFill="1"/>
    <xf numFmtId="0" fontId="19" fillId="2" borderId="23" xfId="0" applyFont="1" applyFill="1" applyBorder="1" applyAlignment="1">
      <alignment horizontal="left" vertical="center" wrapText="1"/>
    </xf>
    <xf numFmtId="164" fontId="19" fillId="2" borderId="23" xfId="0" applyNumberFormat="1" applyFont="1" applyFill="1" applyBorder="1" applyAlignment="1">
      <alignment horizontal="left" vertical="center"/>
    </xf>
    <xf numFmtId="0" fontId="21" fillId="2" borderId="19" xfId="0" applyFont="1" applyFill="1" applyBorder="1" applyAlignment="1">
      <alignment vertical="top" wrapText="1"/>
    </xf>
    <xf numFmtId="10" fontId="19" fillId="2" borderId="23" xfId="2" applyNumberFormat="1" applyFont="1" applyFill="1" applyBorder="1" applyAlignment="1">
      <alignment horizontal="left" vertical="center"/>
    </xf>
    <xf numFmtId="0" fontId="16" fillId="3" borderId="0" xfId="0" applyFont="1" applyFill="1" applyAlignment="1">
      <alignment horizontal="left" vertical="top" wrapText="1"/>
    </xf>
    <xf numFmtId="0" fontId="16" fillId="3" borderId="0" xfId="0" applyFont="1" applyFill="1" applyAlignment="1">
      <alignment horizontal="right" vertical="top" wrapText="1"/>
    </xf>
    <xf numFmtId="0" fontId="25" fillId="3" borderId="0" xfId="0" applyFont="1" applyFill="1" applyAlignment="1">
      <alignment horizontal="center" vertical="top" wrapText="1"/>
    </xf>
    <xf numFmtId="0" fontId="22" fillId="2" borderId="0" xfId="0" applyFont="1" applyFill="1"/>
    <xf numFmtId="0" fontId="22" fillId="2" borderId="0" xfId="0" applyFont="1" applyFill="1" applyBorder="1"/>
    <xf numFmtId="0" fontId="8" fillId="2" borderId="10" xfId="0" applyFont="1" applyFill="1" applyBorder="1" applyAlignment="1">
      <alignment horizontal="right" vertical="top" wrapText="1"/>
    </xf>
    <xf numFmtId="0" fontId="16" fillId="5" borderId="14" xfId="0" applyFont="1" applyFill="1" applyBorder="1" applyAlignment="1">
      <alignment horizontal="right" vertical="center" wrapText="1"/>
    </xf>
    <xf numFmtId="0" fontId="16" fillId="2" borderId="15" xfId="0" applyFont="1" applyFill="1" applyBorder="1" applyAlignment="1">
      <alignment horizontal="right" vertical="center" wrapText="1"/>
    </xf>
    <xf numFmtId="0" fontId="16" fillId="9" borderId="15"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30" fillId="2" borderId="0" xfId="0" applyFont="1" applyFill="1" applyBorder="1" applyAlignment="1">
      <alignment horizontal="right" vertical="center"/>
    </xf>
    <xf numFmtId="0" fontId="31" fillId="2" borderId="0" xfId="0" applyFont="1" applyFill="1" applyBorder="1" applyAlignment="1">
      <alignment horizontal="right" vertical="center"/>
    </xf>
    <xf numFmtId="0" fontId="31" fillId="2" borderId="0" xfId="0" applyFont="1" applyFill="1" applyAlignment="1">
      <alignment horizontal="right" vertical="center"/>
    </xf>
    <xf numFmtId="0" fontId="32" fillId="3" borderId="33" xfId="0" applyFont="1" applyFill="1" applyBorder="1" applyAlignment="1">
      <alignment horizontal="right" vertical="top" wrapText="1"/>
    </xf>
    <xf numFmtId="0" fontId="32" fillId="3" borderId="33" xfId="0" applyFont="1" applyFill="1" applyBorder="1" applyAlignment="1">
      <alignment horizontal="center" vertical="top" wrapText="1"/>
    </xf>
    <xf numFmtId="166" fontId="26" fillId="10" borderId="33" xfId="0" applyNumberFormat="1" applyFont="1" applyFill="1" applyBorder="1" applyAlignment="1">
      <alignment horizontal="right" vertical="top" wrapText="1"/>
    </xf>
    <xf numFmtId="4" fontId="26" fillId="10" borderId="33" xfId="0" applyNumberFormat="1" applyFont="1" applyFill="1" applyBorder="1" applyAlignment="1">
      <alignment horizontal="right" vertical="top" wrapText="1"/>
    </xf>
    <xf numFmtId="0" fontId="13" fillId="12" borderId="33" xfId="0" applyFont="1" applyFill="1" applyBorder="1" applyAlignment="1">
      <alignment horizontal="right" vertical="top" wrapText="1"/>
    </xf>
    <xf numFmtId="0" fontId="13" fillId="12" borderId="33" xfId="0" applyFont="1" applyFill="1" applyBorder="1" applyAlignment="1">
      <alignment horizontal="center" vertical="top" wrapText="1"/>
    </xf>
    <xf numFmtId="166" fontId="13" fillId="12" borderId="33" xfId="0" applyNumberFormat="1" applyFont="1" applyFill="1" applyBorder="1" applyAlignment="1">
      <alignment horizontal="right" vertical="top" wrapText="1"/>
    </xf>
    <xf numFmtId="0" fontId="13" fillId="13" borderId="33" xfId="0" applyFont="1" applyFill="1" applyBorder="1" applyAlignment="1">
      <alignment horizontal="right" vertical="top" wrapText="1"/>
    </xf>
    <xf numFmtId="0" fontId="13" fillId="13" borderId="33" xfId="0" applyFont="1" applyFill="1" applyBorder="1" applyAlignment="1">
      <alignment horizontal="center" vertical="top" wrapText="1"/>
    </xf>
    <xf numFmtId="166" fontId="13" fillId="13" borderId="33" xfId="0" applyNumberFormat="1" applyFont="1" applyFill="1" applyBorder="1" applyAlignment="1">
      <alignment horizontal="right" vertical="top" wrapText="1"/>
    </xf>
    <xf numFmtId="4" fontId="13" fillId="3" borderId="0" xfId="0" applyNumberFormat="1" applyFont="1" applyFill="1" applyAlignment="1">
      <alignment horizontal="right" vertical="top" wrapText="1"/>
    </xf>
    <xf numFmtId="4" fontId="29" fillId="8" borderId="33" xfId="0" applyNumberFormat="1" applyFont="1" applyFill="1" applyBorder="1" applyAlignment="1">
      <alignment horizontal="right" vertical="top" wrapText="1"/>
    </xf>
    <xf numFmtId="165" fontId="29" fillId="8" borderId="33" xfId="0" applyNumberFormat="1" applyFont="1" applyFill="1" applyBorder="1" applyAlignment="1">
      <alignment horizontal="right" vertical="top" wrapText="1"/>
    </xf>
    <xf numFmtId="165" fontId="26" fillId="10" borderId="33" xfId="0" applyNumberFormat="1" applyFont="1" applyFill="1" applyBorder="1" applyAlignment="1">
      <alignment horizontal="right" vertical="top" wrapText="1"/>
    </xf>
    <xf numFmtId="4" fontId="26" fillId="11" borderId="33" xfId="0" applyNumberFormat="1" applyFont="1" applyFill="1" applyBorder="1" applyAlignment="1">
      <alignment horizontal="right" vertical="top" wrapText="1"/>
    </xf>
    <xf numFmtId="165" fontId="26" fillId="11" borderId="33" xfId="0" applyNumberFormat="1" applyFont="1" applyFill="1" applyBorder="1" applyAlignment="1">
      <alignment horizontal="right" vertical="top" wrapText="1"/>
    </xf>
    <xf numFmtId="0" fontId="27" fillId="2" borderId="0" xfId="0" applyFont="1" applyFill="1" applyAlignment="1">
      <alignment horizontal="right" vertical="top" wrapText="1"/>
    </xf>
    <xf numFmtId="0" fontId="5" fillId="2" borderId="0" xfId="0" applyFont="1" applyFill="1" applyBorder="1" applyAlignment="1">
      <alignment horizontal="center" vertical="center"/>
    </xf>
    <xf numFmtId="0" fontId="25" fillId="0" borderId="0" xfId="0" applyFont="1" applyFill="1" applyBorder="1" applyAlignment="1">
      <alignment horizontal="right" vertical="center"/>
    </xf>
    <xf numFmtId="4" fontId="33" fillId="2" borderId="0" xfId="0" applyNumberFormat="1" applyFont="1" applyFill="1" applyBorder="1" applyAlignment="1">
      <alignment horizontal="center" vertical="center"/>
    </xf>
    <xf numFmtId="0" fontId="13" fillId="3" borderId="0" xfId="0" applyFont="1" applyFill="1" applyAlignment="1">
      <alignment horizontal="center" vertical="top" wrapText="1"/>
    </xf>
    <xf numFmtId="0" fontId="17" fillId="2" borderId="0" xfId="0" applyFont="1" applyFill="1" applyBorder="1" applyAlignment="1">
      <alignment vertical="center"/>
    </xf>
    <xf numFmtId="0" fontId="21" fillId="2" borderId="0" xfId="0" applyFont="1" applyFill="1" applyBorder="1" applyAlignment="1">
      <alignment horizontal="left" vertical="top" wrapText="1"/>
    </xf>
    <xf numFmtId="0" fontId="7" fillId="2" borderId="0" xfId="0" applyFont="1" applyFill="1" applyAlignment="1">
      <alignment horizontal="center" vertical="center"/>
    </xf>
    <xf numFmtId="0" fontId="34" fillId="14" borderId="39" xfId="0" applyFont="1" applyFill="1" applyBorder="1" applyAlignment="1">
      <alignment vertical="center"/>
    </xf>
    <xf numFmtId="0" fontId="34" fillId="14" borderId="39" xfId="0" applyFont="1" applyFill="1" applyBorder="1" applyAlignment="1">
      <alignment horizontal="center" vertical="center"/>
    </xf>
    <xf numFmtId="0" fontId="34" fillId="14" borderId="39" xfId="0" applyFont="1" applyFill="1" applyBorder="1" applyAlignment="1">
      <alignment horizontal="right" vertical="center"/>
    </xf>
    <xf numFmtId="44" fontId="34" fillId="14" borderId="39" xfId="5" applyFont="1" applyFill="1" applyBorder="1" applyAlignment="1">
      <alignment horizontal="right" vertical="center"/>
    </xf>
    <xf numFmtId="0" fontId="8" fillId="0" borderId="0" xfId="0" applyFont="1" applyBorder="1" applyAlignment="1">
      <alignment horizontal="center" vertical="center" wrapText="1"/>
    </xf>
    <xf numFmtId="0" fontId="35" fillId="2" borderId="40" xfId="0" applyFont="1" applyFill="1" applyBorder="1" applyAlignment="1">
      <alignment vertical="center" wrapText="1"/>
    </xf>
    <xf numFmtId="0" fontId="35" fillId="2" borderId="40" xfId="0" applyFont="1" applyFill="1" applyBorder="1" applyAlignment="1">
      <alignment horizontal="center" vertical="center" wrapText="1"/>
    </xf>
    <xf numFmtId="0" fontId="35" fillId="2" borderId="40" xfId="0" applyFont="1" applyFill="1" applyBorder="1" applyAlignment="1">
      <alignment vertical="center"/>
    </xf>
    <xf numFmtId="0" fontId="35" fillId="2" borderId="40" xfId="0" applyFont="1" applyFill="1" applyBorder="1" applyAlignment="1">
      <alignment horizontal="center" vertical="center"/>
    </xf>
    <xf numFmtId="44" fontId="35" fillId="2" borderId="40" xfId="5" applyFont="1" applyFill="1" applyBorder="1" applyAlignment="1">
      <alignment horizontal="center" vertical="center"/>
    </xf>
    <xf numFmtId="0" fontId="8" fillId="0" borderId="0" xfId="0" applyFont="1" applyBorder="1" applyAlignment="1">
      <alignment vertical="center" wrapText="1"/>
    </xf>
    <xf numFmtId="0" fontId="24" fillId="2" borderId="40" xfId="3" applyFill="1" applyBorder="1" applyAlignment="1">
      <alignment vertical="center" wrapText="1"/>
    </xf>
    <xf numFmtId="0" fontId="13" fillId="3" borderId="0" xfId="0" applyFont="1" applyFill="1" applyAlignment="1">
      <alignment horizontal="left" vertical="top" wrapText="1"/>
    </xf>
    <xf numFmtId="0" fontId="21" fillId="2" borderId="0" xfId="0" applyFont="1" applyFill="1" applyBorder="1" applyAlignment="1">
      <alignment horizontal="center" vertical="top" wrapText="1"/>
    </xf>
    <xf numFmtId="2" fontId="20" fillId="2" borderId="0" xfId="0" applyNumberFormat="1" applyFont="1" applyFill="1" applyBorder="1" applyAlignment="1">
      <alignment horizontal="center" vertical="top" wrapText="1"/>
    </xf>
    <xf numFmtId="44" fontId="35" fillId="2" borderId="40" xfId="5" applyNumberFormat="1" applyFont="1" applyFill="1" applyBorder="1" applyAlignment="1">
      <alignment horizontal="center" vertical="center"/>
    </xf>
    <xf numFmtId="44" fontId="14" fillId="3" borderId="0" xfId="1" applyFont="1" applyFill="1" applyAlignment="1">
      <alignment vertical="top" wrapText="1"/>
    </xf>
    <xf numFmtId="0" fontId="6" fillId="2" borderId="21" xfId="0" applyFont="1" applyFill="1" applyBorder="1" applyAlignment="1">
      <alignment horizontal="left" vertical="top" wrapText="1"/>
    </xf>
    <xf numFmtId="0" fontId="7" fillId="15" borderId="0" xfId="0" applyFont="1" applyFill="1" applyAlignment="1">
      <alignment vertical="center" wrapText="1"/>
    </xf>
    <xf numFmtId="0" fontId="37" fillId="2" borderId="0" xfId="0" applyFont="1" applyFill="1" applyBorder="1" applyAlignment="1">
      <alignment horizontal="left" vertical="center"/>
    </xf>
    <xf numFmtId="0" fontId="37" fillId="2" borderId="0" xfId="0" applyFont="1" applyFill="1" applyBorder="1" applyAlignment="1">
      <alignment horizontal="right" vertical="center"/>
    </xf>
    <xf numFmtId="0" fontId="37" fillId="2" borderId="0" xfId="0" applyFont="1" applyFill="1" applyBorder="1" applyAlignment="1">
      <alignment vertical="center"/>
    </xf>
    <xf numFmtId="0" fontId="36" fillId="2" borderId="0" xfId="0" applyFont="1" applyFill="1" applyBorder="1" applyAlignment="1">
      <alignment horizontal="right" vertical="center"/>
    </xf>
    <xf numFmtId="0" fontId="36" fillId="2" borderId="0" xfId="0" applyFont="1" applyFill="1" applyBorder="1" applyAlignment="1">
      <alignment horizontal="left" vertical="center"/>
    </xf>
    <xf numFmtId="0" fontId="36" fillId="5" borderId="14" xfId="0" applyFont="1" applyFill="1" applyBorder="1" applyAlignment="1">
      <alignment horizontal="center" vertical="center" wrapText="1"/>
    </xf>
    <xf numFmtId="0" fontId="16" fillId="2" borderId="0" xfId="0" applyFont="1" applyFill="1" applyBorder="1" applyAlignment="1">
      <alignment horizontal="left" vertical="center"/>
    </xf>
    <xf numFmtId="0" fontId="36" fillId="2" borderId="0" xfId="0" applyFont="1" applyFill="1" applyBorder="1" applyAlignment="1">
      <alignment horizontal="center" vertical="center"/>
    </xf>
    <xf numFmtId="0" fontId="36" fillId="2" borderId="0" xfId="0" applyFont="1" applyFill="1" applyBorder="1" applyAlignment="1">
      <alignment vertical="center"/>
    </xf>
    <xf numFmtId="0" fontId="36" fillId="9" borderId="15" xfId="0" applyFont="1" applyFill="1" applyBorder="1" applyAlignment="1">
      <alignment horizontal="center" vertical="center" wrapText="1"/>
    </xf>
    <xf numFmtId="0" fontId="33" fillId="2" borderId="0" xfId="0" applyFont="1" applyFill="1" applyBorder="1" applyAlignment="1">
      <alignment horizontal="right" vertical="center"/>
    </xf>
    <xf numFmtId="0" fontId="33" fillId="2" borderId="0" xfId="0" applyFont="1" applyFill="1" applyBorder="1" applyAlignment="1">
      <alignment horizontal="left" vertical="center"/>
    </xf>
    <xf numFmtId="0" fontId="25" fillId="2" borderId="0" xfId="0" applyFont="1" applyFill="1" applyAlignment="1">
      <alignment horizontal="right" vertical="center"/>
    </xf>
    <xf numFmtId="0" fontId="25" fillId="2" borderId="0" xfId="0" applyFont="1" applyFill="1" applyAlignment="1">
      <alignment vertical="center"/>
    </xf>
    <xf numFmtId="0" fontId="37" fillId="2" borderId="0" xfId="0" applyFont="1" applyFill="1" applyBorder="1" applyAlignment="1">
      <alignment horizontal="left" vertical="center"/>
    </xf>
    <xf numFmtId="0" fontId="36" fillId="2" borderId="0" xfId="0" applyFont="1" applyFill="1" applyBorder="1" applyAlignment="1">
      <alignment horizontal="center" vertical="center"/>
    </xf>
    <xf numFmtId="0" fontId="36" fillId="2" borderId="0" xfId="0" applyFont="1" applyFill="1" applyBorder="1" applyAlignment="1">
      <alignment horizontal="left" vertical="center"/>
    </xf>
    <xf numFmtId="0" fontId="37" fillId="2" borderId="0" xfId="0" applyFont="1" applyFill="1" applyBorder="1" applyAlignment="1">
      <alignment horizontal="left" vertical="center"/>
    </xf>
    <xf numFmtId="0" fontId="8"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38" fillId="2" borderId="0" xfId="0" applyFont="1" applyFill="1" applyBorder="1" applyAlignment="1">
      <alignment horizontal="left" vertical="center"/>
    </xf>
    <xf numFmtId="0" fontId="39" fillId="2" borderId="0" xfId="0" applyFont="1" applyFill="1" applyAlignment="1">
      <alignment horizontal="left" vertical="center"/>
    </xf>
    <xf numFmtId="0" fontId="17" fillId="2" borderId="0" xfId="0" applyFont="1" applyFill="1" applyAlignment="1">
      <alignment vertical="center"/>
    </xf>
    <xf numFmtId="0" fontId="17" fillId="2" borderId="0" xfId="0" applyFont="1" applyFill="1" applyBorder="1" applyAlignment="1">
      <alignment horizontal="left" vertical="center"/>
    </xf>
    <xf numFmtId="0" fontId="39" fillId="2" borderId="0" xfId="0" applyFont="1" applyFill="1" applyBorder="1" applyAlignment="1">
      <alignment horizontal="left" vertical="center"/>
    </xf>
    <xf numFmtId="0" fontId="37" fillId="2" borderId="0" xfId="0" applyFont="1" applyFill="1" applyBorder="1" applyAlignment="1">
      <alignment horizontal="left" vertical="center"/>
    </xf>
    <xf numFmtId="0" fontId="40" fillId="2" borderId="0" xfId="0" applyFont="1" applyFill="1" applyBorder="1" applyAlignment="1">
      <alignment horizontal="center" vertical="center" wrapText="1"/>
    </xf>
    <xf numFmtId="4" fontId="16" fillId="2" borderId="0" xfId="0" applyNumberFormat="1" applyFont="1" applyFill="1" applyBorder="1" applyAlignment="1">
      <alignment horizontal="center" vertical="center" wrapText="1"/>
    </xf>
    <xf numFmtId="0" fontId="16" fillId="2" borderId="0" xfId="0" applyFont="1" applyFill="1" applyBorder="1" applyAlignment="1">
      <alignment horizontal="left" vertical="center" wrapText="1"/>
    </xf>
    <xf numFmtId="0" fontId="41" fillId="2" borderId="0" xfId="0" applyFont="1" applyFill="1" applyBorder="1" applyAlignment="1">
      <alignment horizontal="left" vertical="center"/>
    </xf>
    <xf numFmtId="0" fontId="41" fillId="2" borderId="0" xfId="0" applyFont="1" applyFill="1" applyBorder="1" applyAlignment="1">
      <alignment horizontal="right" vertical="center"/>
    </xf>
    <xf numFmtId="0" fontId="41" fillId="2" borderId="0" xfId="0" applyFont="1" applyFill="1" applyBorder="1" applyAlignment="1">
      <alignment vertical="center"/>
    </xf>
    <xf numFmtId="0" fontId="5" fillId="2" borderId="0" xfId="0" applyFont="1" applyFill="1" applyBorder="1" applyAlignment="1">
      <alignment horizontal="center" vertical="center"/>
    </xf>
    <xf numFmtId="0" fontId="0" fillId="0" borderId="0" xfId="0"/>
    <xf numFmtId="0" fontId="14" fillId="3" borderId="0" xfId="0" applyFont="1" applyFill="1" applyAlignment="1">
      <alignment horizontal="right" vertical="top" wrapText="1"/>
    </xf>
    <xf numFmtId="0" fontId="13" fillId="12" borderId="33" xfId="0" applyFont="1" applyFill="1" applyBorder="1" applyAlignment="1">
      <alignment horizontal="left" vertical="top" wrapText="1"/>
    </xf>
    <xf numFmtId="0" fontId="13" fillId="3" borderId="0" xfId="0" applyFont="1" applyFill="1" applyAlignment="1">
      <alignment horizontal="right" vertical="top" wrapText="1"/>
    </xf>
    <xf numFmtId="0" fontId="32" fillId="3" borderId="33" xfId="0" applyFont="1" applyFill="1" applyBorder="1" applyAlignment="1">
      <alignment horizontal="left" vertical="top" wrapText="1"/>
    </xf>
    <xf numFmtId="0" fontId="26" fillId="10" borderId="33" xfId="0" applyFont="1" applyFill="1" applyBorder="1" applyAlignment="1">
      <alignment horizontal="left" vertical="top" wrapText="1"/>
    </xf>
    <xf numFmtId="0" fontId="13" fillId="13" borderId="33" xfId="0" applyFont="1" applyFill="1" applyBorder="1" applyAlignment="1">
      <alignment horizontal="left" vertical="top" wrapText="1"/>
    </xf>
    <xf numFmtId="0" fontId="14" fillId="3" borderId="0" xfId="0" applyFont="1" applyFill="1" applyAlignment="1">
      <alignment horizontal="left" vertical="top" wrapText="1"/>
    </xf>
    <xf numFmtId="2" fontId="20" fillId="2" borderId="18" xfId="0" applyNumberFormat="1" applyFont="1" applyFill="1" applyBorder="1" applyAlignment="1">
      <alignment vertical="center"/>
    </xf>
    <xf numFmtId="2" fontId="8" fillId="4" borderId="0"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13" xfId="0"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7" borderId="34" xfId="0" applyFont="1" applyFill="1" applyBorder="1" applyAlignment="1">
      <alignment horizontal="center" vertical="center"/>
    </xf>
    <xf numFmtId="0" fontId="31" fillId="2" borderId="13" xfId="0" applyFont="1" applyFill="1" applyBorder="1" applyAlignment="1">
      <alignment horizontal="center" vertical="top" wrapText="1"/>
    </xf>
    <xf numFmtId="0" fontId="8" fillId="2" borderId="15" xfId="0" applyFont="1" applyFill="1" applyBorder="1" applyAlignment="1">
      <alignment horizontal="left" vertical="center" wrapText="1"/>
    </xf>
    <xf numFmtId="0" fontId="36" fillId="2" borderId="0" xfId="0" applyFont="1" applyFill="1" applyBorder="1" applyAlignment="1">
      <alignment horizontal="center" vertical="center"/>
    </xf>
    <xf numFmtId="0" fontId="8" fillId="5" borderId="14" xfId="0" applyFont="1" applyFill="1" applyBorder="1" applyAlignment="1">
      <alignment horizontal="left" vertical="center" wrapText="1"/>
    </xf>
    <xf numFmtId="0" fontId="8" fillId="2" borderId="8" xfId="0" applyFont="1" applyFill="1" applyBorder="1" applyAlignment="1">
      <alignment horizontal="left" vertical="top"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2" fontId="7" fillId="2" borderId="9" xfId="0" applyNumberFormat="1" applyFont="1" applyFill="1" applyBorder="1" applyAlignment="1">
      <alignment horizontal="center" vertical="center" wrapText="1"/>
    </xf>
    <xf numFmtId="2" fontId="7" fillId="2" borderId="10" xfId="0" applyNumberFormat="1" applyFont="1" applyFill="1" applyBorder="1" applyAlignment="1">
      <alignment horizontal="center" vertical="center" wrapText="1"/>
    </xf>
    <xf numFmtId="2" fontId="7" fillId="2" borderId="11" xfId="0" applyNumberFormat="1" applyFont="1" applyFill="1" applyBorder="1" applyAlignment="1">
      <alignment horizontal="center" vertical="center" wrapText="1"/>
    </xf>
    <xf numFmtId="0" fontId="7" fillId="2" borderId="0" xfId="0" applyFont="1" applyFill="1" applyBorder="1" applyAlignment="1">
      <alignment horizontal="center" vertical="center"/>
    </xf>
    <xf numFmtId="0" fontId="37" fillId="2" borderId="0" xfId="0" applyFont="1" applyFill="1" applyBorder="1" applyAlignment="1">
      <alignment horizontal="left" vertical="center"/>
    </xf>
    <xf numFmtId="0" fontId="36" fillId="2" borderId="0" xfId="0" applyFont="1" applyFill="1" applyBorder="1" applyAlignment="1">
      <alignment horizontal="left" vertical="center"/>
    </xf>
    <xf numFmtId="0" fontId="8" fillId="9" borderId="15" xfId="0" applyFont="1" applyFill="1" applyBorder="1" applyAlignment="1">
      <alignment horizontal="left" vertical="center" wrapText="1"/>
    </xf>
    <xf numFmtId="0" fontId="8" fillId="2" borderId="0" xfId="0" applyFont="1" applyFill="1" applyBorder="1" applyAlignment="1">
      <alignment horizontal="center" vertical="center"/>
    </xf>
    <xf numFmtId="0" fontId="8" fillId="2" borderId="1" xfId="0" applyFont="1" applyFill="1" applyBorder="1" applyAlignment="1">
      <alignment horizontal="center" vertical="center"/>
    </xf>
    <xf numFmtId="0" fontId="8" fillId="9" borderId="14" xfId="0" applyFont="1" applyFill="1" applyBorder="1" applyAlignment="1">
      <alignment horizontal="left" vertical="center" wrapText="1"/>
    </xf>
    <xf numFmtId="0" fontId="14" fillId="3" borderId="0" xfId="0" applyFont="1" applyFill="1" applyAlignment="1">
      <alignment horizontal="left" vertical="top" wrapText="1"/>
    </xf>
    <xf numFmtId="0" fontId="14" fillId="3" borderId="0" xfId="0" applyFont="1" applyFill="1" applyAlignment="1">
      <alignment horizontal="right" vertical="top" wrapText="1"/>
    </xf>
    <xf numFmtId="0" fontId="18" fillId="2" borderId="24"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4" xfId="0" applyFont="1" applyFill="1" applyBorder="1" applyAlignment="1">
      <alignment horizontal="left" vertical="top" wrapText="1"/>
    </xf>
    <xf numFmtId="0" fontId="18" fillId="2" borderId="19"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26"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25" xfId="0" applyFont="1" applyFill="1" applyBorder="1" applyAlignment="1">
      <alignment horizontal="left" vertical="top" wrapText="1"/>
    </xf>
    <xf numFmtId="2" fontId="19" fillId="2" borderId="28" xfId="0" applyNumberFormat="1" applyFont="1" applyFill="1" applyBorder="1" applyAlignment="1">
      <alignment horizontal="center" vertical="center" wrapText="1"/>
    </xf>
    <xf numFmtId="0" fontId="18" fillId="7" borderId="14" xfId="0" applyFont="1" applyFill="1" applyBorder="1" applyAlignment="1">
      <alignment horizontal="center" vertical="center"/>
    </xf>
    <xf numFmtId="0" fontId="6" fillId="2" borderId="20"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20" fillId="3" borderId="0" xfId="0" applyFont="1" applyFill="1" applyBorder="1" applyAlignment="1">
      <alignment horizontal="center" vertical="center" wrapText="1"/>
    </xf>
    <xf numFmtId="0" fontId="19" fillId="0" borderId="0" xfId="0" applyFont="1" applyBorder="1" applyAlignment="1">
      <alignment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13" fillId="3" borderId="0" xfId="0" applyFont="1" applyFill="1" applyAlignment="1">
      <alignment horizontal="right" vertical="top" wrapText="1"/>
    </xf>
    <xf numFmtId="0" fontId="32" fillId="3" borderId="33" xfId="0" applyFont="1" applyFill="1" applyBorder="1" applyAlignment="1">
      <alignment horizontal="left" vertical="top" wrapText="1"/>
    </xf>
    <xf numFmtId="0" fontId="13" fillId="13" borderId="33" xfId="0" applyFont="1" applyFill="1" applyBorder="1" applyAlignment="1">
      <alignment horizontal="left" vertical="top" wrapText="1"/>
    </xf>
    <xf numFmtId="0" fontId="26" fillId="10" borderId="33" xfId="0" applyFont="1" applyFill="1" applyBorder="1" applyAlignment="1">
      <alignment horizontal="left" vertical="top" wrapText="1"/>
    </xf>
    <xf numFmtId="0" fontId="13" fillId="12" borderId="33" xfId="0" applyFont="1" applyFill="1" applyBorder="1" applyAlignment="1">
      <alignment horizontal="left" vertical="top" wrapText="1"/>
    </xf>
    <xf numFmtId="44" fontId="5" fillId="2" borderId="0" xfId="1" applyFont="1" applyFill="1" applyBorder="1" applyAlignment="1">
      <alignment horizontal="center" vertical="top" wrapText="1"/>
    </xf>
    <xf numFmtId="44" fontId="5" fillId="2" borderId="26" xfId="1" applyFont="1" applyFill="1" applyBorder="1" applyAlignment="1">
      <alignment horizontal="center" vertical="top" wrapText="1"/>
    </xf>
    <xf numFmtId="44" fontId="5" fillId="2" borderId="16" xfId="1" applyFont="1" applyFill="1" applyBorder="1" applyAlignment="1">
      <alignment horizontal="center" vertical="top" wrapText="1"/>
    </xf>
    <xf numFmtId="44" fontId="5" fillId="2" borderId="21" xfId="1" applyFont="1" applyFill="1" applyBorder="1" applyAlignment="1">
      <alignment horizontal="center" vertical="top" wrapText="1"/>
    </xf>
    <xf numFmtId="0" fontId="5" fillId="2" borderId="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10" fontId="7" fillId="2" borderId="24" xfId="2" applyNumberFormat="1" applyFont="1" applyFill="1" applyBorder="1" applyAlignment="1">
      <alignment horizontal="center" vertical="center"/>
    </xf>
    <xf numFmtId="10" fontId="7" fillId="2" borderId="16" xfId="2" applyNumberFormat="1" applyFont="1" applyFill="1" applyBorder="1" applyAlignment="1">
      <alignment horizontal="center" vertical="center"/>
    </xf>
    <xf numFmtId="2" fontId="5" fillId="2" borderId="1" xfId="0" applyNumberFormat="1" applyFont="1" applyFill="1" applyBorder="1" applyAlignment="1">
      <alignment horizontal="center"/>
    </xf>
    <xf numFmtId="2" fontId="5" fillId="2" borderId="0" xfId="0" applyNumberFormat="1" applyFont="1" applyFill="1" applyBorder="1" applyAlignment="1">
      <alignment horizontal="center"/>
    </xf>
    <xf numFmtId="2" fontId="7" fillId="2" borderId="25" xfId="0" applyNumberFormat="1" applyFont="1" applyFill="1" applyBorder="1" applyAlignment="1">
      <alignment horizontal="center" vertical="center" wrapText="1"/>
    </xf>
    <xf numFmtId="2" fontId="7" fillId="2" borderId="0" xfId="0" applyNumberFormat="1" applyFont="1" applyFill="1" applyBorder="1" applyAlignment="1">
      <alignment horizontal="center" vertical="center" wrapText="1"/>
    </xf>
    <xf numFmtId="2" fontId="7" fillId="2" borderId="26" xfId="0" applyNumberFormat="1" applyFont="1" applyFill="1" applyBorder="1" applyAlignment="1">
      <alignment horizontal="center" vertical="center" wrapText="1"/>
    </xf>
    <xf numFmtId="0" fontId="9" fillId="7" borderId="0" xfId="0" applyFont="1" applyFill="1" applyBorder="1" applyAlignment="1">
      <alignment horizontal="center" vertical="center"/>
    </xf>
    <xf numFmtId="0" fontId="5" fillId="2" borderId="24" xfId="0" applyFont="1" applyFill="1" applyBorder="1" applyAlignment="1">
      <alignment horizontal="left" vertical="top" wrapText="1"/>
    </xf>
    <xf numFmtId="0" fontId="5" fillId="2" borderId="19" xfId="0" applyFont="1" applyFill="1" applyBorder="1" applyAlignment="1">
      <alignment horizontal="left" vertical="top" wrapText="1"/>
    </xf>
    <xf numFmtId="0" fontId="6" fillId="2" borderId="20" xfId="0" applyFont="1" applyFill="1" applyBorder="1" applyAlignment="1">
      <alignment horizontal="left" vertical="top" wrapText="1"/>
    </xf>
    <xf numFmtId="0" fontId="6" fillId="2" borderId="16" xfId="0" applyFont="1" applyFill="1" applyBorder="1" applyAlignment="1">
      <alignment horizontal="left" vertical="top" wrapText="1"/>
    </xf>
    <xf numFmtId="0" fontId="18" fillId="2" borderId="20" xfId="0" applyFont="1" applyFill="1" applyBorder="1" applyAlignment="1">
      <alignment horizontal="left" vertical="top" wrapText="1"/>
    </xf>
    <xf numFmtId="0" fontId="18" fillId="2" borderId="21" xfId="0" applyFont="1" applyFill="1" applyBorder="1" applyAlignment="1">
      <alignment horizontal="left" vertical="top" wrapText="1"/>
    </xf>
    <xf numFmtId="0" fontId="18" fillId="2" borderId="16" xfId="0" applyFont="1" applyFill="1" applyBorder="1" applyAlignment="1">
      <alignment horizontal="left" vertical="top" wrapText="1"/>
    </xf>
    <xf numFmtId="2" fontId="20" fillId="2" borderId="18" xfId="0" applyNumberFormat="1" applyFont="1" applyFill="1" applyBorder="1" applyAlignment="1">
      <alignment horizontal="left" vertical="center"/>
    </xf>
    <xf numFmtId="2" fontId="20" fillId="2" borderId="24" xfId="0" applyNumberFormat="1" applyFont="1" applyFill="1" applyBorder="1" applyAlignment="1">
      <alignment horizontal="left" vertical="center"/>
    </xf>
    <xf numFmtId="2" fontId="20" fillId="2" borderId="19" xfId="0" applyNumberFormat="1" applyFont="1" applyFill="1" applyBorder="1" applyAlignment="1">
      <alignment horizontal="left" vertical="center"/>
    </xf>
    <xf numFmtId="2" fontId="19" fillId="2" borderId="25" xfId="0" applyNumberFormat="1" applyFont="1" applyFill="1" applyBorder="1" applyAlignment="1">
      <alignment horizontal="center" vertical="center" wrapText="1"/>
    </xf>
    <xf numFmtId="2" fontId="19" fillId="2" borderId="0" xfId="0" applyNumberFormat="1" applyFont="1" applyFill="1" applyBorder="1" applyAlignment="1">
      <alignment horizontal="center" vertical="center" wrapText="1"/>
    </xf>
    <xf numFmtId="2" fontId="19" fillId="2" borderId="26" xfId="0" applyNumberFormat="1" applyFont="1" applyFill="1" applyBorder="1" applyAlignment="1">
      <alignment horizontal="center" vertical="center" wrapText="1"/>
    </xf>
    <xf numFmtId="2" fontId="19" fillId="2" borderId="20" xfId="0" applyNumberFormat="1" applyFont="1" applyFill="1" applyBorder="1" applyAlignment="1">
      <alignment horizontal="center" vertical="center" wrapText="1"/>
    </xf>
    <xf numFmtId="2" fontId="19" fillId="2" borderId="16" xfId="0" applyNumberFormat="1" applyFont="1" applyFill="1" applyBorder="1" applyAlignment="1">
      <alignment horizontal="center" vertical="center" wrapText="1"/>
    </xf>
    <xf numFmtId="2" fontId="19" fillId="2" borderId="21" xfId="0" applyNumberFormat="1" applyFont="1" applyFill="1" applyBorder="1" applyAlignment="1">
      <alignment horizontal="center" vertical="center" wrapText="1"/>
    </xf>
    <xf numFmtId="0" fontId="20" fillId="3" borderId="0" xfId="0" applyFont="1" applyFill="1" applyBorder="1" applyAlignment="1">
      <alignment horizontal="center" wrapText="1"/>
    </xf>
    <xf numFmtId="0" fontId="19" fillId="0" borderId="0" xfId="0" applyFont="1" applyBorder="1"/>
    <xf numFmtId="0" fontId="18" fillId="2" borderId="2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7" borderId="0" xfId="0" applyFont="1" applyFill="1" applyBorder="1" applyAlignment="1">
      <alignment horizontal="center" vertical="center" wrapText="1"/>
    </xf>
    <xf numFmtId="10" fontId="21" fillId="2" borderId="20" xfId="0" applyNumberFormat="1" applyFont="1" applyFill="1" applyBorder="1" applyAlignment="1">
      <alignment horizontal="left" vertical="top" wrapText="1"/>
    </xf>
    <xf numFmtId="10" fontId="21" fillId="2" borderId="21" xfId="0" applyNumberFormat="1" applyFont="1" applyFill="1" applyBorder="1" applyAlignment="1">
      <alignment horizontal="left" vertical="top" wrapText="1"/>
    </xf>
    <xf numFmtId="0" fontId="18" fillId="2" borderId="27"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29" xfId="0" applyFont="1" applyFill="1" applyBorder="1" applyAlignment="1">
      <alignment horizontal="left" vertical="top" wrapText="1"/>
    </xf>
    <xf numFmtId="0" fontId="20" fillId="3" borderId="37" xfId="0" applyFont="1" applyFill="1" applyBorder="1" applyAlignment="1">
      <alignment horizontal="center" vertical="center" wrapText="1"/>
    </xf>
    <xf numFmtId="0" fontId="20" fillId="3" borderId="38" xfId="0" applyFont="1" applyFill="1" applyBorder="1" applyAlignment="1">
      <alignment horizontal="center" vertical="center" wrapText="1"/>
    </xf>
    <xf numFmtId="2" fontId="19" fillId="0" borderId="25" xfId="0" applyNumberFormat="1" applyFont="1" applyFill="1" applyBorder="1" applyAlignment="1">
      <alignment horizontal="center" vertical="center" wrapText="1"/>
    </xf>
    <xf numFmtId="2" fontId="19" fillId="0" borderId="20" xfId="0" applyNumberFormat="1" applyFont="1" applyFill="1" applyBorder="1" applyAlignment="1">
      <alignment horizontal="center" vertical="center" wrapText="1"/>
    </xf>
    <xf numFmtId="0" fontId="18" fillId="2" borderId="2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0" xfId="0" applyFont="1" applyFill="1" applyBorder="1" applyAlignment="1">
      <alignment horizontal="right" vertical="center"/>
    </xf>
    <xf numFmtId="44" fontId="29" fillId="8" borderId="33" xfId="1" applyFont="1" applyFill="1" applyBorder="1" applyAlignment="1">
      <alignment horizontal="left" vertical="top" wrapText="1"/>
    </xf>
    <xf numFmtId="44" fontId="29" fillId="8" borderId="33" xfId="1" applyFont="1" applyFill="1" applyBorder="1" applyAlignment="1">
      <alignment horizontal="right" vertical="top" wrapText="1"/>
    </xf>
    <xf numFmtId="44" fontId="26" fillId="10" borderId="33" xfId="1" applyFont="1" applyFill="1" applyBorder="1" applyAlignment="1">
      <alignment horizontal="right" vertical="top" wrapText="1"/>
    </xf>
    <xf numFmtId="44" fontId="26" fillId="11" borderId="33" xfId="1" applyFont="1" applyFill="1" applyBorder="1" applyAlignment="1">
      <alignment horizontal="right" vertical="top" wrapText="1"/>
    </xf>
    <xf numFmtId="0" fontId="26" fillId="10" borderId="33" xfId="0" applyNumberFormat="1" applyFont="1" applyFill="1" applyBorder="1" applyAlignment="1">
      <alignment horizontal="right" vertical="top" wrapText="1"/>
    </xf>
    <xf numFmtId="0" fontId="26" fillId="11" borderId="33" xfId="0" applyNumberFormat="1" applyFont="1" applyFill="1" applyBorder="1" applyAlignment="1">
      <alignment horizontal="right" vertical="top" wrapText="1"/>
    </xf>
    <xf numFmtId="44" fontId="14" fillId="3" borderId="0" xfId="1" applyFont="1" applyFill="1" applyAlignment="1">
      <alignment horizontal="right" vertical="top" wrapText="1"/>
    </xf>
    <xf numFmtId="44" fontId="13" fillId="12" borderId="33" xfId="1" applyFont="1" applyFill="1" applyBorder="1" applyAlignment="1">
      <alignment horizontal="right" vertical="top" wrapText="1"/>
    </xf>
    <xf numFmtId="44" fontId="13" fillId="3" borderId="0" xfId="1" applyFont="1" applyFill="1" applyAlignment="1">
      <alignment horizontal="right" vertical="top" wrapText="1"/>
    </xf>
    <xf numFmtId="44" fontId="13" fillId="13" borderId="33" xfId="1" applyFont="1" applyFill="1" applyBorder="1" applyAlignment="1">
      <alignment horizontal="right" vertical="top" wrapText="1"/>
    </xf>
  </cellXfs>
  <cellStyles count="7">
    <cellStyle name="Hiperlink" xfId="3" builtinId="8"/>
    <cellStyle name="Moeda" xfId="1" builtinId="4"/>
    <cellStyle name="Moeda 2" xfId="5" xr:uid="{00000000-0005-0000-0000-000031000000}"/>
    <cellStyle name="Normal" xfId="0" builtinId="0"/>
    <cellStyle name="Normal 2 2" xfId="4" xr:uid="{581802BB-05EC-4657-8AF3-1D2C834CDC66}"/>
    <cellStyle name="Normal 2 2 2" xfId="6" xr:uid="{581802BB-05EC-4657-8AF3-1D2C834CDC66}"/>
    <cellStyle name="Porcentagem"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2501152</xdr:colOff>
      <xdr:row>11</xdr:row>
      <xdr:rowOff>125507</xdr:rowOff>
    </xdr:from>
    <xdr:to>
      <xdr:col>2</xdr:col>
      <xdr:colOff>4328047</xdr:colOff>
      <xdr:row>12</xdr:row>
      <xdr:rowOff>720452</xdr:rowOff>
    </xdr:to>
    <xdr:pic>
      <xdr:nvPicPr>
        <xdr:cNvPr id="4" name="Imagem 3" descr="Prefeitura de Pouso Alegre">
          <a:extLst>
            <a:ext uri="{FF2B5EF4-FFF2-40B4-BE49-F238E27FC236}">
              <a16:creationId xmlns:a16="http://schemas.microsoft.com/office/drawing/2014/main" id="{D33C9C04-E6CD-4CB7-9889-B58F3136FF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5764" y="4957483"/>
          <a:ext cx="1832610" cy="783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xdr:row>
      <xdr:rowOff>0</xdr:rowOff>
    </xdr:from>
    <xdr:to>
      <xdr:col>2</xdr:col>
      <xdr:colOff>304800</xdr:colOff>
      <xdr:row>21</xdr:row>
      <xdr:rowOff>114300</xdr:rowOff>
    </xdr:to>
    <xdr:sp macro="" textlink="">
      <xdr:nvSpPr>
        <xdr:cNvPr id="1025" name="AutoShape 1" descr="Santa Rita do Sapucaí - Prefeitura Municipal de Santa Rita do Sapucaí">
          <a:extLst>
            <a:ext uri="{FF2B5EF4-FFF2-40B4-BE49-F238E27FC236}">
              <a16:creationId xmlns:a16="http://schemas.microsoft.com/office/drawing/2014/main" id="{B737771C-D27B-44C4-87BD-295C042BC0DA}"/>
            </a:ext>
          </a:extLst>
        </xdr:cNvPr>
        <xdr:cNvSpPr>
          <a:spLocks noChangeAspect="1" noChangeArrowheads="1"/>
        </xdr:cNvSpPr>
      </xdr:nvSpPr>
      <xdr:spPr bwMode="auto">
        <a:xfrm>
          <a:off x="2385060" y="754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114300</xdr:rowOff>
    </xdr:to>
    <xdr:sp macro="" textlink="">
      <xdr:nvSpPr>
        <xdr:cNvPr id="1026" name="AutoShape 2" descr="Santa Rita do Sapucaí - Prefeitura Municipal de Santa Rita do Sapucaí">
          <a:extLst>
            <a:ext uri="{FF2B5EF4-FFF2-40B4-BE49-F238E27FC236}">
              <a16:creationId xmlns:a16="http://schemas.microsoft.com/office/drawing/2014/main" id="{F557BB83-CC31-4713-8045-E5A29CF81342}"/>
            </a:ext>
          </a:extLst>
        </xdr:cNvPr>
        <xdr:cNvSpPr>
          <a:spLocks noChangeAspect="1" noChangeArrowheads="1"/>
        </xdr:cNvSpPr>
      </xdr:nvSpPr>
      <xdr:spPr bwMode="auto">
        <a:xfrm>
          <a:off x="2385060" y="811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21</xdr:row>
      <xdr:rowOff>0</xdr:rowOff>
    </xdr:from>
    <xdr:to>
      <xdr:col>6</xdr:col>
      <xdr:colOff>304800</xdr:colOff>
      <xdr:row>22</xdr:row>
      <xdr:rowOff>114300</xdr:rowOff>
    </xdr:to>
    <xdr:sp macro="" textlink="">
      <xdr:nvSpPr>
        <xdr:cNvPr id="1027" name="AutoShape 3" descr="Santa Rita do Sapucaí - Prefeitura Municipal de Santa Rita do Sapucaí">
          <a:extLst>
            <a:ext uri="{FF2B5EF4-FFF2-40B4-BE49-F238E27FC236}">
              <a16:creationId xmlns:a16="http://schemas.microsoft.com/office/drawing/2014/main" id="{A5D8071C-231D-472E-AEAA-312C00C88DC0}"/>
            </a:ext>
          </a:extLst>
        </xdr:cNvPr>
        <xdr:cNvSpPr>
          <a:spLocks noChangeAspect="1" noChangeArrowheads="1"/>
        </xdr:cNvSpPr>
      </xdr:nvSpPr>
      <xdr:spPr bwMode="auto">
        <a:xfrm>
          <a:off x="13868400" y="792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2438400</xdr:colOff>
      <xdr:row>15</xdr:row>
      <xdr:rowOff>17928</xdr:rowOff>
    </xdr:from>
    <xdr:to>
      <xdr:col>2</xdr:col>
      <xdr:colOff>4231341</xdr:colOff>
      <xdr:row>15</xdr:row>
      <xdr:rowOff>818469</xdr:rowOff>
    </xdr:to>
    <xdr:pic>
      <xdr:nvPicPr>
        <xdr:cNvPr id="6" name="Imagem 5">
          <a:extLst>
            <a:ext uri="{FF2B5EF4-FFF2-40B4-BE49-F238E27FC236}">
              <a16:creationId xmlns:a16="http://schemas.microsoft.com/office/drawing/2014/main" id="{AF3B8F57-8F87-4CBC-AC30-EB5373F03108}"/>
            </a:ext>
          </a:extLst>
        </xdr:cNvPr>
        <xdr:cNvPicPr>
          <a:picLocks noChangeAspect="1"/>
        </xdr:cNvPicPr>
      </xdr:nvPicPr>
      <xdr:blipFill>
        <a:blip xmlns:r="http://schemas.openxmlformats.org/officeDocument/2006/relationships" r:embed="rId2"/>
        <a:stretch>
          <a:fillRect/>
        </a:stretch>
      </xdr:blipFill>
      <xdr:spPr>
        <a:xfrm>
          <a:off x="4823012" y="6158752"/>
          <a:ext cx="1792941" cy="808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52392</xdr:colOff>
      <xdr:row>2</xdr:row>
      <xdr:rowOff>242759</xdr:rowOff>
    </xdr:from>
    <xdr:ext cx="1728784" cy="604966"/>
    <xdr:pic>
      <xdr:nvPicPr>
        <xdr:cNvPr id="2" name="Imagem 1">
          <a:extLst>
            <a:ext uri="{FF2B5EF4-FFF2-40B4-BE49-F238E27FC236}">
              <a16:creationId xmlns:a16="http://schemas.microsoft.com/office/drawing/2014/main" id="{DE7012BF-ADB5-4C47-8C3C-BC0594499B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267" y="747584"/>
          <a:ext cx="1728784" cy="604966"/>
        </a:xfrm>
        <a:prstGeom prst="rect">
          <a:avLst/>
        </a:prstGeom>
      </xdr:spPr>
    </xdr:pic>
    <xdr:clientData/>
  </xdr:oneCellAnchor>
  <xdr:twoCellAnchor editAs="oneCell">
    <xdr:from>
      <xdr:col>5</xdr:col>
      <xdr:colOff>371475</xdr:colOff>
      <xdr:row>2</xdr:row>
      <xdr:rowOff>73025</xdr:rowOff>
    </xdr:from>
    <xdr:to>
      <xdr:col>7</xdr:col>
      <xdr:colOff>903894</xdr:colOff>
      <xdr:row>4</xdr:row>
      <xdr:rowOff>21457</xdr:rowOff>
    </xdr:to>
    <xdr:pic>
      <xdr:nvPicPr>
        <xdr:cNvPr id="4" name="Imagem 3" descr="Prefeitura de Pouso Alegre">
          <a:extLst>
            <a:ext uri="{FF2B5EF4-FFF2-40B4-BE49-F238E27FC236}">
              <a16:creationId xmlns:a16="http://schemas.microsoft.com/office/drawing/2014/main" id="{294640FD-DAA7-4A59-9DC9-B8CC9504EA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58100" y="577850"/>
          <a:ext cx="1999269" cy="834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311758</xdr:colOff>
      <xdr:row>3</xdr:row>
      <xdr:rowOff>113115</xdr:rowOff>
    </xdr:from>
    <xdr:ext cx="2075356" cy="770115"/>
    <xdr:pic>
      <xdr:nvPicPr>
        <xdr:cNvPr id="4" name="Imagem 3">
          <a:extLst>
            <a:ext uri="{FF2B5EF4-FFF2-40B4-BE49-F238E27FC236}">
              <a16:creationId xmlns:a16="http://schemas.microsoft.com/office/drawing/2014/main" id="{5EB3C332-810A-4F39-B31D-6F08E1A5EB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758" y="888406"/>
          <a:ext cx="2075356" cy="770115"/>
        </a:xfrm>
        <a:prstGeom prst="rect">
          <a:avLst/>
        </a:prstGeom>
      </xdr:spPr>
    </xdr:pic>
    <xdr:clientData/>
  </xdr:oneCellAnchor>
  <xdr:twoCellAnchor editAs="oneCell">
    <xdr:from>
      <xdr:col>4</xdr:col>
      <xdr:colOff>667193</xdr:colOff>
      <xdr:row>3</xdr:row>
      <xdr:rowOff>93212</xdr:rowOff>
    </xdr:from>
    <xdr:to>
      <xdr:col>6</xdr:col>
      <xdr:colOff>477698</xdr:colOff>
      <xdr:row>5</xdr:row>
      <xdr:rowOff>15766</xdr:rowOff>
    </xdr:to>
    <xdr:pic>
      <xdr:nvPicPr>
        <xdr:cNvPr id="5" name="Imagem 4" descr="Prefeitura de Pouso Alegre">
          <a:extLst>
            <a:ext uri="{FF2B5EF4-FFF2-40B4-BE49-F238E27FC236}">
              <a16:creationId xmlns:a16="http://schemas.microsoft.com/office/drawing/2014/main" id="{34372176-9F7E-46D1-A6C1-6AEC858232B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16583" y="868503"/>
          <a:ext cx="2224981" cy="955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114048</xdr:colOff>
      <xdr:row>3</xdr:row>
      <xdr:rowOff>274185</xdr:rowOff>
    </xdr:from>
    <xdr:ext cx="1703294" cy="634926"/>
    <xdr:pic>
      <xdr:nvPicPr>
        <xdr:cNvPr id="4" name="Imagem 3">
          <a:extLst>
            <a:ext uri="{FF2B5EF4-FFF2-40B4-BE49-F238E27FC236}">
              <a16:creationId xmlns:a16="http://schemas.microsoft.com/office/drawing/2014/main" id="{F8F41E01-CF14-4658-AA77-FDD7E93114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48" y="872899"/>
          <a:ext cx="1703294" cy="634926"/>
        </a:xfrm>
        <a:prstGeom prst="rect">
          <a:avLst/>
        </a:prstGeom>
      </xdr:spPr>
    </xdr:pic>
    <xdr:clientData/>
  </xdr:oneCellAnchor>
  <xdr:twoCellAnchor editAs="oneCell">
    <xdr:from>
      <xdr:col>6</xdr:col>
      <xdr:colOff>145726</xdr:colOff>
      <xdr:row>3</xdr:row>
      <xdr:rowOff>162113</xdr:rowOff>
    </xdr:from>
    <xdr:to>
      <xdr:col>7</xdr:col>
      <xdr:colOff>794659</xdr:colOff>
      <xdr:row>4</xdr:row>
      <xdr:rowOff>119059</xdr:rowOff>
    </xdr:to>
    <xdr:pic>
      <xdr:nvPicPr>
        <xdr:cNvPr id="5" name="Imagem 4" descr="Prefeitura de Pouso Alegre">
          <a:extLst>
            <a:ext uri="{FF2B5EF4-FFF2-40B4-BE49-F238E27FC236}">
              <a16:creationId xmlns:a16="http://schemas.microsoft.com/office/drawing/2014/main" id="{04ED87D1-7B8A-4750-96C8-08B2DD38B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70083" y="760827"/>
          <a:ext cx="1900790" cy="800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259130</xdr:colOff>
      <xdr:row>3</xdr:row>
      <xdr:rowOff>109250</xdr:rowOff>
    </xdr:from>
    <xdr:ext cx="1836369" cy="671618"/>
    <xdr:pic>
      <xdr:nvPicPr>
        <xdr:cNvPr id="4" name="Imagem 3">
          <a:extLst>
            <a:ext uri="{FF2B5EF4-FFF2-40B4-BE49-F238E27FC236}">
              <a16:creationId xmlns:a16="http://schemas.microsoft.com/office/drawing/2014/main" id="{BC8B50A0-5370-47DF-BEC8-B2DAFD7363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130" y="952893"/>
          <a:ext cx="1836369" cy="671618"/>
        </a:xfrm>
        <a:prstGeom prst="rect">
          <a:avLst/>
        </a:prstGeom>
      </xdr:spPr>
    </xdr:pic>
    <xdr:clientData/>
  </xdr:oneCellAnchor>
  <xdr:twoCellAnchor editAs="oneCell">
    <xdr:from>
      <xdr:col>6</xdr:col>
      <xdr:colOff>180369</xdr:colOff>
      <xdr:row>2</xdr:row>
      <xdr:rowOff>269180</xdr:rowOff>
    </xdr:from>
    <xdr:to>
      <xdr:col>7</xdr:col>
      <xdr:colOff>1198302</xdr:colOff>
      <xdr:row>4</xdr:row>
      <xdr:rowOff>223097</xdr:rowOff>
    </xdr:to>
    <xdr:pic>
      <xdr:nvPicPr>
        <xdr:cNvPr id="5" name="Imagem 4" descr="Prefeitura de Pouso Alegre">
          <a:extLst>
            <a:ext uri="{FF2B5EF4-FFF2-40B4-BE49-F238E27FC236}">
              <a16:creationId xmlns:a16="http://schemas.microsoft.com/office/drawing/2014/main" id="{CF3E32EA-B9EE-472F-A4F9-2EB61034DA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91619" y="840680"/>
          <a:ext cx="2433076" cy="1051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570409</xdr:colOff>
      <xdr:row>3</xdr:row>
      <xdr:rowOff>123826</xdr:rowOff>
    </xdr:from>
    <xdr:to>
      <xdr:col>3</xdr:col>
      <xdr:colOff>1009547</xdr:colOff>
      <xdr:row>4</xdr:row>
      <xdr:rowOff>99333</xdr:rowOff>
    </xdr:to>
    <xdr:pic>
      <xdr:nvPicPr>
        <xdr:cNvPr id="6" name="Imagem 5" descr="Prefeitura de Pouso Alegre">
          <a:extLst>
            <a:ext uri="{FF2B5EF4-FFF2-40B4-BE49-F238E27FC236}">
              <a16:creationId xmlns:a16="http://schemas.microsoft.com/office/drawing/2014/main" id="{D5DB8E83-0A2F-4627-A458-71A609772B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9838" y="776969"/>
          <a:ext cx="2180852" cy="928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213460</xdr:colOff>
      <xdr:row>3</xdr:row>
      <xdr:rowOff>325637</xdr:rowOff>
    </xdr:from>
    <xdr:ext cx="1337754" cy="572435"/>
    <xdr:pic>
      <xdr:nvPicPr>
        <xdr:cNvPr id="5" name="Imagem 4">
          <a:extLst>
            <a:ext uri="{FF2B5EF4-FFF2-40B4-BE49-F238E27FC236}">
              <a16:creationId xmlns:a16="http://schemas.microsoft.com/office/drawing/2014/main" id="{3C4D551E-CDB1-4449-A012-9EB985961C6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460" y="978780"/>
          <a:ext cx="1337754" cy="57243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568291</xdr:colOff>
      <xdr:row>2</xdr:row>
      <xdr:rowOff>245202</xdr:rowOff>
    </xdr:from>
    <xdr:ext cx="1986042" cy="793024"/>
    <xdr:pic>
      <xdr:nvPicPr>
        <xdr:cNvPr id="4" name="Imagem 3">
          <a:extLst>
            <a:ext uri="{FF2B5EF4-FFF2-40B4-BE49-F238E27FC236}">
              <a16:creationId xmlns:a16="http://schemas.microsoft.com/office/drawing/2014/main" id="{4AE0EC2F-1BE6-4CC4-A978-60965033FA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8291" y="925559"/>
          <a:ext cx="1986042" cy="793024"/>
        </a:xfrm>
        <a:prstGeom prst="rect">
          <a:avLst/>
        </a:prstGeom>
      </xdr:spPr>
    </xdr:pic>
    <xdr:clientData/>
  </xdr:oneCellAnchor>
  <xdr:twoCellAnchor editAs="oneCell">
    <xdr:from>
      <xdr:col>6</xdr:col>
      <xdr:colOff>156482</xdr:colOff>
      <xdr:row>2</xdr:row>
      <xdr:rowOff>122464</xdr:rowOff>
    </xdr:from>
    <xdr:to>
      <xdr:col>8</xdr:col>
      <xdr:colOff>39093</xdr:colOff>
      <xdr:row>3</xdr:row>
      <xdr:rowOff>820488</xdr:rowOff>
    </xdr:to>
    <xdr:pic>
      <xdr:nvPicPr>
        <xdr:cNvPr id="6" name="Imagem 5" descr="Prefeitura de Pouso Alegre">
          <a:extLst>
            <a:ext uri="{FF2B5EF4-FFF2-40B4-BE49-F238E27FC236}">
              <a16:creationId xmlns:a16="http://schemas.microsoft.com/office/drawing/2014/main" id="{54DDB607-EDF2-4B7E-B484-F5D036A4E4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91232" y="802821"/>
          <a:ext cx="2168611" cy="956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M%20POUSO%20ALEGRE%20-%20SEC.%20OBRAS/2020-10-28%20-%20PM%20PA%20-%20PARQUE%20DA%20CIDADE/01%20-%20PROJETO/02-PROJETO%20DWG/13%20-%20OR&#199;AMENTO/C&#243;pia%20de%20R00-MEM&#211;RIA%20DE%20C&#193;LCULO-PARQUE-ESTRUTURAL%20QUIOSQ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MEMORIA DE CALCULO"/>
      <sheetName val="ORÇAMENTO FINAL"/>
      <sheetName val="COTAÇÕES"/>
      <sheetName val="CURVA ABC"/>
      <sheetName val="COMPOSIÇÃO"/>
      <sheetName val="CRONOGRAMA PARA 3 MESES"/>
      <sheetName val="CRONOGRAMA PARA 4 MESES"/>
      <sheetName val="CRONOGRAMA PARA 5 MESES"/>
      <sheetName val="CRONOGRAMA PARA 6 MESES"/>
      <sheetName val="CRONOGRAMA PARA 7 MESES"/>
      <sheetName val="CRONOGRAMA PARA 8 MESES"/>
      <sheetName val="CRONOGRAMA PARA 9 MESES"/>
      <sheetName val="CRONOGRAMA PARA 10 MESES"/>
      <sheetName val="CRONOGRAMA PARA 11 MESES"/>
      <sheetName val="CRONOGRAMA PARA 12 MESES"/>
    </sheetNames>
    <sheetDataSet>
      <sheetData sheetId="0">
        <row r="8">
          <cell r="C8" t="str">
            <v>Eng.ª Civil Flávia Cristina Barbosa</v>
          </cell>
        </row>
        <row r="9">
          <cell r="C9" t="str">
            <v>MG- 187.842/D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www.magazineluiza.com.br/carrossel-gira-gira-infantil-06-lugares-piso-cod-ee0109-esportes-express/p/ahdeja5cja/br/cagg/?&amp;seller_id=esportes&amp;utm_source=google&amp;utm_medium=pla&amp;utm_campaign=&amp;partner_id=69999&amp;gclid=CjwKCAjw1YCkBhAOEiwA5aN4AWbAtUe8He8opoGHx8ZnuLq4mZhgu_IGaOA6iaLMg2VIkRn4Si6QvRoCwCYQAvD_BwE&amp;gclsrc=aw.ds" TargetMode="External"/><Relationship Id="rId7" Type="http://schemas.openxmlformats.org/officeDocument/2006/relationships/printerSettings" Target="../printerSettings/printerSettings7.bin"/><Relationship Id="rId2" Type="http://schemas.openxmlformats.org/officeDocument/2006/relationships/hyperlink" Target="https://www.americanas.com.br/produto/3598304180?opn=YSMESP&amp;epar=bp_pl_px_go_pmax_brin_3p_pb_2&amp;WT.srch=1&amp;offerId=60fc42e352131c3c81ae9f1b&amp;gclsrc=aw.ds&amp;gclid=CjwKCAjw1YCkBhAOEiwA5aN4AW-XZNdoECxPTNX36GnMCHFFTiGVCk3MWymSBjtaaFzQDjett1uChBoCU3QQAvD_BwE" TargetMode="External"/><Relationship Id="rId1" Type="http://schemas.openxmlformats.org/officeDocument/2006/relationships/hyperlink" Target="https://www.rihappy.com.br/gira-gira-150m--8-lugares----estrutura-em-ferro-e-assento-em-madeira-1002269526/p?idsku=1002146267&amp;utm_source=google&amp;utm_medium=cpc&amp;utm_campaign=gss_todos_produtos&amp;gclid=CjwKCAjw1YCkBhAOEiwA5aN4AWvIt3_fAF6bgzh2pzAfWEuY271dpYXMOwidKD2xLqaAuM_APiU3TxoCC5kQAvD_BwE" TargetMode="External"/><Relationship Id="rId6" Type="http://schemas.openxmlformats.org/officeDocument/2006/relationships/hyperlink" Target="https://www.animamix.com.br/brinquedos/gangorra-de-molas-cavalinho/4802" TargetMode="External"/><Relationship Id="rId5" Type="http://schemas.openxmlformats.org/officeDocument/2006/relationships/hyperlink" Target="https://www.kinderplay.com.br/brinquedo-de-mola-cavalinho-krenke-083-m-2022-01-05-18-37-18?utm_source=Site&amp;utm_medium=GoogleMerchant&amp;utm_campaign=GoogleMerchant&amp;sku=14813-laranja-chumbado&amp;gclid=CjwKCAjw1YCkBhAOEiwA5aN4AVNCLKBhOi_-7H4iPVIz2JwfMJPQz4aYi-bQ0tSBv0CNG-0JzckmTBoC9gwQAvD_BwE" TargetMode="External"/><Relationship Id="rId4" Type="http://schemas.openxmlformats.org/officeDocument/2006/relationships/hyperlink" Target="https://www.magazineluiza.com.br/brinquedo-de-mola-cavalinho-brink-bem/p/gc890jk458/br/brcl/?&amp;seller_id=brinkbembrinquedoslt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3"/>
  <sheetViews>
    <sheetView workbookViewId="0">
      <selection activeCell="C5" sqref="C5"/>
    </sheetView>
  </sheetViews>
  <sheetFormatPr defaultColWidth="9" defaultRowHeight="15" x14ac:dyDescent="0.2"/>
  <cols>
    <col min="1" max="1" width="9.125" style="15" customWidth="1"/>
    <col min="2" max="2" width="30.875" style="15" customWidth="1"/>
    <col min="3" max="3" width="106.875" style="17" bestFit="1" customWidth="1"/>
    <col min="4" max="4" width="21.75" style="16" customWidth="1"/>
    <col min="5" max="5" width="10" style="13" bestFit="1" customWidth="1"/>
    <col min="6" max="6" width="12.125" style="13" customWidth="1"/>
    <col min="7" max="7" width="9" style="8"/>
    <col min="8" max="8" width="18.75" style="8" customWidth="1"/>
    <col min="9" max="9" width="95.25" style="8" bestFit="1" customWidth="1"/>
    <col min="10" max="10" width="17.75" style="8" bestFit="1" customWidth="1"/>
    <col min="11" max="11" width="14.5" style="8" bestFit="1" customWidth="1"/>
    <col min="12" max="12" width="17.75" style="8" bestFit="1" customWidth="1"/>
    <col min="13" max="16384" width="9" style="8"/>
  </cols>
  <sheetData>
    <row r="1" spans="2:5" ht="46.15" customHeight="1" x14ac:dyDescent="0.2">
      <c r="B1" s="271" t="s">
        <v>28</v>
      </c>
      <c r="C1" s="271"/>
    </row>
    <row r="2" spans="2:5" ht="37.9" customHeight="1" x14ac:dyDescent="0.2">
      <c r="B2" s="23" t="s">
        <v>3</v>
      </c>
      <c r="C2" s="11" t="s">
        <v>200</v>
      </c>
      <c r="E2" s="16"/>
    </row>
    <row r="3" spans="2:5" ht="37.9" customHeight="1" x14ac:dyDescent="0.2">
      <c r="B3" s="23" t="s">
        <v>4</v>
      </c>
      <c r="C3" s="11" t="s">
        <v>463</v>
      </c>
      <c r="E3" s="16"/>
    </row>
    <row r="4" spans="2:5" ht="37.9" customHeight="1" x14ac:dyDescent="0.2">
      <c r="B4" s="23" t="s">
        <v>8</v>
      </c>
      <c r="C4" s="47">
        <v>45091</v>
      </c>
      <c r="E4" s="16"/>
    </row>
    <row r="5" spans="2:5" ht="37.9" customHeight="1" x14ac:dyDescent="0.2">
      <c r="B5" s="23" t="s">
        <v>12</v>
      </c>
      <c r="C5" s="20">
        <v>0.24229999999999999</v>
      </c>
      <c r="E5" s="16"/>
    </row>
    <row r="6" spans="2:5" ht="37.9" customHeight="1" x14ac:dyDescent="0.2">
      <c r="B6" s="23" t="s">
        <v>13</v>
      </c>
      <c r="C6" s="20"/>
      <c r="E6" s="16"/>
    </row>
    <row r="7" spans="2:5" ht="63.75" customHeight="1" x14ac:dyDescent="0.2">
      <c r="B7" s="23" t="s">
        <v>14</v>
      </c>
      <c r="C7" s="59" t="s">
        <v>462</v>
      </c>
      <c r="E7" s="16"/>
    </row>
    <row r="8" spans="2:5" ht="37.9" customHeight="1" x14ac:dyDescent="0.2">
      <c r="B8" s="23" t="s">
        <v>29</v>
      </c>
      <c r="C8" s="11" t="s">
        <v>18</v>
      </c>
      <c r="E8" s="16"/>
    </row>
    <row r="9" spans="2:5" ht="37.9" customHeight="1" x14ac:dyDescent="0.2">
      <c r="B9" s="23" t="s">
        <v>15</v>
      </c>
      <c r="C9" s="11" t="s">
        <v>16</v>
      </c>
      <c r="E9" s="16"/>
    </row>
    <row r="11" spans="2:5" x14ac:dyDescent="0.2">
      <c r="B11" s="19"/>
      <c r="C11" s="18"/>
      <c r="D11" s="13"/>
    </row>
    <row r="12" spans="2:5" x14ac:dyDescent="0.2">
      <c r="B12" s="272" t="s">
        <v>30</v>
      </c>
      <c r="C12" s="273"/>
      <c r="D12" s="13"/>
    </row>
    <row r="13" spans="2:5" ht="58.9" customHeight="1" x14ac:dyDescent="0.2">
      <c r="B13" s="21"/>
      <c r="C13" s="22"/>
    </row>
    <row r="15" spans="2:5" x14ac:dyDescent="0.2">
      <c r="B15" s="274" t="s">
        <v>31</v>
      </c>
      <c r="C15" s="275"/>
    </row>
    <row r="16" spans="2:5" ht="66.599999999999994" customHeight="1" x14ac:dyDescent="0.2">
      <c r="B16" s="21"/>
      <c r="C16" s="22"/>
    </row>
    <row r="20" spans="3:7" x14ac:dyDescent="0.2">
      <c r="C20" s="8"/>
    </row>
    <row r="21" spans="3:7" x14ac:dyDescent="0.2">
      <c r="C21"/>
    </row>
    <row r="22" spans="3:7" x14ac:dyDescent="0.2">
      <c r="G22"/>
    </row>
    <row r="23" spans="3:7" x14ac:dyDescent="0.2">
      <c r="C23"/>
    </row>
  </sheetData>
  <mergeCells count="3">
    <mergeCell ref="B1:C1"/>
    <mergeCell ref="B12:C12"/>
    <mergeCell ref="B15:C15"/>
  </mergeCells>
  <phoneticPr fontId="11" type="noConversion"/>
  <pageMargins left="0.51181102362204722" right="0.51181102362204722" top="0.78740157480314965" bottom="0.78740157480314965" header="0.31496062992125984" footer="0.31496062992125984"/>
  <pageSetup paperSize="9" scale="73"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14"/>
  <sheetViews>
    <sheetView tabSelected="1" view="pageBreakPreview" zoomScale="85" zoomScaleNormal="70" zoomScaleSheetLayoutView="85" workbookViewId="0">
      <selection activeCell="D194" sqref="D194"/>
    </sheetView>
  </sheetViews>
  <sheetFormatPr defaultColWidth="9" defaultRowHeight="20.25" x14ac:dyDescent="0.2"/>
  <cols>
    <col min="1" max="1" width="11.875" style="185" customWidth="1"/>
    <col min="2" max="2" width="35.125" style="67" bestFit="1" customWidth="1"/>
    <col min="3" max="3" width="16.625" style="68" customWidth="1"/>
    <col min="4" max="4" width="7.25" style="5" bestFit="1" customWidth="1"/>
    <col min="5" max="5" width="24.75" style="250" customWidth="1"/>
    <col min="6" max="6" width="12.25" style="70" customWidth="1"/>
    <col min="7" max="7" width="7" style="69" customWidth="1"/>
    <col min="8" max="8" width="13.625" style="5" customWidth="1"/>
    <col min="9" max="16384" width="9" style="5"/>
  </cols>
  <sheetData>
    <row r="1" spans="1:8" ht="19.5" customHeight="1" thickTop="1" thickBot="1" x14ac:dyDescent="0.25">
      <c r="A1" s="288" t="s">
        <v>32</v>
      </c>
      <c r="B1" s="288"/>
      <c r="C1" s="288"/>
      <c r="D1" s="288"/>
      <c r="E1" s="289"/>
      <c r="F1" s="61" t="s">
        <v>3</v>
      </c>
      <c r="G1" s="276" t="str">
        <f>DADOS!C2</f>
        <v>R00</v>
      </c>
      <c r="H1" s="276"/>
    </row>
    <row r="2" spans="1:8" ht="20.25" customHeight="1" thickTop="1" thickBot="1" x14ac:dyDescent="0.25">
      <c r="A2" s="290"/>
      <c r="B2" s="290"/>
      <c r="C2" s="290"/>
      <c r="D2" s="290"/>
      <c r="E2" s="291"/>
      <c r="F2" s="61" t="s">
        <v>8</v>
      </c>
      <c r="G2" s="277">
        <f>DADOS!C4</f>
        <v>45091</v>
      </c>
      <c r="H2" s="277"/>
    </row>
    <row r="3" spans="1:8" ht="20.25" customHeight="1" thickTop="1" x14ac:dyDescent="0.2">
      <c r="A3" s="279" t="s">
        <v>9</v>
      </c>
      <c r="B3" s="287"/>
      <c r="C3" s="158" t="s">
        <v>10</v>
      </c>
      <c r="D3" s="80"/>
      <c r="F3" s="278" t="s">
        <v>7</v>
      </c>
      <c r="G3" s="279"/>
      <c r="H3" s="279"/>
    </row>
    <row r="4" spans="1:8" ht="49.5" customHeight="1" thickBot="1" x14ac:dyDescent="0.25">
      <c r="A4" s="178"/>
      <c r="B4" s="79"/>
      <c r="C4" s="292" t="str">
        <f>DADOS!C3</f>
        <v>URBANIZAÇÃO DA PRAÇA CORRUÍRA</v>
      </c>
      <c r="D4" s="293"/>
      <c r="E4" s="294"/>
      <c r="F4" s="280"/>
      <c r="G4" s="281"/>
      <c r="H4" s="281"/>
    </row>
    <row r="5" spans="1:8" ht="7.9" customHeight="1" thickTop="1" thickBot="1" x14ac:dyDescent="0.25">
      <c r="A5" s="283"/>
      <c r="B5" s="283"/>
      <c r="C5" s="283"/>
      <c r="D5" s="283"/>
      <c r="E5" s="283"/>
      <c r="F5" s="283"/>
      <c r="G5" s="283"/>
      <c r="H5" s="283"/>
    </row>
    <row r="6" spans="1:8" s="62" customFormat="1" ht="30.6" customHeight="1" thickTop="1" thickBot="1" x14ac:dyDescent="0.25">
      <c r="A6" s="282" t="str">
        <f>A1&amp;" DE PROJETO EXECUTIVO - "&amp;C4</f>
        <v>MEMORIAL DE CÁLCULO DE PROJETO EXECUTIVO - URBANIZAÇÃO DA PRAÇA CORRUÍRA</v>
      </c>
      <c r="B6" s="282"/>
      <c r="C6" s="282"/>
      <c r="D6" s="282"/>
      <c r="E6" s="282"/>
      <c r="F6" s="282"/>
      <c r="G6" s="282"/>
      <c r="H6" s="282"/>
    </row>
    <row r="7" spans="1:8" ht="7.9" customHeight="1" thickBot="1" x14ac:dyDescent="0.25">
      <c r="A7" s="295"/>
      <c r="B7" s="295"/>
      <c r="C7" s="295"/>
      <c r="D7" s="295"/>
      <c r="E7" s="295"/>
      <c r="F7" s="295"/>
      <c r="G7" s="295"/>
    </row>
    <row r="8" spans="1:8" s="6" customFormat="1" ht="21.75" customHeight="1" thickBot="1" x14ac:dyDescent="0.25">
      <c r="A8" s="179">
        <v>1</v>
      </c>
      <c r="B8" s="286" t="s">
        <v>102</v>
      </c>
      <c r="C8" s="286"/>
      <c r="D8" s="286"/>
      <c r="E8" s="286"/>
      <c r="F8" s="286"/>
      <c r="G8" s="234"/>
      <c r="H8" s="234"/>
    </row>
    <row r="9" spans="1:8" s="6" customFormat="1" ht="21.75" customHeight="1" x14ac:dyDescent="0.2">
      <c r="A9" s="180" t="s">
        <v>83</v>
      </c>
      <c r="B9" s="284" t="s">
        <v>294</v>
      </c>
      <c r="C9" s="284"/>
      <c r="D9" s="284"/>
      <c r="E9" s="284"/>
      <c r="F9" s="284"/>
      <c r="G9" s="284"/>
      <c r="H9" s="284"/>
    </row>
    <row r="10" spans="1:8" ht="15" customHeight="1" x14ac:dyDescent="0.2">
      <c r="A10" s="137"/>
      <c r="B10" s="137"/>
      <c r="C10" s="134"/>
      <c r="D10" s="131"/>
      <c r="E10" s="249"/>
      <c r="F10" s="230"/>
      <c r="G10" s="231"/>
      <c r="H10" s="231"/>
    </row>
    <row r="11" spans="1:8" ht="15" customHeight="1" x14ac:dyDescent="0.2">
      <c r="A11" s="137"/>
      <c r="B11" s="138" t="s">
        <v>0</v>
      </c>
      <c r="C11" s="132">
        <v>3</v>
      </c>
      <c r="D11" s="133" t="s">
        <v>66</v>
      </c>
      <c r="E11" s="249"/>
      <c r="F11" s="230"/>
      <c r="G11" s="231"/>
      <c r="H11" s="231"/>
    </row>
    <row r="12" spans="1:8" ht="15" customHeight="1" thickBot="1" x14ac:dyDescent="0.25">
      <c r="A12" s="137"/>
      <c r="B12" s="137"/>
      <c r="C12" s="132"/>
      <c r="D12" s="235"/>
      <c r="E12" s="249"/>
      <c r="F12" s="232"/>
      <c r="G12" s="230"/>
      <c r="H12" s="230"/>
    </row>
    <row r="13" spans="1:8" s="6" customFormat="1" ht="21.75" customHeight="1" x14ac:dyDescent="0.2">
      <c r="A13" s="180" t="s">
        <v>178</v>
      </c>
      <c r="B13" s="284" t="s">
        <v>86</v>
      </c>
      <c r="C13" s="284"/>
      <c r="D13" s="284"/>
      <c r="E13" s="284"/>
      <c r="F13" s="284"/>
      <c r="G13" s="284"/>
      <c r="H13" s="284"/>
    </row>
    <row r="14" spans="1:8" ht="15" customHeight="1" x14ac:dyDescent="0.2">
      <c r="A14" s="137"/>
      <c r="B14" s="137"/>
      <c r="C14" s="134"/>
      <c r="D14" s="131"/>
      <c r="E14" s="249"/>
      <c r="F14" s="230"/>
      <c r="G14" s="231"/>
      <c r="H14" s="231"/>
    </row>
    <row r="15" spans="1:8" ht="15" customHeight="1" x14ac:dyDescent="0.2">
      <c r="A15" s="137"/>
      <c r="B15" s="137" t="s">
        <v>70</v>
      </c>
      <c r="C15" s="134">
        <v>14</v>
      </c>
      <c r="D15" s="136"/>
      <c r="E15" s="249" t="s">
        <v>236</v>
      </c>
      <c r="F15" s="285"/>
      <c r="G15" s="285"/>
      <c r="H15" s="231"/>
    </row>
    <row r="16" spans="1:8" ht="15" customHeight="1" x14ac:dyDescent="0.2">
      <c r="A16" s="137"/>
      <c r="B16" s="137" t="s">
        <v>71</v>
      </c>
      <c r="C16" s="134">
        <v>30</v>
      </c>
      <c r="D16" s="136"/>
      <c r="E16" s="249"/>
      <c r="F16" s="285"/>
      <c r="G16" s="285"/>
      <c r="H16" s="231"/>
    </row>
    <row r="17" spans="1:8" ht="15" customHeight="1" x14ac:dyDescent="0.2">
      <c r="A17" s="137"/>
      <c r="B17" s="137" t="s">
        <v>87</v>
      </c>
      <c r="C17" s="134">
        <f>C11</f>
        <v>3</v>
      </c>
      <c r="D17" s="136"/>
      <c r="E17" s="249"/>
      <c r="F17" s="236"/>
      <c r="G17" s="236"/>
      <c r="H17" s="231"/>
    </row>
    <row r="18" spans="1:8" ht="15" customHeight="1" x14ac:dyDescent="0.2">
      <c r="A18" s="137"/>
      <c r="B18" s="138" t="s">
        <v>0</v>
      </c>
      <c r="C18" s="132">
        <f>C15*C16*C17</f>
        <v>1260</v>
      </c>
      <c r="D18" s="133" t="s">
        <v>88</v>
      </c>
      <c r="E18" s="249"/>
      <c r="F18" s="230"/>
      <c r="G18" s="231"/>
      <c r="H18" s="231"/>
    </row>
    <row r="19" spans="1:8" ht="15" customHeight="1" thickBot="1" x14ac:dyDescent="0.25">
      <c r="A19" s="137"/>
      <c r="B19" s="137"/>
      <c r="C19" s="132"/>
      <c r="D19" s="235"/>
      <c r="E19" s="249"/>
      <c r="F19" s="232"/>
      <c r="G19" s="230"/>
      <c r="H19" s="230"/>
    </row>
    <row r="20" spans="1:8" s="6" customFormat="1" ht="21.75" customHeight="1" thickBot="1" x14ac:dyDescent="0.25">
      <c r="A20" s="179">
        <v>2</v>
      </c>
      <c r="B20" s="286" t="s">
        <v>85</v>
      </c>
      <c r="C20" s="286"/>
      <c r="D20" s="286"/>
      <c r="E20" s="286"/>
      <c r="F20" s="286"/>
      <c r="G20" s="234"/>
      <c r="H20" s="234"/>
    </row>
    <row r="21" spans="1:8" s="6" customFormat="1" ht="21.75" customHeight="1" x14ac:dyDescent="0.2">
      <c r="A21" s="180" t="s">
        <v>168</v>
      </c>
      <c r="B21" s="284" t="s">
        <v>386</v>
      </c>
      <c r="C21" s="284"/>
      <c r="D21" s="284"/>
      <c r="E21" s="284"/>
      <c r="F21" s="284"/>
      <c r="G21" s="284"/>
      <c r="H21" s="284"/>
    </row>
    <row r="22" spans="1:8" ht="15" customHeight="1" x14ac:dyDescent="0.2">
      <c r="A22" s="137"/>
      <c r="B22" s="137"/>
      <c r="C22" s="134"/>
      <c r="D22" s="131"/>
      <c r="E22" s="249"/>
      <c r="F22" s="230"/>
      <c r="G22" s="231"/>
      <c r="H22" s="231"/>
    </row>
    <row r="23" spans="1:8" ht="15" customHeight="1" x14ac:dyDescent="0.2">
      <c r="A23" s="137"/>
      <c r="B23" s="138" t="s">
        <v>0</v>
      </c>
      <c r="C23" s="132">
        <v>3</v>
      </c>
      <c r="D23" s="133" t="s">
        <v>66</v>
      </c>
      <c r="E23" s="249"/>
      <c r="F23" s="230"/>
      <c r="G23" s="231"/>
      <c r="H23" s="231"/>
    </row>
    <row r="24" spans="1:8" ht="15" customHeight="1" thickBot="1" x14ac:dyDescent="0.25">
      <c r="A24" s="137"/>
      <c r="B24" s="137"/>
      <c r="C24" s="132"/>
      <c r="D24" s="235"/>
      <c r="E24" s="249"/>
      <c r="F24" s="232"/>
      <c r="G24" s="230"/>
      <c r="H24" s="230"/>
    </row>
    <row r="25" spans="1:8" s="6" customFormat="1" ht="21.75" customHeight="1" x14ac:dyDescent="0.2">
      <c r="A25" s="180" t="s">
        <v>414</v>
      </c>
      <c r="B25" s="284" t="s">
        <v>228</v>
      </c>
      <c r="C25" s="284"/>
      <c r="D25" s="284"/>
      <c r="E25" s="284"/>
      <c r="F25" s="284"/>
      <c r="G25" s="284"/>
      <c r="H25" s="284"/>
    </row>
    <row r="26" spans="1:8" ht="15" customHeight="1" x14ac:dyDescent="0.2">
      <c r="A26" s="137"/>
      <c r="B26" s="137"/>
      <c r="C26" s="134"/>
      <c r="D26" s="131"/>
      <c r="E26" s="249"/>
      <c r="F26" s="230"/>
      <c r="G26" s="231"/>
      <c r="H26" s="231"/>
    </row>
    <row r="27" spans="1:8" ht="15" customHeight="1" x14ac:dyDescent="0.2">
      <c r="A27" s="137"/>
      <c r="B27" s="138" t="s">
        <v>0</v>
      </c>
      <c r="C27" s="132">
        <v>1</v>
      </c>
      <c r="D27" s="133" t="s">
        <v>40</v>
      </c>
      <c r="E27" s="249"/>
      <c r="F27" s="230"/>
      <c r="G27" s="231"/>
      <c r="H27" s="231"/>
    </row>
    <row r="28" spans="1:8" ht="15" customHeight="1" thickBot="1" x14ac:dyDescent="0.25">
      <c r="A28" s="137"/>
      <c r="B28" s="137"/>
      <c r="C28" s="132"/>
      <c r="D28" s="235"/>
      <c r="E28" s="249"/>
      <c r="F28" s="232"/>
      <c r="G28" s="230"/>
      <c r="H28" s="230"/>
    </row>
    <row r="29" spans="1:8" s="6" customFormat="1" ht="21.75" customHeight="1" x14ac:dyDescent="0.2">
      <c r="A29" s="180" t="s">
        <v>169</v>
      </c>
      <c r="B29" s="284" t="s">
        <v>229</v>
      </c>
      <c r="C29" s="284"/>
      <c r="D29" s="284"/>
      <c r="E29" s="284"/>
      <c r="F29" s="284"/>
      <c r="G29" s="284"/>
      <c r="H29" s="284"/>
    </row>
    <row r="30" spans="1:8" ht="15" customHeight="1" x14ac:dyDescent="0.2">
      <c r="A30" s="137"/>
      <c r="B30" s="137"/>
      <c r="C30" s="134"/>
      <c r="D30" s="131"/>
      <c r="E30" s="249"/>
      <c r="F30" s="230"/>
      <c r="G30" s="231"/>
      <c r="H30" s="231"/>
    </row>
    <row r="31" spans="1:8" ht="15" customHeight="1" x14ac:dyDescent="0.2">
      <c r="A31" s="137"/>
      <c r="B31" s="138" t="s">
        <v>35</v>
      </c>
      <c r="C31" s="132">
        <v>1</v>
      </c>
      <c r="D31" s="133" t="s">
        <v>237</v>
      </c>
      <c r="E31" s="249"/>
      <c r="F31" s="230"/>
      <c r="G31" s="231"/>
      <c r="H31" s="231"/>
    </row>
    <row r="32" spans="1:8" ht="15" customHeight="1" thickBot="1" x14ac:dyDescent="0.25">
      <c r="A32" s="137"/>
      <c r="B32" s="137"/>
      <c r="C32" s="132"/>
      <c r="D32" s="235"/>
      <c r="E32" s="249"/>
      <c r="F32" s="232"/>
      <c r="G32" s="230"/>
      <c r="H32" s="230"/>
    </row>
    <row r="33" spans="1:8" s="6" customFormat="1" ht="21.75" customHeight="1" x14ac:dyDescent="0.2">
      <c r="A33" s="180" t="s">
        <v>170</v>
      </c>
      <c r="B33" s="284" t="s">
        <v>76</v>
      </c>
      <c r="C33" s="284"/>
      <c r="D33" s="284"/>
      <c r="E33" s="284"/>
      <c r="F33" s="284"/>
      <c r="G33" s="284"/>
      <c r="H33" s="284"/>
    </row>
    <row r="34" spans="1:8" ht="15" customHeight="1" x14ac:dyDescent="0.2">
      <c r="A34" s="137"/>
      <c r="B34" s="137"/>
      <c r="C34" s="134"/>
      <c r="D34" s="131"/>
      <c r="E34" s="249"/>
      <c r="F34" s="230"/>
      <c r="G34" s="231"/>
      <c r="H34" s="231"/>
    </row>
    <row r="35" spans="1:8" ht="15" customHeight="1" x14ac:dyDescent="0.2">
      <c r="A35" s="137"/>
      <c r="B35" s="138" t="s">
        <v>35</v>
      </c>
      <c r="C35" s="132">
        <v>1</v>
      </c>
      <c r="D35" s="133" t="s">
        <v>237</v>
      </c>
      <c r="E35" s="249"/>
      <c r="F35" s="230"/>
      <c r="G35" s="231"/>
      <c r="H35" s="231"/>
    </row>
    <row r="36" spans="1:8" ht="15" customHeight="1" thickBot="1" x14ac:dyDescent="0.25">
      <c r="A36" s="137"/>
      <c r="B36" s="137"/>
      <c r="C36" s="132"/>
      <c r="D36" s="235"/>
      <c r="E36" s="249"/>
      <c r="F36" s="232"/>
      <c r="G36" s="230"/>
      <c r="H36" s="230"/>
    </row>
    <row r="37" spans="1:8" s="6" customFormat="1" ht="21.75" customHeight="1" x14ac:dyDescent="0.2">
      <c r="A37" s="180" t="s">
        <v>323</v>
      </c>
      <c r="B37" s="284" t="s">
        <v>227</v>
      </c>
      <c r="C37" s="284"/>
      <c r="D37" s="284"/>
      <c r="E37" s="284"/>
      <c r="F37" s="284"/>
      <c r="G37" s="284"/>
      <c r="H37" s="284"/>
    </row>
    <row r="38" spans="1:8" ht="15" customHeight="1" x14ac:dyDescent="0.2">
      <c r="A38" s="137"/>
      <c r="B38" s="137"/>
      <c r="C38" s="134"/>
      <c r="D38" s="131"/>
      <c r="E38" s="249"/>
      <c r="F38" s="230"/>
      <c r="G38" s="231"/>
      <c r="H38" s="231"/>
    </row>
    <row r="39" spans="1:8" ht="15" customHeight="1" x14ac:dyDescent="0.2">
      <c r="A39" s="137"/>
      <c r="B39" s="137" t="s">
        <v>35</v>
      </c>
      <c r="C39" s="134">
        <v>2</v>
      </c>
      <c r="D39" s="136" t="s">
        <v>40</v>
      </c>
      <c r="E39" s="249"/>
      <c r="F39" s="285"/>
      <c r="G39" s="285"/>
      <c r="H39" s="231"/>
    </row>
    <row r="40" spans="1:8" ht="15" customHeight="1" x14ac:dyDescent="0.2">
      <c r="A40" s="137"/>
      <c r="B40" s="137" t="s">
        <v>58</v>
      </c>
      <c r="C40" s="134">
        <v>3</v>
      </c>
      <c r="D40" s="136" t="s">
        <v>66</v>
      </c>
      <c r="E40" s="249"/>
      <c r="F40" s="285"/>
      <c r="G40" s="285"/>
      <c r="H40" s="231"/>
    </row>
    <row r="41" spans="1:8" ht="15" customHeight="1" x14ac:dyDescent="0.2">
      <c r="A41" s="137"/>
      <c r="B41" s="138" t="s">
        <v>0</v>
      </c>
      <c r="C41" s="132">
        <f>C39*C40</f>
        <v>6</v>
      </c>
      <c r="D41" s="133" t="s">
        <v>66</v>
      </c>
      <c r="E41" s="249"/>
      <c r="F41" s="230"/>
      <c r="G41" s="231"/>
      <c r="H41" s="231"/>
    </row>
    <row r="42" spans="1:8" ht="15" customHeight="1" thickBot="1" x14ac:dyDescent="0.25">
      <c r="A42" s="137"/>
      <c r="B42" s="137"/>
      <c r="C42" s="132"/>
      <c r="D42" s="235"/>
      <c r="E42" s="249"/>
      <c r="F42" s="232"/>
      <c r="G42" s="230"/>
      <c r="H42" s="230"/>
    </row>
    <row r="43" spans="1:8" s="6" customFormat="1" ht="21.75" customHeight="1" x14ac:dyDescent="0.2">
      <c r="A43" s="180" t="s">
        <v>238</v>
      </c>
      <c r="B43" s="284" t="s">
        <v>295</v>
      </c>
      <c r="C43" s="284"/>
      <c r="D43" s="284"/>
      <c r="E43" s="284"/>
      <c r="F43" s="284"/>
      <c r="G43" s="284"/>
      <c r="H43" s="284"/>
    </row>
    <row r="44" spans="1:8" ht="15" customHeight="1" x14ac:dyDescent="0.2">
      <c r="A44" s="137"/>
      <c r="B44" s="137"/>
      <c r="C44" s="134"/>
      <c r="D44" s="131"/>
      <c r="E44" s="249"/>
      <c r="F44" s="230"/>
      <c r="G44" s="231"/>
      <c r="H44" s="231"/>
    </row>
    <row r="45" spans="1:8" s="71" customFormat="1" ht="15" customHeight="1" x14ac:dyDescent="0.2">
      <c r="A45" s="138"/>
      <c r="B45" s="138" t="s">
        <v>222</v>
      </c>
      <c r="C45" s="132">
        <v>163.33000000000001</v>
      </c>
      <c r="D45" s="133" t="s">
        <v>6</v>
      </c>
      <c r="E45" s="249"/>
      <c r="F45" s="285"/>
      <c r="G45" s="285"/>
      <c r="H45" s="237"/>
    </row>
    <row r="46" spans="1:8" ht="15" customHeight="1" thickBot="1" x14ac:dyDescent="0.25">
      <c r="A46" s="137"/>
      <c r="B46" s="137"/>
      <c r="C46" s="132" t="s">
        <v>52</v>
      </c>
      <c r="D46" s="235"/>
      <c r="E46" s="249"/>
      <c r="F46" s="232"/>
      <c r="G46" s="230"/>
      <c r="H46" s="230"/>
    </row>
    <row r="47" spans="1:8" s="6" customFormat="1" ht="21.75" customHeight="1" x14ac:dyDescent="0.2">
      <c r="A47" s="180" t="s">
        <v>242</v>
      </c>
      <c r="B47" s="284" t="s">
        <v>297</v>
      </c>
      <c r="C47" s="284"/>
      <c r="D47" s="284"/>
      <c r="E47" s="284"/>
      <c r="F47" s="284"/>
      <c r="G47" s="284"/>
      <c r="H47" s="284"/>
    </row>
    <row r="48" spans="1:8" ht="15" customHeight="1" x14ac:dyDescent="0.2">
      <c r="A48" s="137"/>
      <c r="B48" s="137"/>
      <c r="C48" s="134"/>
      <c r="D48" s="131"/>
      <c r="E48" s="249"/>
      <c r="F48" s="230"/>
      <c r="G48" s="231"/>
      <c r="H48" s="231"/>
    </row>
    <row r="49" spans="1:8" s="71" customFormat="1" ht="15" customHeight="1" x14ac:dyDescent="0.2">
      <c r="A49" s="138"/>
      <c r="B49" s="138" t="s">
        <v>390</v>
      </c>
      <c r="C49" s="132">
        <f>C45*2.2</f>
        <v>359.32600000000008</v>
      </c>
      <c r="D49" s="133" t="s">
        <v>1</v>
      </c>
      <c r="E49" s="249" t="str">
        <f>"ITEM "&amp;A43&amp;" x 2,20 m DE ALTURA"</f>
        <v>ITEM 2.6 x 2,20 m DE ALTURA</v>
      </c>
      <c r="F49" s="285"/>
      <c r="G49" s="285"/>
      <c r="H49" s="237"/>
    </row>
    <row r="50" spans="1:8" ht="15" customHeight="1" thickBot="1" x14ac:dyDescent="0.25">
      <c r="A50" s="137"/>
      <c r="B50" s="137"/>
      <c r="C50" s="132"/>
      <c r="D50" s="235"/>
      <c r="E50" s="249"/>
      <c r="F50" s="232"/>
      <c r="G50" s="230"/>
      <c r="H50" s="230"/>
    </row>
    <row r="51" spans="1:8" s="6" customFormat="1" ht="21.75" customHeight="1" x14ac:dyDescent="0.2">
      <c r="A51" s="180" t="s">
        <v>333</v>
      </c>
      <c r="B51" s="284" t="s">
        <v>296</v>
      </c>
      <c r="C51" s="284"/>
      <c r="D51" s="284"/>
      <c r="E51" s="284"/>
      <c r="F51" s="284"/>
      <c r="G51" s="284"/>
      <c r="H51" s="284"/>
    </row>
    <row r="52" spans="1:8" ht="15" customHeight="1" x14ac:dyDescent="0.2">
      <c r="A52" s="137"/>
      <c r="B52" s="137"/>
      <c r="C52" s="134"/>
      <c r="D52" s="131"/>
      <c r="E52" s="249"/>
      <c r="F52" s="230"/>
      <c r="G52" s="231"/>
      <c r="H52" s="231"/>
    </row>
    <row r="53" spans="1:8" ht="15" customHeight="1" x14ac:dyDescent="0.2">
      <c r="A53" s="137"/>
      <c r="B53" s="137" t="s">
        <v>222</v>
      </c>
      <c r="C53" s="134">
        <v>3</v>
      </c>
      <c r="D53" s="136" t="s">
        <v>6</v>
      </c>
      <c r="E53" s="249"/>
      <c r="F53" s="285"/>
      <c r="G53" s="285"/>
      <c r="H53" s="231"/>
    </row>
    <row r="54" spans="1:8" ht="15" customHeight="1" x14ac:dyDescent="0.2">
      <c r="A54" s="137"/>
      <c r="B54" s="137" t="s">
        <v>17</v>
      </c>
      <c r="C54" s="134">
        <v>2.2000000000000002</v>
      </c>
      <c r="D54" s="136" t="s">
        <v>6</v>
      </c>
      <c r="E54" s="249"/>
      <c r="F54" s="285"/>
      <c r="G54" s="285"/>
      <c r="H54" s="231"/>
    </row>
    <row r="55" spans="1:8" s="71" customFormat="1" ht="15" customHeight="1" x14ac:dyDescent="0.2">
      <c r="A55" s="138"/>
      <c r="B55" s="138" t="s">
        <v>35</v>
      </c>
      <c r="C55" s="132">
        <f>C53*C54</f>
        <v>6.6000000000000005</v>
      </c>
      <c r="D55" s="133" t="s">
        <v>1</v>
      </c>
      <c r="E55" s="249"/>
      <c r="F55" s="285"/>
      <c r="G55" s="285"/>
      <c r="H55" s="237"/>
    </row>
    <row r="56" spans="1:8" ht="15" customHeight="1" thickBot="1" x14ac:dyDescent="0.25">
      <c r="A56" s="137"/>
      <c r="B56" s="137"/>
      <c r="C56" s="132"/>
      <c r="D56" s="235"/>
      <c r="E56" s="249"/>
      <c r="F56" s="232"/>
      <c r="G56" s="230"/>
      <c r="H56" s="230"/>
    </row>
    <row r="57" spans="1:8" s="6" customFormat="1" ht="21.75" customHeight="1" thickBot="1" x14ac:dyDescent="0.25">
      <c r="A57" s="179">
        <v>3</v>
      </c>
      <c r="B57" s="286" t="s">
        <v>89</v>
      </c>
      <c r="C57" s="286"/>
      <c r="D57" s="286"/>
      <c r="E57" s="286"/>
      <c r="F57" s="286"/>
      <c r="G57" s="234"/>
      <c r="H57" s="234"/>
    </row>
    <row r="58" spans="1:8" s="6" customFormat="1" ht="21.75" customHeight="1" x14ac:dyDescent="0.2">
      <c r="A58" s="180" t="s">
        <v>171</v>
      </c>
      <c r="B58" s="284" t="s">
        <v>615</v>
      </c>
      <c r="C58" s="284"/>
      <c r="D58" s="284"/>
      <c r="E58" s="284"/>
      <c r="F58" s="284"/>
      <c r="G58" s="284"/>
      <c r="H58" s="284"/>
    </row>
    <row r="59" spans="1:8" ht="15" customHeight="1" x14ac:dyDescent="0.2">
      <c r="A59" s="137"/>
      <c r="B59" s="137"/>
      <c r="C59" s="134"/>
      <c r="D59" s="131"/>
      <c r="E59" s="249"/>
      <c r="F59" s="230"/>
      <c r="G59" s="231"/>
      <c r="H59" s="231"/>
    </row>
    <row r="60" spans="1:8" ht="15" customHeight="1" x14ac:dyDescent="0.2">
      <c r="A60" s="137"/>
      <c r="B60" s="138" t="s">
        <v>35</v>
      </c>
      <c r="C60" s="132">
        <v>1</v>
      </c>
      <c r="D60" s="133" t="s">
        <v>40</v>
      </c>
      <c r="E60" s="249"/>
      <c r="F60" s="230"/>
      <c r="G60" s="231"/>
      <c r="H60" s="231"/>
    </row>
    <row r="61" spans="1:8" ht="15" customHeight="1" thickBot="1" x14ac:dyDescent="0.25">
      <c r="A61" s="137"/>
      <c r="B61" s="137"/>
      <c r="C61" s="132"/>
      <c r="D61" s="235"/>
      <c r="E61" s="249"/>
      <c r="F61" s="232"/>
      <c r="G61" s="230"/>
      <c r="H61" s="230"/>
    </row>
    <row r="62" spans="1:8" s="6" customFormat="1" ht="21.75" customHeight="1" thickBot="1" x14ac:dyDescent="0.25">
      <c r="A62" s="179">
        <v>4</v>
      </c>
      <c r="B62" s="286" t="s">
        <v>166</v>
      </c>
      <c r="C62" s="286"/>
      <c r="D62" s="286"/>
      <c r="E62" s="286"/>
      <c r="F62" s="286"/>
      <c r="G62" s="234"/>
      <c r="H62" s="234"/>
    </row>
    <row r="63" spans="1:8" s="135" customFormat="1" ht="21.75" customHeight="1" thickBot="1" x14ac:dyDescent="0.25">
      <c r="A63" s="181" t="s">
        <v>344</v>
      </c>
      <c r="B63" s="298" t="s">
        <v>223</v>
      </c>
      <c r="C63" s="298"/>
      <c r="D63" s="298"/>
      <c r="E63" s="298"/>
      <c r="F63" s="298"/>
      <c r="G63" s="238"/>
      <c r="H63" s="238"/>
    </row>
    <row r="64" spans="1:8" s="6" customFormat="1" ht="21.75" customHeight="1" x14ac:dyDescent="0.2">
      <c r="A64" s="180" t="s">
        <v>345</v>
      </c>
      <c r="B64" s="284" t="s">
        <v>177</v>
      </c>
      <c r="C64" s="284"/>
      <c r="D64" s="284"/>
      <c r="E64" s="284"/>
      <c r="F64" s="284"/>
      <c r="G64" s="284"/>
      <c r="H64" s="284"/>
    </row>
    <row r="65" spans="1:8" ht="15" customHeight="1" x14ac:dyDescent="0.2">
      <c r="A65" s="137"/>
      <c r="B65" s="137"/>
      <c r="C65" s="134"/>
      <c r="D65" s="131"/>
      <c r="E65" s="249"/>
      <c r="F65" s="230"/>
      <c r="G65" s="231"/>
      <c r="H65" s="231"/>
    </row>
    <row r="66" spans="1:8" ht="15" customHeight="1" x14ac:dyDescent="0.2">
      <c r="A66" s="137"/>
      <c r="B66" s="138" t="s">
        <v>204</v>
      </c>
      <c r="C66" s="132">
        <v>784.94</v>
      </c>
      <c r="D66" s="133" t="s">
        <v>1</v>
      </c>
      <c r="E66" s="249"/>
      <c r="F66" s="5"/>
      <c r="G66" s="5"/>
    </row>
    <row r="67" spans="1:8" ht="15" customHeight="1" thickBot="1" x14ac:dyDescent="0.25">
      <c r="A67" s="137"/>
      <c r="B67" s="137"/>
      <c r="C67" s="132"/>
      <c r="D67" s="235"/>
      <c r="E67" s="251"/>
      <c r="F67" s="5"/>
      <c r="G67" s="5"/>
    </row>
    <row r="68" spans="1:8" s="6" customFormat="1" ht="21.75" customHeight="1" x14ac:dyDescent="0.2">
      <c r="A68" s="180" t="s">
        <v>346</v>
      </c>
      <c r="B68" s="284" t="s">
        <v>55</v>
      </c>
      <c r="C68" s="284"/>
      <c r="D68" s="284"/>
      <c r="E68" s="284"/>
      <c r="F68" s="284"/>
      <c r="G68" s="284"/>
      <c r="H68" s="284"/>
    </row>
    <row r="69" spans="1:8" ht="15" customHeight="1" x14ac:dyDescent="0.2">
      <c r="A69" s="137"/>
      <c r="B69" s="137"/>
      <c r="C69" s="134"/>
      <c r="D69" s="131"/>
      <c r="E69" s="249"/>
      <c r="F69" s="230"/>
      <c r="G69" s="231"/>
      <c r="H69" s="231"/>
    </row>
    <row r="70" spans="1:8" ht="15" customHeight="1" x14ac:dyDescent="0.2">
      <c r="A70" s="137"/>
      <c r="B70" s="137" t="s">
        <v>90</v>
      </c>
      <c r="C70" s="134">
        <f>C66</f>
        <v>784.94</v>
      </c>
      <c r="D70" s="136" t="s">
        <v>1</v>
      </c>
      <c r="E70" s="249" t="str">
        <f>"ITEM "&amp;A64</f>
        <v>ITEM 4.1.1</v>
      </c>
      <c r="F70" s="230"/>
      <c r="G70" s="231"/>
      <c r="H70" s="231"/>
    </row>
    <row r="71" spans="1:8" ht="15" customHeight="1" x14ac:dyDescent="0.2">
      <c r="A71" s="137"/>
      <c r="B71" s="137" t="s">
        <v>59</v>
      </c>
      <c r="C71" s="134">
        <v>0.15</v>
      </c>
      <c r="D71" s="136" t="s">
        <v>6</v>
      </c>
      <c r="E71" s="249"/>
      <c r="F71" s="230"/>
      <c r="G71" s="231"/>
      <c r="H71" s="231"/>
    </row>
    <row r="72" spans="1:8" ht="15" customHeight="1" x14ac:dyDescent="0.2">
      <c r="A72" s="137"/>
      <c r="B72" s="137" t="s">
        <v>54</v>
      </c>
      <c r="C72" s="134">
        <v>30</v>
      </c>
      <c r="D72" s="136" t="s">
        <v>50</v>
      </c>
      <c r="E72" s="249"/>
      <c r="F72" s="230"/>
      <c r="G72" s="231"/>
      <c r="H72" s="231"/>
    </row>
    <row r="73" spans="1:8" ht="15" customHeight="1" x14ac:dyDescent="0.2">
      <c r="A73" s="137"/>
      <c r="B73" s="138" t="s">
        <v>0</v>
      </c>
      <c r="C73" s="132">
        <f>(C70*C71)*((C72+100)/100)</f>
        <v>153.0633</v>
      </c>
      <c r="D73" s="133" t="s">
        <v>2</v>
      </c>
      <c r="E73" s="249"/>
      <c r="F73" s="230"/>
      <c r="G73" s="231"/>
      <c r="H73" s="231"/>
    </row>
    <row r="74" spans="1:8" ht="15" customHeight="1" thickBot="1" x14ac:dyDescent="0.25">
      <c r="A74" s="137"/>
      <c r="B74" s="137"/>
      <c r="C74" s="132"/>
      <c r="D74" s="235"/>
      <c r="E74" s="249"/>
      <c r="F74" s="232"/>
      <c r="G74" s="230"/>
      <c r="H74" s="230"/>
    </row>
    <row r="75" spans="1:8" s="6" customFormat="1" ht="21.75" customHeight="1" x14ac:dyDescent="0.2">
      <c r="A75" s="180" t="s">
        <v>347</v>
      </c>
      <c r="B75" s="284" t="s">
        <v>51</v>
      </c>
      <c r="C75" s="284"/>
      <c r="D75" s="284"/>
      <c r="E75" s="284"/>
      <c r="F75" s="284"/>
      <c r="G75" s="284"/>
      <c r="H75" s="284"/>
    </row>
    <row r="76" spans="1:8" ht="15" customHeight="1" x14ac:dyDescent="0.2">
      <c r="A76" s="137"/>
      <c r="B76" s="137"/>
      <c r="C76" s="134"/>
      <c r="D76" s="131"/>
      <c r="E76" s="249"/>
      <c r="F76" s="230"/>
      <c r="G76" s="231"/>
      <c r="H76" s="231"/>
    </row>
    <row r="77" spans="1:8" ht="15" customHeight="1" x14ac:dyDescent="0.2">
      <c r="A77" s="137"/>
      <c r="B77" s="137" t="s">
        <v>56</v>
      </c>
      <c r="C77" s="134">
        <f>C73</f>
        <v>153.0633</v>
      </c>
      <c r="D77" s="136" t="s">
        <v>2</v>
      </c>
      <c r="E77" s="249" t="str">
        <f>"ITEM "&amp;A68</f>
        <v>ITEM 4.1.2</v>
      </c>
      <c r="F77" s="230"/>
      <c r="G77" s="231"/>
      <c r="H77" s="231"/>
    </row>
    <row r="78" spans="1:8" ht="15" customHeight="1" x14ac:dyDescent="0.2">
      <c r="A78" s="137"/>
      <c r="B78" s="137" t="s">
        <v>322</v>
      </c>
      <c r="C78" s="134">
        <v>10.5</v>
      </c>
      <c r="D78" s="136" t="s">
        <v>53</v>
      </c>
      <c r="E78" s="249" t="s">
        <v>92</v>
      </c>
      <c r="F78" s="230"/>
      <c r="G78" s="231"/>
      <c r="H78" s="231"/>
    </row>
    <row r="79" spans="1:8" ht="15" customHeight="1" x14ac:dyDescent="0.2">
      <c r="A79" s="137"/>
      <c r="B79" s="138" t="s">
        <v>0</v>
      </c>
      <c r="C79" s="132">
        <f>C77*C78</f>
        <v>1607.1646499999999</v>
      </c>
      <c r="D79" s="133" t="s">
        <v>57</v>
      </c>
      <c r="E79" s="249"/>
      <c r="F79" s="230"/>
      <c r="G79" s="231"/>
      <c r="H79" s="231"/>
    </row>
    <row r="80" spans="1:8" ht="15" customHeight="1" thickBot="1" x14ac:dyDescent="0.25">
      <c r="A80" s="137"/>
      <c r="B80" s="137"/>
      <c r="C80" s="132"/>
      <c r="D80" s="235"/>
      <c r="E80" s="249"/>
      <c r="F80" s="232"/>
      <c r="G80" s="230"/>
      <c r="H80" s="230"/>
    </row>
    <row r="81" spans="1:8" s="6" customFormat="1" ht="21.75" customHeight="1" x14ac:dyDescent="0.2">
      <c r="A81" s="180" t="s">
        <v>348</v>
      </c>
      <c r="B81" s="284" t="s">
        <v>97</v>
      </c>
      <c r="C81" s="284"/>
      <c r="D81" s="284"/>
      <c r="E81" s="284"/>
      <c r="F81" s="284"/>
      <c r="G81" s="284"/>
      <c r="H81" s="284"/>
    </row>
    <row r="82" spans="1:8" ht="15" customHeight="1" x14ac:dyDescent="0.2">
      <c r="A82" s="137"/>
      <c r="B82" s="138"/>
      <c r="C82" s="134"/>
      <c r="D82" s="131"/>
      <c r="E82" s="249"/>
      <c r="F82" s="230"/>
      <c r="G82" s="231"/>
      <c r="H82" s="231"/>
    </row>
    <row r="83" spans="1:8" ht="15" customHeight="1" x14ac:dyDescent="0.2">
      <c r="A83" s="137"/>
      <c r="B83" s="138" t="s">
        <v>0</v>
      </c>
      <c r="C83" s="132">
        <f>C73</f>
        <v>153.0633</v>
      </c>
      <c r="D83" s="133" t="s">
        <v>2</v>
      </c>
      <c r="E83" s="249" t="str">
        <f>"ITEM "&amp;A68</f>
        <v>ITEM 4.1.2</v>
      </c>
      <c r="F83" s="249"/>
      <c r="G83" s="249"/>
      <c r="H83" s="249"/>
    </row>
    <row r="84" spans="1:8" ht="15" customHeight="1" thickBot="1" x14ac:dyDescent="0.25">
      <c r="A84" s="137"/>
      <c r="B84" s="137"/>
      <c r="C84" s="132"/>
      <c r="D84" s="235"/>
      <c r="E84" s="249"/>
      <c r="F84" s="232"/>
      <c r="G84" s="230"/>
      <c r="H84" s="230"/>
    </row>
    <row r="85" spans="1:8" s="135" customFormat="1" ht="21.75" customHeight="1" thickBot="1" x14ac:dyDescent="0.25">
      <c r="A85" s="181" t="s">
        <v>349</v>
      </c>
      <c r="B85" s="298" t="s">
        <v>408</v>
      </c>
      <c r="C85" s="298"/>
      <c r="D85" s="298"/>
      <c r="E85" s="298"/>
      <c r="F85" s="298"/>
      <c r="G85" s="238"/>
      <c r="H85" s="238"/>
    </row>
    <row r="86" spans="1:8" s="6" customFormat="1" ht="21.75" customHeight="1" x14ac:dyDescent="0.2">
      <c r="A86" s="180" t="s">
        <v>350</v>
      </c>
      <c r="B86" s="284" t="s">
        <v>298</v>
      </c>
      <c r="C86" s="284"/>
      <c r="D86" s="284"/>
      <c r="E86" s="284"/>
      <c r="F86" s="284"/>
      <c r="G86" s="284"/>
      <c r="H86" s="284"/>
    </row>
    <row r="87" spans="1:8" ht="15" customHeight="1" x14ac:dyDescent="0.2">
      <c r="A87" s="137"/>
      <c r="B87" s="137"/>
      <c r="C87" s="134"/>
      <c r="D87" s="131"/>
      <c r="E87" s="249"/>
      <c r="F87" s="230"/>
      <c r="G87" s="231"/>
      <c r="H87" s="231"/>
    </row>
    <row r="88" spans="1:8" ht="15" customHeight="1" x14ac:dyDescent="0.2">
      <c r="A88" s="137"/>
      <c r="B88" s="138" t="s">
        <v>35</v>
      </c>
      <c r="C88" s="132">
        <v>11</v>
      </c>
      <c r="D88" s="133" t="s">
        <v>40</v>
      </c>
      <c r="E88" s="296"/>
      <c r="F88" s="296"/>
      <c r="G88" s="296"/>
      <c r="H88" s="296"/>
    </row>
    <row r="89" spans="1:8" ht="15" customHeight="1" thickBot="1" x14ac:dyDescent="0.25">
      <c r="A89" s="137"/>
      <c r="B89" s="137"/>
      <c r="C89" s="132"/>
      <c r="D89" s="235"/>
      <c r="E89" s="249"/>
      <c r="F89" s="232"/>
      <c r="G89" s="230"/>
      <c r="H89" s="230"/>
    </row>
    <row r="90" spans="1:8" s="6" customFormat="1" ht="21.75" customHeight="1" x14ac:dyDescent="0.2">
      <c r="A90" s="180" t="s">
        <v>351</v>
      </c>
      <c r="B90" s="284" t="s">
        <v>409</v>
      </c>
      <c r="C90" s="284"/>
      <c r="D90" s="284"/>
      <c r="E90" s="284"/>
      <c r="F90" s="284"/>
      <c r="G90" s="284"/>
      <c r="H90" s="284"/>
    </row>
    <row r="91" spans="1:8" ht="15" customHeight="1" x14ac:dyDescent="0.2">
      <c r="A91" s="137"/>
      <c r="B91" s="137"/>
      <c r="C91" s="134"/>
      <c r="D91" s="131"/>
      <c r="E91" s="249"/>
      <c r="F91" s="230"/>
      <c r="G91" s="231"/>
      <c r="H91" s="231"/>
    </row>
    <row r="92" spans="1:8" ht="15" customHeight="1" x14ac:dyDescent="0.2">
      <c r="A92" s="137"/>
      <c r="B92" s="138" t="s">
        <v>35</v>
      </c>
      <c r="C92" s="132">
        <v>1</v>
      </c>
      <c r="D92" s="133" t="s">
        <v>40</v>
      </c>
      <c r="E92" s="249"/>
      <c r="F92" s="254"/>
      <c r="G92" s="254"/>
      <c r="H92" s="254"/>
    </row>
    <row r="93" spans="1:8" ht="15" customHeight="1" thickBot="1" x14ac:dyDescent="0.25">
      <c r="A93" s="137"/>
      <c r="B93" s="137"/>
      <c r="C93" s="132"/>
      <c r="D93" s="235"/>
      <c r="E93" s="249"/>
      <c r="F93" s="232"/>
      <c r="G93" s="230"/>
      <c r="H93" s="230"/>
    </row>
    <row r="94" spans="1:8" s="6" customFormat="1" ht="21.75" customHeight="1" x14ac:dyDescent="0.2">
      <c r="A94" s="180" t="s">
        <v>352</v>
      </c>
      <c r="B94" s="284" t="s">
        <v>402</v>
      </c>
      <c r="C94" s="284"/>
      <c r="D94" s="284"/>
      <c r="E94" s="284"/>
      <c r="F94" s="284"/>
      <c r="G94" s="284"/>
      <c r="H94" s="284"/>
    </row>
    <row r="95" spans="1:8" ht="15" customHeight="1" x14ac:dyDescent="0.2">
      <c r="A95" s="137"/>
      <c r="B95" s="137"/>
      <c r="C95" s="134"/>
      <c r="D95" s="131"/>
      <c r="E95" s="249"/>
      <c r="F95" s="230"/>
      <c r="G95" s="231"/>
      <c r="H95" s="231"/>
    </row>
    <row r="96" spans="1:8" ht="15" customHeight="1" x14ac:dyDescent="0.2">
      <c r="A96" s="137"/>
      <c r="B96" s="138" t="s">
        <v>0</v>
      </c>
      <c r="C96" s="132">
        <v>1</v>
      </c>
      <c r="D96" s="133" t="s">
        <v>40</v>
      </c>
      <c r="E96" s="249"/>
      <c r="F96" s="254"/>
      <c r="G96" s="254"/>
      <c r="H96" s="254"/>
    </row>
    <row r="97" spans="1:8" ht="15" customHeight="1" thickBot="1" x14ac:dyDescent="0.25">
      <c r="A97" s="137"/>
      <c r="B97" s="137"/>
      <c r="C97" s="132"/>
      <c r="D97" s="235"/>
      <c r="E97" s="249"/>
      <c r="F97" s="232"/>
      <c r="G97" s="230"/>
      <c r="H97" s="230"/>
    </row>
    <row r="98" spans="1:8" s="6" customFormat="1" ht="21.75" customHeight="1" x14ac:dyDescent="0.2">
      <c r="A98" s="180" t="s">
        <v>353</v>
      </c>
      <c r="B98" s="284" t="s">
        <v>403</v>
      </c>
      <c r="C98" s="284"/>
      <c r="D98" s="284"/>
      <c r="E98" s="284"/>
      <c r="F98" s="284"/>
      <c r="G98" s="284"/>
      <c r="H98" s="284"/>
    </row>
    <row r="99" spans="1:8" ht="15" customHeight="1" x14ac:dyDescent="0.2">
      <c r="A99" s="137"/>
      <c r="B99" s="137"/>
      <c r="C99" s="134"/>
      <c r="D99" s="131"/>
      <c r="E99" s="249"/>
      <c r="F99" s="230"/>
      <c r="G99" s="231"/>
      <c r="H99" s="231"/>
    </row>
    <row r="100" spans="1:8" ht="15" customHeight="1" x14ac:dyDescent="0.2">
      <c r="A100" s="137"/>
      <c r="B100" s="138" t="s">
        <v>0</v>
      </c>
      <c r="C100" s="132">
        <v>2</v>
      </c>
      <c r="D100" s="133" t="s">
        <v>6</v>
      </c>
      <c r="E100" s="249"/>
      <c r="F100" s="254"/>
      <c r="G100" s="254"/>
      <c r="H100" s="254"/>
    </row>
    <row r="101" spans="1:8" ht="15" customHeight="1" thickBot="1" x14ac:dyDescent="0.25">
      <c r="A101" s="137"/>
      <c r="B101" s="137"/>
      <c r="C101" s="132"/>
      <c r="D101" s="235"/>
      <c r="E101" s="249"/>
      <c r="F101" s="232"/>
      <c r="G101" s="230"/>
      <c r="H101" s="230"/>
    </row>
    <row r="102" spans="1:8" s="6" customFormat="1" ht="21.75" customHeight="1" x14ac:dyDescent="0.2">
      <c r="A102" s="180" t="s">
        <v>415</v>
      </c>
      <c r="B102" s="284" t="s">
        <v>404</v>
      </c>
      <c r="C102" s="284"/>
      <c r="D102" s="284"/>
      <c r="E102" s="284"/>
      <c r="F102" s="284"/>
      <c r="G102" s="284"/>
      <c r="H102" s="284"/>
    </row>
    <row r="103" spans="1:8" ht="15" customHeight="1" x14ac:dyDescent="0.2">
      <c r="A103" s="137"/>
      <c r="B103" s="137"/>
      <c r="C103" s="134"/>
      <c r="D103" s="131"/>
      <c r="E103" s="249"/>
      <c r="F103" s="230"/>
      <c r="G103" s="231"/>
      <c r="H103" s="231"/>
    </row>
    <row r="104" spans="1:8" ht="15" customHeight="1" x14ac:dyDescent="0.2">
      <c r="A104" s="137"/>
      <c r="B104" s="137" t="s">
        <v>222</v>
      </c>
      <c r="C104" s="134">
        <f>C100</f>
        <v>2</v>
      </c>
      <c r="D104" s="136" t="s">
        <v>6</v>
      </c>
      <c r="E104" s="249" t="str">
        <f>"ITEM "&amp;A98</f>
        <v>ITEM 4.2.4</v>
      </c>
      <c r="F104" s="254"/>
      <c r="G104" s="254"/>
      <c r="H104" s="254"/>
    </row>
    <row r="105" spans="1:8" ht="15" customHeight="1" x14ac:dyDescent="0.2">
      <c r="A105" s="137"/>
      <c r="B105" s="137" t="s">
        <v>17</v>
      </c>
      <c r="C105" s="134">
        <v>0.6</v>
      </c>
      <c r="D105" s="136" t="s">
        <v>6</v>
      </c>
      <c r="E105" s="249"/>
      <c r="F105" s="230"/>
      <c r="G105" s="231"/>
      <c r="H105" s="231"/>
    </row>
    <row r="106" spans="1:8" ht="15" customHeight="1" x14ac:dyDescent="0.2">
      <c r="A106" s="137"/>
      <c r="B106" s="137" t="s">
        <v>59</v>
      </c>
      <c r="C106" s="134">
        <v>0.2</v>
      </c>
      <c r="D106" s="136" t="s">
        <v>6</v>
      </c>
      <c r="E106" s="249"/>
      <c r="F106" s="230"/>
      <c r="G106" s="231"/>
      <c r="H106" s="231"/>
    </row>
    <row r="107" spans="1:8" ht="15" customHeight="1" x14ac:dyDescent="0.2">
      <c r="A107" s="137"/>
      <c r="B107" s="138" t="s">
        <v>0</v>
      </c>
      <c r="C107" s="132">
        <f>C104*C105*C106</f>
        <v>0.24</v>
      </c>
      <c r="D107" s="133" t="s">
        <v>1</v>
      </c>
      <c r="E107" s="249"/>
      <c r="F107" s="254"/>
      <c r="G107" s="254"/>
      <c r="H107" s="254"/>
    </row>
    <row r="108" spans="1:8" ht="15" customHeight="1" thickBot="1" x14ac:dyDescent="0.25">
      <c r="A108" s="137"/>
      <c r="B108" s="137"/>
      <c r="C108" s="132"/>
      <c r="D108" s="235"/>
      <c r="E108" s="249"/>
      <c r="F108" s="232"/>
      <c r="G108" s="230"/>
      <c r="H108" s="230"/>
    </row>
    <row r="109" spans="1:8" s="6" customFormat="1" ht="21.75" customHeight="1" x14ac:dyDescent="0.2">
      <c r="A109" s="180" t="s">
        <v>416</v>
      </c>
      <c r="B109" s="284" t="s">
        <v>55</v>
      </c>
      <c r="C109" s="284"/>
      <c r="D109" s="284"/>
      <c r="E109" s="284"/>
      <c r="F109" s="284"/>
      <c r="G109" s="284"/>
      <c r="H109" s="284"/>
    </row>
    <row r="110" spans="1:8" ht="15" customHeight="1" x14ac:dyDescent="0.2">
      <c r="A110" s="137"/>
      <c r="B110" s="137"/>
      <c r="C110" s="134"/>
      <c r="D110" s="131"/>
      <c r="E110" s="249"/>
      <c r="F110" s="230"/>
      <c r="G110" s="231"/>
      <c r="H110" s="231"/>
    </row>
    <row r="111" spans="1:8" ht="15" customHeight="1" x14ac:dyDescent="0.2">
      <c r="A111" s="137"/>
      <c r="B111" s="137" t="s">
        <v>299</v>
      </c>
      <c r="C111" s="134">
        <f>C88</f>
        <v>11</v>
      </c>
      <c r="D111" s="136" t="s">
        <v>40</v>
      </c>
      <c r="E111" s="249" t="str">
        <f>"ITEM "&amp;A86</f>
        <v>ITEM 4.2.1</v>
      </c>
      <c r="F111" s="229"/>
      <c r="G111" s="229"/>
      <c r="H111" s="229"/>
    </row>
    <row r="112" spans="1:8" ht="15" customHeight="1" x14ac:dyDescent="0.2">
      <c r="A112" s="137"/>
      <c r="B112" s="137" t="s">
        <v>72</v>
      </c>
      <c r="C112" s="134">
        <f>2*0.6*0.4</f>
        <v>0.48</v>
      </c>
      <c r="D112" s="136" t="s">
        <v>2</v>
      </c>
      <c r="E112" s="249"/>
      <c r="F112" s="230"/>
      <c r="G112" s="231"/>
      <c r="H112" s="231"/>
    </row>
    <row r="113" spans="1:8" ht="15" customHeight="1" x14ac:dyDescent="0.2">
      <c r="A113" s="137"/>
      <c r="B113" s="137" t="s">
        <v>407</v>
      </c>
      <c r="C113" s="134">
        <f>C107</f>
        <v>0.24</v>
      </c>
      <c r="D113" s="136" t="s">
        <v>2</v>
      </c>
      <c r="E113" s="249" t="str">
        <f>"ITEM "&amp;A88</f>
        <v xml:space="preserve">ITEM </v>
      </c>
      <c r="F113" s="254"/>
      <c r="G113" s="254"/>
      <c r="H113" s="254"/>
    </row>
    <row r="114" spans="1:8" ht="15" customHeight="1" x14ac:dyDescent="0.2">
      <c r="A114" s="137"/>
      <c r="B114" s="137" t="s">
        <v>54</v>
      </c>
      <c r="C114" s="134">
        <v>30</v>
      </c>
      <c r="D114" s="136" t="s">
        <v>50</v>
      </c>
      <c r="E114" s="249"/>
      <c r="F114" s="230"/>
      <c r="G114" s="231"/>
      <c r="H114" s="231"/>
    </row>
    <row r="115" spans="1:8" ht="15" customHeight="1" x14ac:dyDescent="0.2">
      <c r="A115" s="137"/>
      <c r="B115" s="138" t="s">
        <v>0</v>
      </c>
      <c r="C115" s="132">
        <f>((C111*C112)+C113)*((C114+100)/100)</f>
        <v>7.1759999999999993</v>
      </c>
      <c r="D115" s="133" t="s">
        <v>2</v>
      </c>
      <c r="E115" s="249"/>
      <c r="F115" s="230"/>
      <c r="G115" s="231"/>
      <c r="H115" s="231"/>
    </row>
    <row r="116" spans="1:8" ht="15" customHeight="1" thickBot="1" x14ac:dyDescent="0.25">
      <c r="A116" s="137"/>
      <c r="B116" s="137"/>
      <c r="C116" s="132"/>
      <c r="D116" s="235"/>
      <c r="E116" s="249"/>
      <c r="F116" s="232"/>
      <c r="G116" s="230"/>
      <c r="H116" s="230"/>
    </row>
    <row r="117" spans="1:8" s="6" customFormat="1" ht="21.75" customHeight="1" x14ac:dyDescent="0.2">
      <c r="A117" s="180" t="s">
        <v>417</v>
      </c>
      <c r="B117" s="284" t="s">
        <v>51</v>
      </c>
      <c r="C117" s="284"/>
      <c r="D117" s="284"/>
      <c r="E117" s="284"/>
      <c r="F117" s="284"/>
      <c r="G117" s="284"/>
      <c r="H117" s="284"/>
    </row>
    <row r="118" spans="1:8" ht="15" customHeight="1" x14ac:dyDescent="0.2">
      <c r="A118" s="137"/>
      <c r="B118" s="137"/>
      <c r="C118" s="134"/>
      <c r="D118" s="131"/>
      <c r="E118" s="249"/>
      <c r="F118" s="230"/>
      <c r="G118" s="231"/>
      <c r="H118" s="231"/>
    </row>
    <row r="119" spans="1:8" ht="15" customHeight="1" x14ac:dyDescent="0.2">
      <c r="A119" s="137"/>
      <c r="B119" s="137" t="s">
        <v>56</v>
      </c>
      <c r="C119" s="134">
        <f>C115</f>
        <v>7.1759999999999993</v>
      </c>
      <c r="D119" s="136" t="s">
        <v>2</v>
      </c>
      <c r="E119" s="249" t="str">
        <f>"ITEM "&amp;A109</f>
        <v>ITEM 4.2.6</v>
      </c>
      <c r="F119" s="229"/>
      <c r="G119" s="229"/>
      <c r="H119" s="229"/>
    </row>
    <row r="120" spans="1:8" ht="15" customHeight="1" x14ac:dyDescent="0.2">
      <c r="A120" s="137"/>
      <c r="B120" s="137" t="s">
        <v>91</v>
      </c>
      <c r="C120" s="134">
        <v>7</v>
      </c>
      <c r="D120" s="136" t="s">
        <v>53</v>
      </c>
      <c r="E120" s="249" t="s">
        <v>92</v>
      </c>
      <c r="F120" s="229"/>
      <c r="G120" s="229"/>
      <c r="H120" s="229"/>
    </row>
    <row r="121" spans="1:8" ht="15" customHeight="1" x14ac:dyDescent="0.2">
      <c r="A121" s="137"/>
      <c r="B121" s="138" t="s">
        <v>0</v>
      </c>
      <c r="C121" s="132">
        <f>C119*C120</f>
        <v>50.231999999999992</v>
      </c>
      <c r="D121" s="133" t="s">
        <v>57</v>
      </c>
      <c r="E121" s="249"/>
      <c r="F121" s="230"/>
      <c r="G121" s="231"/>
      <c r="H121" s="231"/>
    </row>
    <row r="122" spans="1:8" ht="15" customHeight="1" thickBot="1" x14ac:dyDescent="0.25">
      <c r="A122" s="137"/>
      <c r="B122" s="137"/>
      <c r="C122" s="132"/>
      <c r="D122" s="235"/>
      <c r="E122" s="249"/>
      <c r="F122" s="232"/>
      <c r="G122" s="230"/>
      <c r="H122" s="230"/>
    </row>
    <row r="123" spans="1:8" s="6" customFormat="1" ht="21.75" customHeight="1" x14ac:dyDescent="0.2">
      <c r="A123" s="180" t="s">
        <v>418</v>
      </c>
      <c r="B123" s="284" t="s">
        <v>97</v>
      </c>
      <c r="C123" s="284"/>
      <c r="D123" s="284"/>
      <c r="E123" s="284"/>
      <c r="F123" s="284"/>
      <c r="G123" s="284"/>
      <c r="H123" s="284"/>
    </row>
    <row r="124" spans="1:8" ht="15" customHeight="1" x14ac:dyDescent="0.2">
      <c r="A124" s="137"/>
      <c r="B124" s="137"/>
      <c r="C124" s="134"/>
      <c r="D124" s="131"/>
      <c r="E124" s="249"/>
      <c r="F124" s="230"/>
      <c r="G124" s="231"/>
      <c r="H124" s="231"/>
    </row>
    <row r="125" spans="1:8" ht="15" customHeight="1" x14ac:dyDescent="0.2">
      <c r="A125" s="137"/>
      <c r="B125" s="138" t="s">
        <v>0</v>
      </c>
      <c r="C125" s="132">
        <f>C115</f>
        <v>7.1759999999999993</v>
      </c>
      <c r="D125" s="133" t="s">
        <v>2</v>
      </c>
      <c r="E125" s="249" t="str">
        <f>"ITEM "&amp;A109</f>
        <v>ITEM 4.2.6</v>
      </c>
      <c r="F125" s="229"/>
      <c r="G125" s="229"/>
      <c r="H125" s="229"/>
    </row>
    <row r="126" spans="1:8" ht="15" customHeight="1" thickBot="1" x14ac:dyDescent="0.25">
      <c r="A126" s="137"/>
      <c r="B126" s="137"/>
      <c r="C126" s="132"/>
      <c r="D126" s="235"/>
      <c r="E126" s="249"/>
      <c r="F126" s="232"/>
      <c r="G126" s="230"/>
      <c r="H126" s="230"/>
    </row>
    <row r="127" spans="1:8" s="6" customFormat="1" ht="21.75" customHeight="1" thickBot="1" x14ac:dyDescent="0.25">
      <c r="A127" s="179">
        <v>5</v>
      </c>
      <c r="B127" s="286" t="s">
        <v>67</v>
      </c>
      <c r="C127" s="286"/>
      <c r="D127" s="286"/>
      <c r="E127" s="286"/>
      <c r="F127" s="286"/>
      <c r="G127" s="234"/>
      <c r="H127" s="234"/>
    </row>
    <row r="128" spans="1:8" s="135" customFormat="1" ht="21.75" customHeight="1" thickBot="1" x14ac:dyDescent="0.25">
      <c r="A128" s="181" t="s">
        <v>230</v>
      </c>
      <c r="B128" s="298" t="s">
        <v>93</v>
      </c>
      <c r="C128" s="298"/>
      <c r="D128" s="298"/>
      <c r="E128" s="298"/>
      <c r="F128" s="298"/>
      <c r="G128" s="238"/>
      <c r="H128" s="238"/>
    </row>
    <row r="129" spans="1:8" s="6" customFormat="1" ht="21.75" customHeight="1" x14ac:dyDescent="0.2">
      <c r="A129" s="180" t="s">
        <v>231</v>
      </c>
      <c r="B129" s="284" t="s">
        <v>203</v>
      </c>
      <c r="C129" s="284"/>
      <c r="D129" s="284"/>
      <c r="E129" s="284"/>
      <c r="F129" s="284"/>
      <c r="G129" s="284"/>
      <c r="H129" s="284"/>
    </row>
    <row r="130" spans="1:8" ht="15" customHeight="1" x14ac:dyDescent="0.2">
      <c r="A130" s="137"/>
      <c r="B130" s="137"/>
      <c r="C130" s="134"/>
      <c r="D130" s="131"/>
      <c r="E130" s="249"/>
      <c r="F130" s="230"/>
      <c r="G130" s="231"/>
      <c r="H130" s="231"/>
    </row>
    <row r="131" spans="1:8" ht="15" customHeight="1" x14ac:dyDescent="0.2">
      <c r="A131" s="137"/>
      <c r="B131" s="137" t="s">
        <v>99</v>
      </c>
      <c r="C131" s="134">
        <v>8</v>
      </c>
      <c r="D131" s="136" t="s">
        <v>40</v>
      </c>
      <c r="E131" s="249"/>
      <c r="F131" s="229"/>
      <c r="G131" s="229"/>
      <c r="H131" s="229"/>
    </row>
    <row r="132" spans="1:8" ht="15" customHeight="1" x14ac:dyDescent="0.2">
      <c r="A132" s="137"/>
      <c r="B132" s="137" t="s">
        <v>100</v>
      </c>
      <c r="C132" s="134">
        <v>6</v>
      </c>
      <c r="D132" s="136" t="s">
        <v>40</v>
      </c>
      <c r="E132" s="249"/>
      <c r="F132" s="229"/>
      <c r="G132" s="229"/>
      <c r="H132" s="229"/>
    </row>
    <row r="133" spans="1:8" ht="15" customHeight="1" x14ac:dyDescent="0.2">
      <c r="A133" s="137"/>
      <c r="B133" s="138" t="s">
        <v>0</v>
      </c>
      <c r="C133" s="132">
        <f>SUM(C131:C132)</f>
        <v>14</v>
      </c>
      <c r="D133" s="133" t="s">
        <v>40</v>
      </c>
      <c r="E133" s="251"/>
      <c r="F133" s="5"/>
      <c r="G133" s="5"/>
    </row>
    <row r="134" spans="1:8" ht="15" customHeight="1" thickBot="1" x14ac:dyDescent="0.25">
      <c r="A134" s="137"/>
      <c r="B134" s="137"/>
      <c r="C134" s="132"/>
      <c r="D134" s="235"/>
      <c r="E134" s="249"/>
      <c r="F134" s="232"/>
      <c r="G134" s="230"/>
      <c r="H134" s="230"/>
    </row>
    <row r="135" spans="1:8" s="135" customFormat="1" ht="21.75" customHeight="1" thickBot="1" x14ac:dyDescent="0.25">
      <c r="A135" s="181" t="s">
        <v>232</v>
      </c>
      <c r="B135" s="298" t="s">
        <v>68</v>
      </c>
      <c r="C135" s="298"/>
      <c r="D135" s="298"/>
      <c r="E135" s="298"/>
      <c r="F135" s="298"/>
      <c r="G135" s="238"/>
      <c r="H135" s="238"/>
    </row>
    <row r="136" spans="1:8" s="6" customFormat="1" ht="21.75" customHeight="1" x14ac:dyDescent="0.2">
      <c r="A136" s="180" t="s">
        <v>233</v>
      </c>
      <c r="B136" s="284" t="s">
        <v>225</v>
      </c>
      <c r="C136" s="284"/>
      <c r="D136" s="284"/>
      <c r="E136" s="284"/>
      <c r="F136" s="284"/>
      <c r="G136" s="284"/>
      <c r="H136" s="284"/>
    </row>
    <row r="137" spans="1:8" ht="15" customHeight="1" x14ac:dyDescent="0.2">
      <c r="A137" s="137"/>
      <c r="B137" s="137"/>
      <c r="C137" s="134"/>
      <c r="D137" s="131"/>
      <c r="E137" s="249"/>
      <c r="F137" s="230"/>
      <c r="G137" s="231"/>
      <c r="H137" s="231"/>
    </row>
    <row r="138" spans="1:8" ht="15" customHeight="1" x14ac:dyDescent="0.2">
      <c r="A138" s="137"/>
      <c r="B138" s="138" t="s">
        <v>300</v>
      </c>
      <c r="C138" s="132">
        <v>48.62</v>
      </c>
      <c r="D138" s="133" t="s">
        <v>2</v>
      </c>
      <c r="E138" s="296"/>
      <c r="F138" s="296"/>
      <c r="G138" s="296"/>
      <c r="H138" s="296"/>
    </row>
    <row r="139" spans="1:8" ht="15" customHeight="1" thickBot="1" x14ac:dyDescent="0.25">
      <c r="A139" s="137"/>
      <c r="B139" s="137"/>
      <c r="C139" s="132"/>
      <c r="D139" s="235"/>
      <c r="E139" s="249"/>
      <c r="F139" s="232"/>
      <c r="G139" s="230"/>
      <c r="H139" s="230"/>
    </row>
    <row r="140" spans="1:8" s="6" customFormat="1" ht="21.75" customHeight="1" x14ac:dyDescent="0.2">
      <c r="A140" s="180" t="s">
        <v>234</v>
      </c>
      <c r="B140" s="284" t="s">
        <v>226</v>
      </c>
      <c r="C140" s="284"/>
      <c r="D140" s="284"/>
      <c r="E140" s="284"/>
      <c r="F140" s="284"/>
      <c r="G140" s="284"/>
      <c r="H140" s="284"/>
    </row>
    <row r="141" spans="1:8" ht="15" customHeight="1" x14ac:dyDescent="0.2">
      <c r="A141" s="137"/>
      <c r="B141" s="137"/>
      <c r="C141" s="134"/>
      <c r="D141" s="131"/>
      <c r="E141" s="249"/>
      <c r="F141" s="230"/>
      <c r="G141" s="231"/>
      <c r="H141" s="231"/>
    </row>
    <row r="142" spans="1:8" ht="15" customHeight="1" x14ac:dyDescent="0.2">
      <c r="A142" s="137"/>
      <c r="B142" s="138" t="s">
        <v>69</v>
      </c>
      <c r="C142" s="132">
        <v>62.46</v>
      </c>
      <c r="D142" s="133" t="s">
        <v>2</v>
      </c>
      <c r="E142" s="296"/>
      <c r="F142" s="296"/>
      <c r="G142" s="296"/>
      <c r="H142" s="296"/>
    </row>
    <row r="143" spans="1:8" ht="15" customHeight="1" thickBot="1" x14ac:dyDescent="0.25">
      <c r="A143" s="137"/>
      <c r="B143" s="137"/>
      <c r="C143" s="132"/>
      <c r="D143" s="235"/>
      <c r="E143" s="249"/>
      <c r="F143" s="232"/>
      <c r="G143" s="230"/>
      <c r="H143" s="230"/>
    </row>
    <row r="144" spans="1:8" s="6" customFormat="1" ht="21.75" customHeight="1" x14ac:dyDescent="0.2">
      <c r="A144" s="180" t="s">
        <v>324</v>
      </c>
      <c r="B144" s="284" t="s">
        <v>239</v>
      </c>
      <c r="C144" s="284"/>
      <c r="D144" s="284"/>
      <c r="E144" s="284"/>
      <c r="F144" s="284"/>
      <c r="G144" s="284"/>
      <c r="H144" s="284"/>
    </row>
    <row r="145" spans="1:8" ht="15" customHeight="1" x14ac:dyDescent="0.2">
      <c r="A145" s="137"/>
      <c r="B145" s="137"/>
      <c r="C145" s="134"/>
      <c r="D145" s="131"/>
      <c r="E145" s="249"/>
      <c r="F145" s="230"/>
      <c r="G145" s="231"/>
      <c r="H145" s="231"/>
    </row>
    <row r="146" spans="1:8" ht="15" customHeight="1" x14ac:dyDescent="0.2">
      <c r="A146" s="137"/>
      <c r="B146" s="137" t="s">
        <v>69</v>
      </c>
      <c r="C146" s="134">
        <f>C142</f>
        <v>62.46</v>
      </c>
      <c r="D146" s="136" t="s">
        <v>2</v>
      </c>
      <c r="E146" s="249" t="str">
        <f>"ITEM "&amp;A140</f>
        <v>ITEM 5.2.2</v>
      </c>
      <c r="F146" s="229"/>
      <c r="G146" s="229"/>
      <c r="H146" s="229"/>
    </row>
    <row r="147" spans="1:8" ht="15" customHeight="1" x14ac:dyDescent="0.2">
      <c r="A147" s="137"/>
      <c r="B147" s="137" t="s">
        <v>94</v>
      </c>
      <c r="C147" s="134">
        <v>0.9</v>
      </c>
      <c r="D147" s="136"/>
      <c r="E147" s="249"/>
      <c r="F147" s="230"/>
      <c r="G147" s="231"/>
      <c r="H147" s="231"/>
    </row>
    <row r="148" spans="1:8" ht="15" customHeight="1" x14ac:dyDescent="0.2">
      <c r="A148" s="137"/>
      <c r="B148" s="239" t="s">
        <v>241</v>
      </c>
      <c r="C148" s="205">
        <f>C146/C147</f>
        <v>69.400000000000006</v>
      </c>
      <c r="D148" s="240" t="s">
        <v>2</v>
      </c>
      <c r="E148" s="249"/>
      <c r="F148" s="230"/>
      <c r="G148" s="231"/>
      <c r="H148" s="231"/>
    </row>
    <row r="149" spans="1:8" ht="15" customHeight="1" x14ac:dyDescent="0.2">
      <c r="A149" s="137"/>
      <c r="B149" s="137" t="s">
        <v>224</v>
      </c>
      <c r="C149" s="134">
        <f>C138</f>
        <v>48.62</v>
      </c>
      <c r="D149" s="136" t="s">
        <v>2</v>
      </c>
      <c r="E149" s="249"/>
      <c r="F149" s="230"/>
      <c r="G149" s="231"/>
      <c r="H149" s="231"/>
    </row>
    <row r="150" spans="1:8" ht="15" customHeight="1" x14ac:dyDescent="0.2">
      <c r="A150" s="137"/>
      <c r="B150" s="138" t="s">
        <v>69</v>
      </c>
      <c r="C150" s="132">
        <f>C148-C149</f>
        <v>20.780000000000008</v>
      </c>
      <c r="D150" s="133" t="s">
        <v>2</v>
      </c>
      <c r="E150" s="251"/>
      <c r="F150" s="5"/>
      <c r="G150" s="5"/>
    </row>
    <row r="151" spans="1:8" ht="15" customHeight="1" thickBot="1" x14ac:dyDescent="0.25">
      <c r="A151" s="137"/>
      <c r="B151" s="137"/>
      <c r="C151" s="132"/>
      <c r="D151" s="235"/>
      <c r="E151" s="249"/>
      <c r="F151" s="232"/>
      <c r="G151" s="230"/>
      <c r="H151" s="230"/>
    </row>
    <row r="152" spans="1:8" s="6" customFormat="1" ht="21.75" customHeight="1" x14ac:dyDescent="0.2">
      <c r="A152" s="180" t="s">
        <v>325</v>
      </c>
      <c r="B152" s="284" t="s">
        <v>55</v>
      </c>
      <c r="C152" s="284"/>
      <c r="D152" s="284"/>
      <c r="E152" s="284"/>
      <c r="F152" s="284"/>
      <c r="G152" s="284"/>
      <c r="H152" s="284"/>
    </row>
    <row r="153" spans="1:8" ht="15" customHeight="1" x14ac:dyDescent="0.2">
      <c r="A153" s="137"/>
      <c r="B153" s="137"/>
      <c r="C153" s="134"/>
      <c r="D153" s="131"/>
      <c r="E153" s="249"/>
      <c r="F153" s="230"/>
      <c r="G153" s="231"/>
      <c r="H153" s="231"/>
    </row>
    <row r="154" spans="1:8" ht="15" customHeight="1" x14ac:dyDescent="0.2">
      <c r="A154" s="137"/>
      <c r="B154" s="137" t="s">
        <v>69</v>
      </c>
      <c r="C154" s="134">
        <f>C150</f>
        <v>20.780000000000008</v>
      </c>
      <c r="D154" s="136" t="s">
        <v>2</v>
      </c>
      <c r="E154" s="249" t="str">
        <f>"ITEM "&amp;A144</f>
        <v>ITEM 5.2.3</v>
      </c>
      <c r="F154" s="229"/>
      <c r="G154" s="229"/>
      <c r="H154" s="229"/>
    </row>
    <row r="155" spans="1:8" ht="15" customHeight="1" x14ac:dyDescent="0.2">
      <c r="A155" s="137"/>
      <c r="B155" s="137" t="s">
        <v>54</v>
      </c>
      <c r="C155" s="134">
        <v>30</v>
      </c>
      <c r="D155" s="136" t="s">
        <v>50</v>
      </c>
      <c r="E155" s="249"/>
      <c r="F155" s="285"/>
      <c r="G155" s="285"/>
      <c r="H155" s="231"/>
    </row>
    <row r="156" spans="1:8" ht="15" customHeight="1" x14ac:dyDescent="0.2">
      <c r="A156" s="137"/>
      <c r="B156" s="138" t="s">
        <v>95</v>
      </c>
      <c r="C156" s="132">
        <f>C154*((100+C155)/100)</f>
        <v>27.01400000000001</v>
      </c>
      <c r="D156" s="133" t="s">
        <v>2</v>
      </c>
      <c r="E156" s="249"/>
      <c r="F156" s="230"/>
      <c r="G156" s="231"/>
      <c r="H156" s="231"/>
    </row>
    <row r="157" spans="1:8" ht="15" customHeight="1" thickBot="1" x14ac:dyDescent="0.25">
      <c r="A157" s="137"/>
      <c r="B157" s="137"/>
      <c r="C157" s="132"/>
      <c r="D157" s="235"/>
      <c r="E157" s="249"/>
      <c r="F157" s="232"/>
      <c r="G157" s="230"/>
      <c r="H157" s="230"/>
    </row>
    <row r="158" spans="1:8" s="6" customFormat="1" ht="21.75" customHeight="1" x14ac:dyDescent="0.2">
      <c r="A158" s="180" t="s">
        <v>326</v>
      </c>
      <c r="B158" s="284" t="s">
        <v>51</v>
      </c>
      <c r="C158" s="284"/>
      <c r="D158" s="284"/>
      <c r="E158" s="284"/>
      <c r="F158" s="284"/>
      <c r="G158" s="284"/>
      <c r="H158" s="284"/>
    </row>
    <row r="159" spans="1:8" ht="15" customHeight="1" x14ac:dyDescent="0.2">
      <c r="A159" s="137"/>
      <c r="B159" s="137"/>
      <c r="C159" s="134"/>
      <c r="D159" s="131"/>
      <c r="E159" s="249"/>
      <c r="F159" s="230"/>
      <c r="G159" s="231"/>
      <c r="H159" s="231"/>
    </row>
    <row r="160" spans="1:8" ht="15" customHeight="1" x14ac:dyDescent="0.2">
      <c r="A160" s="137"/>
      <c r="B160" s="137" t="s">
        <v>96</v>
      </c>
      <c r="C160" s="134">
        <f>C156</f>
        <v>27.01400000000001</v>
      </c>
      <c r="D160" s="136" t="s">
        <v>2</v>
      </c>
      <c r="E160" s="249" t="str">
        <f>"ITEM "&amp;A152</f>
        <v>ITEM 5.2.4</v>
      </c>
      <c r="F160" s="229"/>
      <c r="G160" s="229"/>
      <c r="H160" s="229"/>
    </row>
    <row r="161" spans="1:8" ht="15" customHeight="1" x14ac:dyDescent="0.2">
      <c r="A161" s="137"/>
      <c r="B161" s="137" t="s">
        <v>101</v>
      </c>
      <c r="C161" s="134">
        <v>12.5</v>
      </c>
      <c r="D161" s="136" t="s">
        <v>53</v>
      </c>
      <c r="E161" s="249" t="s">
        <v>92</v>
      </c>
      <c r="F161" s="229"/>
      <c r="G161" s="229"/>
      <c r="H161" s="229"/>
    </row>
    <row r="162" spans="1:8" ht="15" customHeight="1" x14ac:dyDescent="0.2">
      <c r="A162" s="137"/>
      <c r="B162" s="138" t="s">
        <v>0</v>
      </c>
      <c r="C162" s="132">
        <f>C160*C161</f>
        <v>337.67500000000013</v>
      </c>
      <c r="D162" s="133" t="s">
        <v>57</v>
      </c>
      <c r="E162" s="249"/>
      <c r="F162" s="230"/>
      <c r="G162" s="231"/>
      <c r="H162" s="231"/>
    </row>
    <row r="163" spans="1:8" ht="15" customHeight="1" thickBot="1" x14ac:dyDescent="0.25">
      <c r="A163" s="137"/>
      <c r="B163" s="137"/>
      <c r="C163" s="132"/>
      <c r="D163" s="235"/>
      <c r="E163" s="249"/>
      <c r="F163" s="232"/>
      <c r="G163" s="230"/>
      <c r="H163" s="230"/>
    </row>
    <row r="164" spans="1:8" s="135" customFormat="1" ht="21.75" customHeight="1" thickBot="1" x14ac:dyDescent="0.25">
      <c r="A164" s="181" t="s">
        <v>354</v>
      </c>
      <c r="B164" s="298" t="s">
        <v>212</v>
      </c>
      <c r="C164" s="298"/>
      <c r="D164" s="298"/>
      <c r="E164" s="298"/>
      <c r="F164" s="298"/>
      <c r="G164" s="238"/>
      <c r="H164" s="238"/>
    </row>
    <row r="165" spans="1:8" s="6" customFormat="1" ht="21.75" customHeight="1" x14ac:dyDescent="0.2">
      <c r="A165" s="180" t="s">
        <v>355</v>
      </c>
      <c r="B165" s="284" t="s">
        <v>213</v>
      </c>
      <c r="C165" s="284"/>
      <c r="D165" s="284"/>
      <c r="E165" s="284"/>
      <c r="F165" s="284"/>
      <c r="G165" s="284"/>
      <c r="H165" s="284"/>
    </row>
    <row r="166" spans="1:8" ht="15" customHeight="1" x14ac:dyDescent="0.2">
      <c r="A166" s="204"/>
      <c r="B166" s="137"/>
      <c r="C166" s="134"/>
      <c r="D166" s="131"/>
      <c r="E166" s="249"/>
      <c r="F166" s="230"/>
      <c r="G166" s="231"/>
      <c r="H166" s="231"/>
    </row>
    <row r="167" spans="1:8" ht="15" customHeight="1" x14ac:dyDescent="0.2">
      <c r="A167" s="137"/>
      <c r="B167" s="138" t="s">
        <v>215</v>
      </c>
      <c r="C167" s="132">
        <v>130.62</v>
      </c>
      <c r="D167" s="133" t="s">
        <v>1</v>
      </c>
      <c r="E167" s="296"/>
      <c r="F167" s="296"/>
      <c r="G167" s="296"/>
      <c r="H167" s="296"/>
    </row>
    <row r="168" spans="1:8" ht="15" customHeight="1" thickBot="1" x14ac:dyDescent="0.25">
      <c r="A168" s="137"/>
      <c r="B168" s="137"/>
      <c r="C168" s="132"/>
      <c r="D168" s="235"/>
      <c r="E168" s="249"/>
      <c r="F168" s="232"/>
      <c r="G168" s="230"/>
      <c r="H168" s="230"/>
    </row>
    <row r="169" spans="1:8" s="6" customFormat="1" ht="21.75" customHeight="1" x14ac:dyDescent="0.2">
      <c r="A169" s="180" t="s">
        <v>356</v>
      </c>
      <c r="B169" s="284" t="s">
        <v>214</v>
      </c>
      <c r="C169" s="284"/>
      <c r="D169" s="284"/>
      <c r="E169" s="284"/>
      <c r="F169" s="284"/>
      <c r="G169" s="284"/>
      <c r="H169" s="284"/>
    </row>
    <row r="170" spans="1:8" ht="15" customHeight="1" x14ac:dyDescent="0.2">
      <c r="A170" s="204"/>
      <c r="B170" s="137"/>
      <c r="C170" s="134"/>
      <c r="D170" s="131"/>
      <c r="E170" s="249"/>
      <c r="F170" s="230"/>
      <c r="G170" s="231"/>
      <c r="H170" s="231"/>
    </row>
    <row r="171" spans="1:8" ht="15" customHeight="1" x14ac:dyDescent="0.2">
      <c r="A171" s="137"/>
      <c r="B171" s="138" t="s">
        <v>215</v>
      </c>
      <c r="C171" s="132">
        <f>C167</f>
        <v>130.62</v>
      </c>
      <c r="D171" s="133" t="s">
        <v>1</v>
      </c>
      <c r="E171" s="249" t="str">
        <f>"ITEM "&amp;A165</f>
        <v>ITEM 5.3.1</v>
      </c>
      <c r="F171" s="229"/>
      <c r="G171" s="229"/>
      <c r="H171" s="229"/>
    </row>
    <row r="172" spans="1:8" ht="15" customHeight="1" thickBot="1" x14ac:dyDescent="0.25">
      <c r="A172" s="137"/>
      <c r="B172" s="137"/>
      <c r="C172" s="132"/>
      <c r="D172" s="235"/>
      <c r="E172" s="249"/>
      <c r="F172" s="232"/>
      <c r="G172" s="230"/>
      <c r="H172" s="230"/>
    </row>
    <row r="173" spans="1:8" s="6" customFormat="1" ht="21.75" customHeight="1" x14ac:dyDescent="0.2">
      <c r="A173" s="180" t="s">
        <v>357</v>
      </c>
      <c r="B173" s="284" t="s">
        <v>216</v>
      </c>
      <c r="C173" s="284"/>
      <c r="D173" s="284"/>
      <c r="E173" s="284"/>
      <c r="F173" s="284"/>
      <c r="G173" s="284"/>
      <c r="H173" s="284"/>
    </row>
    <row r="174" spans="1:8" ht="15" customHeight="1" x14ac:dyDescent="0.2">
      <c r="A174" s="204"/>
      <c r="B174" s="137"/>
      <c r="C174" s="134"/>
      <c r="D174" s="131"/>
      <c r="E174" s="249"/>
      <c r="F174" s="230"/>
      <c r="G174" s="231"/>
      <c r="H174" s="231"/>
    </row>
    <row r="175" spans="1:8" ht="15" customHeight="1" x14ac:dyDescent="0.2">
      <c r="A175" s="137"/>
      <c r="B175" s="138" t="s">
        <v>215</v>
      </c>
      <c r="C175" s="132">
        <f>C167</f>
        <v>130.62</v>
      </c>
      <c r="D175" s="133" t="s">
        <v>1</v>
      </c>
      <c r="E175" s="249" t="str">
        <f>"ITEM "&amp;A165</f>
        <v>ITEM 5.3.1</v>
      </c>
      <c r="F175" s="229"/>
      <c r="G175" s="229"/>
      <c r="H175" s="229"/>
    </row>
    <row r="176" spans="1:8" ht="15" customHeight="1" thickBot="1" x14ac:dyDescent="0.25">
      <c r="A176" s="137"/>
      <c r="B176" s="137"/>
      <c r="C176" s="132"/>
      <c r="D176" s="235"/>
      <c r="E176" s="249"/>
      <c r="F176" s="232"/>
      <c r="G176" s="230"/>
      <c r="H176" s="230"/>
    </row>
    <row r="177" spans="1:8" s="6" customFormat="1" ht="21.75" customHeight="1" x14ac:dyDescent="0.2">
      <c r="A177" s="180" t="s">
        <v>358</v>
      </c>
      <c r="B177" s="284" t="s">
        <v>55</v>
      </c>
      <c r="C177" s="284"/>
      <c r="D177" s="284"/>
      <c r="E177" s="284"/>
      <c r="F177" s="284"/>
      <c r="G177" s="284"/>
      <c r="H177" s="284"/>
    </row>
    <row r="178" spans="1:8" ht="15" customHeight="1" x14ac:dyDescent="0.2">
      <c r="A178" s="137"/>
      <c r="B178" s="137"/>
      <c r="C178" s="134"/>
      <c r="D178" s="131"/>
      <c r="E178" s="249"/>
      <c r="F178" s="230"/>
      <c r="G178" s="231"/>
      <c r="H178" s="231"/>
    </row>
    <row r="179" spans="1:8" ht="15" customHeight="1" x14ac:dyDescent="0.2">
      <c r="A179" s="137"/>
      <c r="B179" s="137" t="s">
        <v>217</v>
      </c>
      <c r="C179" s="134">
        <f>C175</f>
        <v>130.62</v>
      </c>
      <c r="D179" s="136" t="s">
        <v>2</v>
      </c>
      <c r="E179" s="249" t="str">
        <f>"ITEM "&amp;A165</f>
        <v>ITEM 5.3.1</v>
      </c>
      <c r="F179" s="229"/>
      <c r="G179" s="229"/>
      <c r="H179" s="229"/>
    </row>
    <row r="180" spans="1:8" ht="15" customHeight="1" x14ac:dyDescent="0.2">
      <c r="A180" s="137"/>
      <c r="B180" s="137" t="s">
        <v>17</v>
      </c>
      <c r="C180" s="134">
        <v>0.08</v>
      </c>
      <c r="D180" s="136" t="s">
        <v>218</v>
      </c>
      <c r="E180" s="249"/>
      <c r="F180" s="236"/>
      <c r="G180" s="236"/>
      <c r="H180" s="231"/>
    </row>
    <row r="181" spans="1:8" ht="15" customHeight="1" x14ac:dyDescent="0.2">
      <c r="A181" s="137"/>
      <c r="B181" s="239" t="s">
        <v>219</v>
      </c>
      <c r="C181" s="205">
        <f>(C179*C180)</f>
        <v>10.4496</v>
      </c>
      <c r="D181" s="240" t="s">
        <v>2</v>
      </c>
      <c r="E181" s="249"/>
      <c r="F181" s="236"/>
      <c r="G181" s="236"/>
      <c r="H181" s="231"/>
    </row>
    <row r="182" spans="1:8" ht="15" customHeight="1" x14ac:dyDescent="0.2">
      <c r="A182" s="137"/>
      <c r="B182" s="137" t="s">
        <v>54</v>
      </c>
      <c r="C182" s="134">
        <v>30</v>
      </c>
      <c r="D182" s="136" t="s">
        <v>50</v>
      </c>
      <c r="E182" s="249"/>
      <c r="F182" s="285"/>
      <c r="G182" s="285"/>
      <c r="H182" s="231"/>
    </row>
    <row r="183" spans="1:8" ht="15" customHeight="1" x14ac:dyDescent="0.2">
      <c r="A183" s="137"/>
      <c r="B183" s="138" t="s">
        <v>95</v>
      </c>
      <c r="C183" s="132">
        <f>C181*((100+C182)/100)</f>
        <v>13.584480000000001</v>
      </c>
      <c r="D183" s="133" t="s">
        <v>2</v>
      </c>
      <c r="E183" s="249"/>
      <c r="F183" s="230"/>
      <c r="G183" s="231"/>
      <c r="H183" s="231"/>
    </row>
    <row r="184" spans="1:8" ht="15" customHeight="1" thickBot="1" x14ac:dyDescent="0.25">
      <c r="A184" s="137"/>
      <c r="B184" s="137"/>
      <c r="C184" s="132"/>
      <c r="D184" s="235"/>
      <c r="E184" s="249"/>
      <c r="F184" s="232"/>
      <c r="G184" s="230"/>
      <c r="H184" s="230"/>
    </row>
    <row r="185" spans="1:8" s="6" customFormat="1" ht="21.75" customHeight="1" x14ac:dyDescent="0.2">
      <c r="A185" s="180" t="s">
        <v>359</v>
      </c>
      <c r="B185" s="284" t="s">
        <v>51</v>
      </c>
      <c r="C185" s="284"/>
      <c r="D185" s="284"/>
      <c r="E185" s="284"/>
      <c r="F185" s="284"/>
      <c r="G185" s="284"/>
      <c r="H185" s="284"/>
    </row>
    <row r="186" spans="1:8" ht="15" customHeight="1" x14ac:dyDescent="0.2">
      <c r="A186" s="137"/>
      <c r="B186" s="137"/>
      <c r="C186" s="134"/>
      <c r="D186" s="131"/>
      <c r="E186" s="249"/>
      <c r="F186" s="230"/>
      <c r="G186" s="231"/>
      <c r="H186" s="231"/>
    </row>
    <row r="187" spans="1:8" ht="15" customHeight="1" x14ac:dyDescent="0.2">
      <c r="A187" s="137"/>
      <c r="B187" s="137" t="s">
        <v>96</v>
      </c>
      <c r="C187" s="134">
        <f>C183</f>
        <v>13.584480000000001</v>
      </c>
      <c r="D187" s="136" t="s">
        <v>2</v>
      </c>
      <c r="E187" s="249" t="str">
        <f>"ITEM "&amp;A177</f>
        <v>ITEM 5.3.4</v>
      </c>
      <c r="F187" s="229"/>
      <c r="G187" s="229"/>
      <c r="H187" s="229"/>
    </row>
    <row r="188" spans="1:8" ht="15" customHeight="1" x14ac:dyDescent="0.2">
      <c r="A188" s="137"/>
      <c r="B188" s="137" t="s">
        <v>235</v>
      </c>
      <c r="C188" s="134">
        <v>6.5</v>
      </c>
      <c r="D188" s="136" t="s">
        <v>53</v>
      </c>
      <c r="E188" s="249" t="s">
        <v>92</v>
      </c>
      <c r="F188" s="229"/>
      <c r="G188" s="229"/>
      <c r="H188" s="229"/>
    </row>
    <row r="189" spans="1:8" ht="15" customHeight="1" x14ac:dyDescent="0.2">
      <c r="A189" s="137"/>
      <c r="B189" s="138" t="s">
        <v>0</v>
      </c>
      <c r="C189" s="132">
        <f>C187*C188</f>
        <v>88.299120000000002</v>
      </c>
      <c r="D189" s="133" t="s">
        <v>57</v>
      </c>
      <c r="E189" s="249"/>
      <c r="F189" s="230"/>
      <c r="G189" s="231"/>
      <c r="H189" s="231"/>
    </row>
    <row r="190" spans="1:8" ht="15" customHeight="1" thickBot="1" x14ac:dyDescent="0.25">
      <c r="A190" s="137"/>
      <c r="B190" s="137"/>
      <c r="C190" s="132"/>
      <c r="D190" s="235"/>
      <c r="E190" s="249"/>
      <c r="F190" s="232"/>
      <c r="G190" s="230"/>
      <c r="H190" s="230"/>
    </row>
    <row r="191" spans="1:8" s="6" customFormat="1" ht="21.75" customHeight="1" thickBot="1" x14ac:dyDescent="0.25">
      <c r="A191" s="179">
        <v>6</v>
      </c>
      <c r="B191" s="286" t="s">
        <v>388</v>
      </c>
      <c r="C191" s="286"/>
      <c r="D191" s="286"/>
      <c r="E191" s="286"/>
      <c r="F191" s="286"/>
      <c r="G191" s="234"/>
      <c r="H191" s="234"/>
    </row>
    <row r="192" spans="1:8" s="6" customFormat="1" ht="21.75" customHeight="1" x14ac:dyDescent="0.2">
      <c r="A192" s="180" t="s">
        <v>201</v>
      </c>
      <c r="B192" s="284" t="s">
        <v>616</v>
      </c>
      <c r="C192" s="284"/>
      <c r="D192" s="284"/>
      <c r="E192" s="284"/>
      <c r="F192" s="284"/>
      <c r="G192" s="284"/>
      <c r="H192" s="284"/>
    </row>
    <row r="193" spans="1:8" ht="15" customHeight="1" x14ac:dyDescent="0.2">
      <c r="A193" s="137"/>
      <c r="B193" s="137"/>
      <c r="C193" s="134"/>
      <c r="D193" s="131"/>
      <c r="E193" s="249"/>
      <c r="F193" s="230"/>
      <c r="G193" s="231"/>
      <c r="H193" s="231"/>
    </row>
    <row r="194" spans="1:8" ht="15" customHeight="1" x14ac:dyDescent="0.2">
      <c r="A194" s="137"/>
      <c r="B194" s="138" t="s">
        <v>204</v>
      </c>
      <c r="C194" s="132">
        <v>209.19</v>
      </c>
      <c r="D194" s="133" t="s">
        <v>1</v>
      </c>
      <c r="E194" s="297"/>
      <c r="F194" s="297"/>
      <c r="G194" s="297"/>
      <c r="H194" s="297"/>
    </row>
    <row r="195" spans="1:8" ht="15" customHeight="1" thickBot="1" x14ac:dyDescent="0.25">
      <c r="A195" s="137"/>
      <c r="B195" s="137"/>
      <c r="C195" s="132"/>
      <c r="D195" s="136"/>
      <c r="E195" s="249"/>
      <c r="F195" s="232"/>
      <c r="G195" s="230"/>
      <c r="H195" s="230"/>
    </row>
    <row r="196" spans="1:8" s="6" customFormat="1" ht="21.75" customHeight="1" x14ac:dyDescent="0.2">
      <c r="A196" s="180" t="s">
        <v>419</v>
      </c>
      <c r="B196" s="284" t="s">
        <v>376</v>
      </c>
      <c r="C196" s="284"/>
      <c r="D196" s="284"/>
      <c r="E196" s="284"/>
      <c r="F196" s="284"/>
      <c r="G196" s="284"/>
      <c r="H196" s="284"/>
    </row>
    <row r="197" spans="1:8" ht="15" customHeight="1" x14ac:dyDescent="0.2">
      <c r="A197" s="137"/>
      <c r="B197" s="137"/>
      <c r="C197" s="134"/>
      <c r="D197" s="131"/>
      <c r="E197" s="249"/>
      <c r="F197" s="230"/>
      <c r="G197" s="231"/>
      <c r="H197" s="231"/>
    </row>
    <row r="198" spans="1:8" ht="15" customHeight="1" x14ac:dyDescent="0.2">
      <c r="A198" s="137"/>
      <c r="B198" s="137" t="s">
        <v>374</v>
      </c>
      <c r="C198" s="134">
        <f>C194</f>
        <v>209.19</v>
      </c>
      <c r="D198" s="136" t="s">
        <v>1</v>
      </c>
      <c r="E198" s="249" t="str">
        <f>"ITEM "&amp;A192</f>
        <v>ITEM 6.1</v>
      </c>
      <c r="F198" s="243"/>
      <c r="G198" s="243"/>
      <c r="H198" s="243"/>
    </row>
    <row r="199" spans="1:8" ht="15" customHeight="1" x14ac:dyDescent="0.2">
      <c r="A199" s="137"/>
      <c r="B199" s="137" t="s">
        <v>17</v>
      </c>
      <c r="C199" s="134">
        <v>0.05</v>
      </c>
      <c r="D199" s="136" t="s">
        <v>6</v>
      </c>
      <c r="E199" s="249"/>
      <c r="F199" s="244"/>
      <c r="G199" s="244"/>
      <c r="H199" s="231"/>
    </row>
    <row r="200" spans="1:8" ht="15" customHeight="1" x14ac:dyDescent="0.2">
      <c r="A200" s="137"/>
      <c r="B200" s="138" t="s">
        <v>375</v>
      </c>
      <c r="C200" s="132">
        <f>C198*C199</f>
        <v>10.4595</v>
      </c>
      <c r="D200" s="133" t="s">
        <v>2</v>
      </c>
      <c r="E200" s="297"/>
      <c r="F200" s="297"/>
      <c r="G200" s="297"/>
      <c r="H200" s="297"/>
    </row>
    <row r="201" spans="1:8" ht="15" customHeight="1" thickBot="1" x14ac:dyDescent="0.25">
      <c r="A201" s="137"/>
      <c r="B201" s="137"/>
      <c r="C201" s="132"/>
      <c r="D201" s="136"/>
      <c r="E201" s="249"/>
      <c r="F201" s="232"/>
      <c r="G201" s="230"/>
      <c r="H201" s="230"/>
    </row>
    <row r="202" spans="1:8" s="6" customFormat="1" ht="21.75" customHeight="1" x14ac:dyDescent="0.2">
      <c r="A202" s="180" t="s">
        <v>420</v>
      </c>
      <c r="B202" s="284" t="s">
        <v>55</v>
      </c>
      <c r="C202" s="284"/>
      <c r="D202" s="284"/>
      <c r="E202" s="284"/>
      <c r="F202" s="284"/>
      <c r="G202" s="284"/>
      <c r="H202" s="284"/>
    </row>
    <row r="203" spans="1:8" ht="15" customHeight="1" x14ac:dyDescent="0.2">
      <c r="A203" s="137"/>
      <c r="B203" s="137"/>
      <c r="C203" s="134"/>
      <c r="D203" s="131"/>
      <c r="E203" s="249"/>
      <c r="F203" s="230"/>
      <c r="G203" s="231"/>
      <c r="H203" s="231"/>
    </row>
    <row r="204" spans="1:8" ht="15" customHeight="1" x14ac:dyDescent="0.2">
      <c r="A204" s="137"/>
      <c r="B204" s="137" t="s">
        <v>377</v>
      </c>
      <c r="C204" s="134">
        <f>C200</f>
        <v>10.4595</v>
      </c>
      <c r="D204" s="136" t="s">
        <v>2</v>
      </c>
      <c r="E204" s="249"/>
      <c r="F204" s="244"/>
      <c r="G204" s="244"/>
      <c r="H204" s="231"/>
    </row>
    <row r="205" spans="1:8" ht="15" customHeight="1" x14ac:dyDescent="0.2">
      <c r="A205" s="137"/>
      <c r="B205" s="137" t="s">
        <v>54</v>
      </c>
      <c r="C205" s="134">
        <v>30</v>
      </c>
      <c r="D205" s="136" t="s">
        <v>50</v>
      </c>
      <c r="E205" s="249"/>
      <c r="F205" s="285"/>
      <c r="G205" s="285"/>
      <c r="H205" s="231"/>
    </row>
    <row r="206" spans="1:8" ht="15" customHeight="1" x14ac:dyDescent="0.2">
      <c r="A206" s="137"/>
      <c r="B206" s="138" t="s">
        <v>95</v>
      </c>
      <c r="C206" s="132">
        <f>C204*((100+C205)/100)</f>
        <v>13.59735</v>
      </c>
      <c r="D206" s="133" t="s">
        <v>2</v>
      </c>
      <c r="E206" s="249"/>
      <c r="F206" s="230"/>
      <c r="G206" s="231"/>
      <c r="H206" s="231"/>
    </row>
    <row r="207" spans="1:8" ht="15" customHeight="1" thickBot="1" x14ac:dyDescent="0.25">
      <c r="A207" s="137"/>
      <c r="B207" s="137"/>
      <c r="C207" s="132"/>
      <c r="D207" s="235"/>
      <c r="E207" s="249"/>
      <c r="F207" s="232"/>
      <c r="G207" s="230"/>
      <c r="H207" s="230"/>
    </row>
    <row r="208" spans="1:8" s="6" customFormat="1" ht="21.75" customHeight="1" x14ac:dyDescent="0.2">
      <c r="A208" s="180" t="s">
        <v>421</v>
      </c>
      <c r="B208" s="284" t="s">
        <v>51</v>
      </c>
      <c r="C208" s="284"/>
      <c r="D208" s="284"/>
      <c r="E208" s="284"/>
      <c r="F208" s="284"/>
      <c r="G208" s="284"/>
      <c r="H208" s="284"/>
    </row>
    <row r="209" spans="1:8" ht="15" customHeight="1" x14ac:dyDescent="0.2">
      <c r="A209" s="137"/>
      <c r="B209" s="137"/>
      <c r="C209" s="134"/>
      <c r="D209" s="131"/>
      <c r="E209" s="249"/>
      <c r="F209" s="230"/>
      <c r="G209" s="231"/>
      <c r="H209" s="231"/>
    </row>
    <row r="210" spans="1:8" ht="15" customHeight="1" x14ac:dyDescent="0.2">
      <c r="A210" s="137"/>
      <c r="B210" s="137" t="s">
        <v>96</v>
      </c>
      <c r="C210" s="134">
        <f>C206</f>
        <v>13.59735</v>
      </c>
      <c r="D210" s="136" t="s">
        <v>2</v>
      </c>
      <c r="E210" s="249" t="str">
        <f>"ITEM "&amp;A202</f>
        <v>ITEM 6.3</v>
      </c>
      <c r="F210" s="243"/>
      <c r="G210" s="243"/>
      <c r="H210" s="243"/>
    </row>
    <row r="211" spans="1:8" ht="15" customHeight="1" x14ac:dyDescent="0.2">
      <c r="A211" s="137"/>
      <c r="B211" s="137" t="s">
        <v>387</v>
      </c>
      <c r="C211" s="134">
        <v>12.5</v>
      </c>
      <c r="D211" s="136" t="s">
        <v>53</v>
      </c>
      <c r="E211" s="249" t="s">
        <v>92</v>
      </c>
      <c r="F211" s="243"/>
      <c r="G211" s="243"/>
      <c r="H211" s="243"/>
    </row>
    <row r="212" spans="1:8" ht="15" customHeight="1" x14ac:dyDescent="0.2">
      <c r="A212" s="137"/>
      <c r="B212" s="138" t="s">
        <v>0</v>
      </c>
      <c r="C212" s="132">
        <f>C210*C211</f>
        <v>169.96687500000002</v>
      </c>
      <c r="D212" s="133" t="s">
        <v>57</v>
      </c>
      <c r="E212" s="249"/>
      <c r="F212" s="230"/>
      <c r="G212" s="231"/>
      <c r="H212" s="231"/>
    </row>
    <row r="213" spans="1:8" ht="15" customHeight="1" thickBot="1" x14ac:dyDescent="0.25">
      <c r="A213" s="137"/>
      <c r="B213" s="137"/>
      <c r="C213" s="132"/>
      <c r="D213" s="235"/>
      <c r="E213" s="249"/>
      <c r="F213" s="232"/>
      <c r="G213" s="230"/>
      <c r="H213" s="230"/>
    </row>
    <row r="214" spans="1:8" s="6" customFormat="1" ht="21.75" customHeight="1" thickBot="1" x14ac:dyDescent="0.25">
      <c r="A214" s="179">
        <v>7</v>
      </c>
      <c r="B214" s="286" t="s">
        <v>389</v>
      </c>
      <c r="C214" s="286"/>
      <c r="D214" s="286"/>
      <c r="E214" s="286"/>
      <c r="F214" s="286"/>
      <c r="G214" s="234"/>
      <c r="H214" s="234"/>
    </row>
    <row r="215" spans="1:8" s="228" customFormat="1" ht="21.75" customHeight="1" thickBot="1" x14ac:dyDescent="0.25">
      <c r="A215" s="181" t="s">
        <v>327</v>
      </c>
      <c r="B215" s="301" t="s">
        <v>338</v>
      </c>
      <c r="C215" s="301"/>
      <c r="D215" s="301"/>
      <c r="E215" s="301"/>
      <c r="F215" s="301"/>
      <c r="G215" s="238"/>
      <c r="H215" s="238"/>
    </row>
    <row r="216" spans="1:8" s="6" customFormat="1" ht="21.75" customHeight="1" x14ac:dyDescent="0.2">
      <c r="A216" s="180" t="s">
        <v>360</v>
      </c>
      <c r="B216" s="284" t="s">
        <v>334</v>
      </c>
      <c r="C216" s="284"/>
      <c r="D216" s="284"/>
      <c r="E216" s="284"/>
      <c r="F216" s="284"/>
      <c r="G216" s="284"/>
      <c r="H216" s="284"/>
    </row>
    <row r="217" spans="1:8" ht="15" customHeight="1" x14ac:dyDescent="0.2">
      <c r="A217" s="137"/>
      <c r="B217" s="137"/>
      <c r="C217" s="134"/>
      <c r="D217" s="131"/>
      <c r="E217" s="249"/>
      <c r="F217" s="230"/>
      <c r="G217" s="231"/>
      <c r="H217" s="231"/>
    </row>
    <row r="218" spans="1:8" ht="15" customHeight="1" x14ac:dyDescent="0.2">
      <c r="A218" s="137"/>
      <c r="B218" s="137" t="s">
        <v>336</v>
      </c>
      <c r="C218" s="134">
        <v>39</v>
      </c>
      <c r="D218" s="136" t="s">
        <v>40</v>
      </c>
      <c r="E218" s="297"/>
      <c r="F218" s="297"/>
      <c r="G218" s="297"/>
      <c r="H218" s="297"/>
    </row>
    <row r="219" spans="1:8" ht="15" customHeight="1" x14ac:dyDescent="0.2">
      <c r="A219" s="137"/>
      <c r="B219" s="137" t="s">
        <v>337</v>
      </c>
      <c r="C219" s="134">
        <v>2</v>
      </c>
      <c r="D219" s="136" t="s">
        <v>6</v>
      </c>
      <c r="E219" s="249"/>
      <c r="F219" s="245"/>
      <c r="G219" s="245"/>
      <c r="H219" s="245"/>
    </row>
    <row r="220" spans="1:8" ht="15" customHeight="1" x14ac:dyDescent="0.2">
      <c r="A220" s="137"/>
      <c r="B220" s="138" t="s">
        <v>336</v>
      </c>
      <c r="C220" s="132">
        <f>C218*C219</f>
        <v>78</v>
      </c>
      <c r="D220" s="133" t="s">
        <v>40</v>
      </c>
      <c r="E220" s="297"/>
      <c r="F220" s="297"/>
      <c r="G220" s="297"/>
      <c r="H220" s="297"/>
    </row>
    <row r="221" spans="1:8" ht="15" customHeight="1" thickBot="1" x14ac:dyDescent="0.25">
      <c r="A221" s="137"/>
      <c r="B221" s="137"/>
      <c r="C221" s="132"/>
      <c r="D221" s="136"/>
      <c r="E221" s="249"/>
      <c r="F221" s="232"/>
      <c r="G221" s="230"/>
      <c r="H221" s="230"/>
    </row>
    <row r="222" spans="1:8" s="6" customFormat="1" ht="21.75" customHeight="1" x14ac:dyDescent="0.2">
      <c r="A222" s="180" t="s">
        <v>361</v>
      </c>
      <c r="B222" s="284" t="s">
        <v>335</v>
      </c>
      <c r="C222" s="284"/>
      <c r="D222" s="284"/>
      <c r="E222" s="284"/>
      <c r="F222" s="284"/>
      <c r="G222" s="284"/>
      <c r="H222" s="284"/>
    </row>
    <row r="223" spans="1:8" ht="15" customHeight="1" x14ac:dyDescent="0.2">
      <c r="A223" s="137"/>
      <c r="B223" s="137"/>
      <c r="C223" s="134"/>
      <c r="D223" s="131"/>
      <c r="E223" s="249"/>
      <c r="F223" s="230"/>
      <c r="G223" s="231"/>
      <c r="H223" s="231"/>
    </row>
    <row r="224" spans="1:8" ht="15" customHeight="1" x14ac:dyDescent="0.2">
      <c r="A224" s="137"/>
      <c r="B224" s="137" t="s">
        <v>336</v>
      </c>
      <c r="C224" s="134">
        <v>39</v>
      </c>
      <c r="D224" s="136" t="s">
        <v>40</v>
      </c>
      <c r="E224" s="297"/>
      <c r="F224" s="297"/>
      <c r="G224" s="297"/>
      <c r="H224" s="297"/>
    </row>
    <row r="225" spans="1:8" ht="15" customHeight="1" x14ac:dyDescent="0.2">
      <c r="A225" s="137"/>
      <c r="B225" s="137" t="s">
        <v>340</v>
      </c>
      <c r="C225" s="134">
        <f>3.14*(0.1^2)</f>
        <v>3.1400000000000004E-2</v>
      </c>
      <c r="D225" s="136" t="s">
        <v>1</v>
      </c>
      <c r="E225" s="249"/>
      <c r="F225" s="233"/>
      <c r="G225" s="233"/>
      <c r="H225" s="233"/>
    </row>
    <row r="226" spans="1:8" ht="15" customHeight="1" x14ac:dyDescent="0.2">
      <c r="A226" s="137"/>
      <c r="B226" s="137" t="s">
        <v>337</v>
      </c>
      <c r="C226" s="134">
        <v>2</v>
      </c>
      <c r="D226" s="136" t="s">
        <v>6</v>
      </c>
      <c r="E226" s="297"/>
      <c r="F226" s="297"/>
      <c r="G226" s="297"/>
      <c r="H226" s="297"/>
    </row>
    <row r="227" spans="1:8" ht="15" customHeight="1" x14ac:dyDescent="0.2">
      <c r="A227" s="137"/>
      <c r="B227" s="138" t="s">
        <v>0</v>
      </c>
      <c r="C227" s="132">
        <f>C224*C225*C226</f>
        <v>2.4492000000000003</v>
      </c>
      <c r="D227" s="133" t="s">
        <v>2</v>
      </c>
      <c r="E227" s="297"/>
      <c r="F227" s="297"/>
      <c r="G227" s="297"/>
      <c r="H227" s="297"/>
    </row>
    <row r="228" spans="1:8" ht="15" customHeight="1" thickBot="1" x14ac:dyDescent="0.25">
      <c r="A228" s="137"/>
      <c r="B228" s="137"/>
      <c r="C228" s="132"/>
      <c r="D228" s="136"/>
      <c r="E228" s="249"/>
      <c r="F228" s="232"/>
      <c r="G228" s="230"/>
      <c r="H228" s="230"/>
    </row>
    <row r="229" spans="1:8" s="228" customFormat="1" ht="21.75" customHeight="1" thickBot="1" x14ac:dyDescent="0.25">
      <c r="A229" s="181" t="s">
        <v>362</v>
      </c>
      <c r="B229" s="301" t="s">
        <v>339</v>
      </c>
      <c r="C229" s="301"/>
      <c r="D229" s="301"/>
      <c r="E229" s="301"/>
      <c r="F229" s="301"/>
      <c r="G229" s="238"/>
      <c r="H229" s="238"/>
    </row>
    <row r="230" spans="1:8" s="6" customFormat="1" ht="21.75" customHeight="1" x14ac:dyDescent="0.2">
      <c r="A230" s="180" t="s">
        <v>363</v>
      </c>
      <c r="B230" s="284" t="s">
        <v>316</v>
      </c>
      <c r="C230" s="284"/>
      <c r="D230" s="284"/>
      <c r="E230" s="284"/>
      <c r="F230" s="284"/>
      <c r="G230" s="284"/>
      <c r="H230" s="284"/>
    </row>
    <row r="231" spans="1:8" ht="15" customHeight="1" x14ac:dyDescent="0.2">
      <c r="A231" s="137"/>
      <c r="B231" s="137"/>
      <c r="C231" s="134"/>
      <c r="D231" s="131"/>
      <c r="E231" s="249"/>
      <c r="F231" s="230"/>
      <c r="G231" s="231"/>
      <c r="H231" s="231"/>
    </row>
    <row r="232" spans="1:8" ht="15" customHeight="1" x14ac:dyDescent="0.2">
      <c r="A232" s="137"/>
      <c r="B232" s="137" t="s">
        <v>317</v>
      </c>
      <c r="C232" s="134">
        <v>4.3</v>
      </c>
      <c r="D232" s="136" t="s">
        <v>194</v>
      </c>
      <c r="E232" s="297"/>
      <c r="F232" s="297"/>
      <c r="G232" s="297"/>
      <c r="H232" s="297"/>
    </row>
    <row r="233" spans="1:8" ht="15" customHeight="1" x14ac:dyDescent="0.2">
      <c r="A233" s="137"/>
      <c r="B233" s="137" t="s">
        <v>318</v>
      </c>
      <c r="C233" s="134">
        <v>1.6</v>
      </c>
      <c r="D233" s="136" t="s">
        <v>194</v>
      </c>
      <c r="E233" s="297"/>
      <c r="F233" s="297"/>
      <c r="G233" s="297"/>
      <c r="H233" s="297"/>
    </row>
    <row r="234" spans="1:8" ht="15" customHeight="1" x14ac:dyDescent="0.2">
      <c r="A234" s="137"/>
      <c r="B234" s="138" t="s">
        <v>62</v>
      </c>
      <c r="C234" s="132">
        <f>SUM(C232:C233)</f>
        <v>5.9</v>
      </c>
      <c r="D234" s="133" t="s">
        <v>194</v>
      </c>
      <c r="E234" s="297"/>
      <c r="F234" s="297"/>
      <c r="G234" s="297"/>
      <c r="H234" s="297"/>
    </row>
    <row r="235" spans="1:8" ht="15" customHeight="1" thickBot="1" x14ac:dyDescent="0.25">
      <c r="A235" s="137"/>
      <c r="B235" s="137"/>
      <c r="C235" s="132"/>
      <c r="D235" s="136"/>
      <c r="E235" s="249"/>
      <c r="F235" s="232"/>
      <c r="G235" s="230"/>
      <c r="H235" s="230"/>
    </row>
    <row r="236" spans="1:8" s="6" customFormat="1" ht="21.75" customHeight="1" x14ac:dyDescent="0.2">
      <c r="A236" s="180" t="s">
        <v>364</v>
      </c>
      <c r="B236" s="284" t="s">
        <v>319</v>
      </c>
      <c r="C236" s="284"/>
      <c r="D236" s="284"/>
      <c r="E236" s="284"/>
      <c r="F236" s="284"/>
      <c r="G236" s="284"/>
      <c r="H236" s="284"/>
    </row>
    <row r="237" spans="1:8" ht="15" customHeight="1" x14ac:dyDescent="0.2">
      <c r="A237" s="137"/>
      <c r="B237" s="137"/>
      <c r="C237" s="134"/>
      <c r="D237" s="131"/>
      <c r="E237" s="249"/>
      <c r="F237" s="230"/>
      <c r="G237" s="231"/>
      <c r="H237" s="231"/>
    </row>
    <row r="238" spans="1:8" ht="15" customHeight="1" x14ac:dyDescent="0.2">
      <c r="A238" s="137"/>
      <c r="B238" s="137" t="s">
        <v>317</v>
      </c>
      <c r="C238" s="134">
        <v>0.06</v>
      </c>
      <c r="D238" s="136" t="s">
        <v>2</v>
      </c>
      <c r="E238" s="297"/>
      <c r="F238" s="297"/>
      <c r="G238" s="297"/>
      <c r="H238" s="297"/>
    </row>
    <row r="239" spans="1:8" ht="15" customHeight="1" x14ac:dyDescent="0.2">
      <c r="A239" s="137"/>
      <c r="B239" s="137" t="s">
        <v>318</v>
      </c>
      <c r="C239" s="134">
        <v>0.01</v>
      </c>
      <c r="D239" s="136" t="s">
        <v>2</v>
      </c>
      <c r="E239" s="297"/>
      <c r="F239" s="297"/>
      <c r="G239" s="297"/>
      <c r="H239" s="297"/>
    </row>
    <row r="240" spans="1:8" ht="15" customHeight="1" x14ac:dyDescent="0.2">
      <c r="A240" s="137"/>
      <c r="B240" s="138" t="s">
        <v>62</v>
      </c>
      <c r="C240" s="132">
        <f>SUM(C238:C239)</f>
        <v>6.9999999999999993E-2</v>
      </c>
      <c r="D240" s="133" t="s">
        <v>2</v>
      </c>
      <c r="E240" s="297"/>
      <c r="F240" s="297"/>
      <c r="G240" s="297"/>
      <c r="H240" s="297"/>
    </row>
    <row r="241" spans="1:8" ht="15" customHeight="1" thickBot="1" x14ac:dyDescent="0.25">
      <c r="A241" s="137"/>
      <c r="B241" s="137"/>
      <c r="C241" s="132"/>
      <c r="D241" s="136"/>
      <c r="E241" s="249"/>
      <c r="F241" s="232"/>
      <c r="G241" s="230"/>
      <c r="H241" s="230"/>
    </row>
    <row r="242" spans="1:8" s="6" customFormat="1" ht="21.75" customHeight="1" x14ac:dyDescent="0.2">
      <c r="A242" s="180" t="s">
        <v>365</v>
      </c>
      <c r="B242" s="284" t="s">
        <v>320</v>
      </c>
      <c r="C242" s="284"/>
      <c r="D242" s="284"/>
      <c r="E242" s="284"/>
      <c r="F242" s="284"/>
      <c r="G242" s="284"/>
      <c r="H242" s="284"/>
    </row>
    <row r="243" spans="1:8" ht="15" customHeight="1" x14ac:dyDescent="0.2">
      <c r="A243" s="137"/>
      <c r="B243" s="137"/>
      <c r="C243" s="134"/>
      <c r="D243" s="131"/>
      <c r="E243" s="249"/>
      <c r="F243" s="230"/>
      <c r="G243" s="231"/>
      <c r="H243" s="231"/>
    </row>
    <row r="244" spans="1:8" ht="15" customHeight="1" x14ac:dyDescent="0.2">
      <c r="A244" s="137"/>
      <c r="B244" s="137" t="s">
        <v>317</v>
      </c>
      <c r="C244" s="134">
        <v>1.02</v>
      </c>
      <c r="D244" s="136" t="s">
        <v>2</v>
      </c>
      <c r="E244" s="297"/>
      <c r="F244" s="297"/>
      <c r="G244" s="297"/>
      <c r="H244" s="297"/>
    </row>
    <row r="245" spans="1:8" ht="15" customHeight="1" x14ac:dyDescent="0.2">
      <c r="A245" s="137"/>
      <c r="B245" s="137" t="s">
        <v>318</v>
      </c>
      <c r="C245" s="134">
        <v>0.24</v>
      </c>
      <c r="D245" s="136" t="s">
        <v>2</v>
      </c>
      <c r="E245" s="297"/>
      <c r="F245" s="297"/>
      <c r="G245" s="297"/>
      <c r="H245" s="297"/>
    </row>
    <row r="246" spans="1:8" ht="15" customHeight="1" x14ac:dyDescent="0.2">
      <c r="A246" s="137"/>
      <c r="B246" s="138" t="s">
        <v>62</v>
      </c>
      <c r="C246" s="132">
        <f>SUM(C244:C245)</f>
        <v>1.26</v>
      </c>
      <c r="D246" s="133" t="s">
        <v>2</v>
      </c>
      <c r="E246" s="297"/>
      <c r="F246" s="297"/>
      <c r="G246" s="297"/>
      <c r="H246" s="297"/>
    </row>
    <row r="247" spans="1:8" ht="15" customHeight="1" thickBot="1" x14ac:dyDescent="0.25">
      <c r="A247" s="137"/>
      <c r="B247" s="137"/>
      <c r="C247" s="132"/>
      <c r="D247" s="136"/>
      <c r="E247" s="249"/>
      <c r="F247" s="232"/>
      <c r="G247" s="230"/>
      <c r="H247" s="230"/>
    </row>
    <row r="248" spans="1:8" s="228" customFormat="1" ht="21.75" customHeight="1" thickBot="1" x14ac:dyDescent="0.25">
      <c r="A248" s="181" t="s">
        <v>396</v>
      </c>
      <c r="B248" s="301" t="s">
        <v>394</v>
      </c>
      <c r="C248" s="301"/>
      <c r="D248" s="301"/>
      <c r="E248" s="301"/>
      <c r="F248" s="301"/>
      <c r="G248" s="238"/>
      <c r="H248" s="238"/>
    </row>
    <row r="249" spans="1:8" s="6" customFormat="1" ht="21.75" customHeight="1" x14ac:dyDescent="0.2">
      <c r="A249" s="180" t="s">
        <v>397</v>
      </c>
      <c r="B249" s="284" t="s">
        <v>306</v>
      </c>
      <c r="C249" s="284"/>
      <c r="D249" s="284"/>
      <c r="E249" s="284"/>
      <c r="F249" s="284"/>
      <c r="G249" s="284"/>
      <c r="H249" s="284"/>
    </row>
    <row r="250" spans="1:8" ht="15" customHeight="1" x14ac:dyDescent="0.2">
      <c r="A250" s="137"/>
      <c r="B250" s="137"/>
      <c r="C250" s="134"/>
      <c r="D250" s="131"/>
      <c r="E250" s="249"/>
      <c r="F250" s="230"/>
      <c r="G250" s="231"/>
      <c r="H250" s="231"/>
    </row>
    <row r="251" spans="1:8" ht="15" customHeight="1" x14ac:dyDescent="0.2">
      <c r="A251" s="137"/>
      <c r="B251" s="137" t="s">
        <v>405</v>
      </c>
      <c r="C251" s="134">
        <v>77</v>
      </c>
      <c r="D251" s="136" t="s">
        <v>6</v>
      </c>
      <c r="E251" s="297"/>
      <c r="F251" s="297"/>
      <c r="G251" s="297"/>
      <c r="H251" s="297"/>
    </row>
    <row r="252" spans="1:8" ht="15" customHeight="1" x14ac:dyDescent="0.2">
      <c r="A252" s="137"/>
      <c r="B252" s="137" t="s">
        <v>406</v>
      </c>
      <c r="C252" s="134">
        <v>2</v>
      </c>
      <c r="D252" s="136" t="s">
        <v>6</v>
      </c>
      <c r="E252" s="297"/>
      <c r="F252" s="297"/>
      <c r="G252" s="297"/>
      <c r="H252" s="297"/>
    </row>
    <row r="253" spans="1:8" ht="15" customHeight="1" x14ac:dyDescent="0.2">
      <c r="A253" s="137"/>
      <c r="B253" s="138" t="s">
        <v>222</v>
      </c>
      <c r="C253" s="132">
        <f>C251+C252</f>
        <v>79</v>
      </c>
      <c r="D253" s="133" t="s">
        <v>6</v>
      </c>
      <c r="E253" s="249"/>
      <c r="F253" s="229"/>
      <c r="G253" s="229"/>
      <c r="H253" s="229"/>
    </row>
    <row r="254" spans="1:8" ht="15" customHeight="1" thickBot="1" x14ac:dyDescent="0.25">
      <c r="A254" s="137"/>
      <c r="B254" s="137"/>
      <c r="C254" s="132"/>
      <c r="D254" s="136"/>
      <c r="E254" s="249"/>
      <c r="F254" s="232"/>
      <c r="G254" s="230"/>
      <c r="H254" s="230"/>
    </row>
    <row r="255" spans="1:8" s="6" customFormat="1" ht="21.75" customHeight="1" x14ac:dyDescent="0.2">
      <c r="A255" s="180" t="s">
        <v>398</v>
      </c>
      <c r="B255" s="284" t="s">
        <v>395</v>
      </c>
      <c r="C255" s="284"/>
      <c r="D255" s="284"/>
      <c r="E255" s="284"/>
      <c r="F255" s="284"/>
      <c r="G255" s="284"/>
      <c r="H255" s="284"/>
    </row>
    <row r="256" spans="1:8" ht="15" customHeight="1" x14ac:dyDescent="0.2">
      <c r="A256" s="137"/>
      <c r="B256" s="137"/>
      <c r="C256" s="134"/>
      <c r="D256" s="131"/>
      <c r="E256" s="249"/>
      <c r="F256" s="230"/>
      <c r="G256" s="231"/>
      <c r="H256" s="231"/>
    </row>
    <row r="257" spans="1:8" ht="15" customHeight="1" x14ac:dyDescent="0.2">
      <c r="A257" s="137"/>
      <c r="B257" s="137" t="s">
        <v>222</v>
      </c>
      <c r="C257" s="134">
        <f>C253</f>
        <v>79</v>
      </c>
      <c r="D257" s="136" t="s">
        <v>1</v>
      </c>
      <c r="E257" s="249" t="str">
        <f>"ITEM "&amp;A249</f>
        <v>ITEM 7.3.1</v>
      </c>
      <c r="F257" s="249"/>
      <c r="G257" s="249"/>
      <c r="H257" s="249"/>
    </row>
    <row r="258" spans="1:8" ht="15" customHeight="1" x14ac:dyDescent="0.2">
      <c r="A258" s="137"/>
      <c r="B258" s="137" t="s">
        <v>17</v>
      </c>
      <c r="C258" s="134">
        <v>0.2</v>
      </c>
      <c r="D258" s="136" t="s">
        <v>6</v>
      </c>
      <c r="E258" s="249"/>
      <c r="F258" s="249"/>
      <c r="G258" s="249"/>
      <c r="H258" s="249"/>
    </row>
    <row r="259" spans="1:8" ht="15" customHeight="1" x14ac:dyDescent="0.2">
      <c r="A259" s="137"/>
      <c r="B259" s="138" t="s">
        <v>400</v>
      </c>
      <c r="C259" s="132">
        <f>C257*C258</f>
        <v>15.8</v>
      </c>
      <c r="D259" s="133" t="s">
        <v>6</v>
      </c>
      <c r="E259" s="249"/>
      <c r="F259" s="246"/>
      <c r="G259" s="246"/>
      <c r="H259" s="246"/>
    </row>
    <row r="260" spans="1:8" ht="15" customHeight="1" thickBot="1" x14ac:dyDescent="0.25">
      <c r="A260" s="137"/>
      <c r="B260" s="137"/>
      <c r="C260" s="132"/>
      <c r="D260" s="136"/>
      <c r="E260" s="249"/>
      <c r="F260" s="232"/>
      <c r="G260" s="230"/>
      <c r="H260" s="230"/>
    </row>
    <row r="261" spans="1:8" s="6" customFormat="1" ht="21.75" customHeight="1" x14ac:dyDescent="0.2">
      <c r="A261" s="180" t="s">
        <v>399</v>
      </c>
      <c r="B261" s="284" t="s">
        <v>315</v>
      </c>
      <c r="C261" s="284"/>
      <c r="D261" s="284"/>
      <c r="E261" s="284"/>
      <c r="F261" s="284"/>
      <c r="G261" s="284"/>
      <c r="H261" s="284"/>
    </row>
    <row r="262" spans="1:8" ht="15" customHeight="1" x14ac:dyDescent="0.2">
      <c r="A262" s="137"/>
      <c r="B262" s="137"/>
      <c r="C262" s="134"/>
      <c r="D262" s="131"/>
      <c r="E262" s="249"/>
      <c r="F262" s="230"/>
      <c r="G262" s="231"/>
      <c r="H262" s="231"/>
    </row>
    <row r="263" spans="1:8" ht="15" customHeight="1" x14ac:dyDescent="0.2">
      <c r="A263" s="137"/>
      <c r="B263" s="138" t="s">
        <v>401</v>
      </c>
      <c r="C263" s="132">
        <f>C259</f>
        <v>15.8</v>
      </c>
      <c r="D263" s="133" t="s">
        <v>6</v>
      </c>
      <c r="E263" s="249" t="str">
        <f>"ITEM "&amp;A255</f>
        <v>ITEM 7.3.2</v>
      </c>
      <c r="F263" s="246"/>
      <c r="G263" s="246"/>
      <c r="H263" s="246"/>
    </row>
    <row r="264" spans="1:8" ht="15" customHeight="1" thickBot="1" x14ac:dyDescent="0.25">
      <c r="A264" s="137"/>
      <c r="B264" s="137"/>
      <c r="C264" s="132"/>
      <c r="D264" s="136"/>
      <c r="E264" s="249"/>
      <c r="F264" s="232"/>
      <c r="G264" s="230"/>
      <c r="H264" s="230"/>
    </row>
    <row r="265" spans="1:8" s="6" customFormat="1" ht="21.75" customHeight="1" thickBot="1" x14ac:dyDescent="0.25">
      <c r="A265" s="179">
        <v>8</v>
      </c>
      <c r="B265" s="286" t="s">
        <v>311</v>
      </c>
      <c r="C265" s="286"/>
      <c r="D265" s="286"/>
      <c r="E265" s="286"/>
      <c r="F265" s="286"/>
      <c r="G265" s="234"/>
      <c r="H265" s="234"/>
    </row>
    <row r="266" spans="1:8" s="6" customFormat="1" ht="21.75" customHeight="1" x14ac:dyDescent="0.2">
      <c r="A266" s="180" t="s">
        <v>328</v>
      </c>
      <c r="B266" s="284" t="s">
        <v>312</v>
      </c>
      <c r="C266" s="284"/>
      <c r="D266" s="284"/>
      <c r="E266" s="284"/>
      <c r="F266" s="284"/>
      <c r="G266" s="284"/>
      <c r="H266" s="284"/>
    </row>
    <row r="267" spans="1:8" ht="15" customHeight="1" x14ac:dyDescent="0.2">
      <c r="A267" s="137"/>
      <c r="B267" s="137"/>
      <c r="C267" s="134"/>
      <c r="D267" s="131"/>
      <c r="E267" s="249"/>
      <c r="F267" s="230"/>
      <c r="G267" s="231"/>
      <c r="H267" s="231"/>
    </row>
    <row r="268" spans="1:8" ht="15" customHeight="1" x14ac:dyDescent="0.2">
      <c r="A268" s="137"/>
      <c r="B268" s="138" t="s">
        <v>204</v>
      </c>
      <c r="C268" s="132">
        <v>32.53</v>
      </c>
      <c r="D268" s="133" t="s">
        <v>1</v>
      </c>
      <c r="E268" s="297"/>
      <c r="F268" s="297"/>
      <c r="G268" s="297"/>
      <c r="H268" s="297"/>
    </row>
    <row r="269" spans="1:8" ht="15" customHeight="1" thickBot="1" x14ac:dyDescent="0.25">
      <c r="A269" s="137"/>
      <c r="B269" s="137"/>
      <c r="C269" s="132"/>
      <c r="D269" s="136"/>
      <c r="E269" s="249"/>
      <c r="F269" s="232"/>
      <c r="G269" s="230"/>
      <c r="H269" s="230"/>
    </row>
    <row r="270" spans="1:8" s="6" customFormat="1" ht="21.75" customHeight="1" x14ac:dyDescent="0.2">
      <c r="A270" s="180" t="s">
        <v>329</v>
      </c>
      <c r="B270" s="284" t="s">
        <v>313</v>
      </c>
      <c r="C270" s="284"/>
      <c r="D270" s="284"/>
      <c r="E270" s="284"/>
      <c r="F270" s="284"/>
      <c r="G270" s="284"/>
      <c r="H270" s="284"/>
    </row>
    <row r="271" spans="1:8" ht="15" customHeight="1" x14ac:dyDescent="0.2">
      <c r="A271" s="137"/>
      <c r="B271" s="137"/>
      <c r="C271" s="134"/>
      <c r="D271" s="131"/>
      <c r="E271" s="249"/>
      <c r="F271" s="230"/>
      <c r="G271" s="231"/>
      <c r="H271" s="231"/>
    </row>
    <row r="272" spans="1:8" ht="15" customHeight="1" x14ac:dyDescent="0.2">
      <c r="A272" s="137"/>
      <c r="B272" s="138" t="s">
        <v>204</v>
      </c>
      <c r="C272" s="132">
        <v>29.35</v>
      </c>
      <c r="D272" s="133" t="s">
        <v>1</v>
      </c>
      <c r="E272" s="297"/>
      <c r="F272" s="297"/>
      <c r="G272" s="297"/>
      <c r="H272" s="297"/>
    </row>
    <row r="273" spans="1:8" ht="15" customHeight="1" thickBot="1" x14ac:dyDescent="0.25">
      <c r="A273" s="137"/>
      <c r="B273" s="137"/>
      <c r="C273" s="132"/>
      <c r="D273" s="136"/>
      <c r="E273" s="249"/>
      <c r="F273" s="232"/>
      <c r="G273" s="230"/>
      <c r="H273" s="230"/>
    </row>
    <row r="274" spans="1:8" s="6" customFormat="1" ht="21.75" customHeight="1" x14ac:dyDescent="0.2">
      <c r="A274" s="180" t="s">
        <v>366</v>
      </c>
      <c r="B274" s="284" t="s">
        <v>314</v>
      </c>
      <c r="C274" s="284"/>
      <c r="D274" s="284"/>
      <c r="E274" s="284"/>
      <c r="F274" s="284"/>
      <c r="G274" s="284"/>
      <c r="H274" s="284"/>
    </row>
    <row r="275" spans="1:8" ht="15" customHeight="1" x14ac:dyDescent="0.2">
      <c r="A275" s="137"/>
      <c r="B275" s="137"/>
      <c r="C275" s="134"/>
      <c r="D275" s="131"/>
      <c r="E275" s="249"/>
      <c r="F275" s="230"/>
      <c r="G275" s="231"/>
      <c r="H275" s="231"/>
    </row>
    <row r="276" spans="1:8" ht="15" customHeight="1" x14ac:dyDescent="0.2">
      <c r="A276" s="137"/>
      <c r="B276" s="138" t="s">
        <v>204</v>
      </c>
      <c r="C276" s="132">
        <v>1.4</v>
      </c>
      <c r="D276" s="133" t="s">
        <v>2</v>
      </c>
      <c r="E276" s="297"/>
      <c r="F276" s="297"/>
      <c r="G276" s="297"/>
      <c r="H276" s="297"/>
    </row>
    <row r="277" spans="1:8" ht="15" customHeight="1" thickBot="1" x14ac:dyDescent="0.25">
      <c r="A277" s="137"/>
      <c r="B277" s="137"/>
      <c r="C277" s="132"/>
      <c r="D277" s="136"/>
      <c r="E277" s="249"/>
      <c r="F277" s="232"/>
      <c r="G277" s="230"/>
      <c r="H277" s="230"/>
    </row>
    <row r="278" spans="1:8" s="6" customFormat="1" ht="21.75" customHeight="1" x14ac:dyDescent="0.2">
      <c r="A278" s="180" t="s">
        <v>367</v>
      </c>
      <c r="B278" s="284" t="s">
        <v>341</v>
      </c>
      <c r="C278" s="284"/>
      <c r="D278" s="284"/>
      <c r="E278" s="284"/>
      <c r="F278" s="284"/>
      <c r="G278" s="284"/>
      <c r="H278" s="284"/>
    </row>
    <row r="279" spans="1:8" ht="15" customHeight="1" x14ac:dyDescent="0.2">
      <c r="A279" s="137"/>
      <c r="B279" s="137"/>
      <c r="C279" s="134"/>
      <c r="D279" s="131"/>
      <c r="E279" s="249"/>
      <c r="F279" s="230"/>
      <c r="G279" s="231"/>
      <c r="H279" s="231"/>
    </row>
    <row r="280" spans="1:8" ht="15" customHeight="1" x14ac:dyDescent="0.2">
      <c r="A280" s="137"/>
      <c r="B280" s="138" t="s">
        <v>204</v>
      </c>
      <c r="C280" s="132">
        <v>22.75</v>
      </c>
      <c r="D280" s="133" t="s">
        <v>1</v>
      </c>
      <c r="E280" s="297"/>
      <c r="F280" s="297"/>
      <c r="G280" s="297"/>
      <c r="H280" s="297"/>
    </row>
    <row r="281" spans="1:8" ht="15" customHeight="1" thickBot="1" x14ac:dyDescent="0.25">
      <c r="A281" s="137"/>
      <c r="B281" s="137"/>
      <c r="C281" s="132"/>
      <c r="D281" s="136"/>
      <c r="E281" s="249"/>
      <c r="F281" s="232"/>
      <c r="G281" s="230"/>
      <c r="H281" s="230"/>
    </row>
    <row r="282" spans="1:8" s="6" customFormat="1" ht="21.75" customHeight="1" x14ac:dyDescent="0.2">
      <c r="A282" s="180" t="s">
        <v>368</v>
      </c>
      <c r="B282" s="284" t="s">
        <v>342</v>
      </c>
      <c r="C282" s="284"/>
      <c r="D282" s="284"/>
      <c r="E282" s="284"/>
      <c r="F282" s="284"/>
      <c r="G282" s="284"/>
      <c r="H282" s="284"/>
    </row>
    <row r="283" spans="1:8" ht="15" customHeight="1" x14ac:dyDescent="0.2">
      <c r="A283" s="137"/>
      <c r="B283" s="137"/>
      <c r="C283" s="134"/>
      <c r="D283" s="131"/>
      <c r="E283" s="249"/>
      <c r="F283" s="230"/>
      <c r="G283" s="231"/>
      <c r="H283" s="231"/>
    </row>
    <row r="284" spans="1:8" ht="15" customHeight="1" x14ac:dyDescent="0.2">
      <c r="A284" s="137"/>
      <c r="B284" s="138" t="s">
        <v>204</v>
      </c>
      <c r="C284" s="132">
        <v>22.75</v>
      </c>
      <c r="D284" s="133" t="s">
        <v>1</v>
      </c>
      <c r="E284" s="297"/>
      <c r="F284" s="297"/>
      <c r="G284" s="297"/>
      <c r="H284" s="297"/>
    </row>
    <row r="285" spans="1:8" ht="15" customHeight="1" thickBot="1" x14ac:dyDescent="0.25">
      <c r="A285" s="137"/>
      <c r="B285" s="137"/>
      <c r="C285" s="132"/>
      <c r="D285" s="136"/>
      <c r="E285" s="249"/>
      <c r="F285" s="232"/>
      <c r="G285" s="230"/>
      <c r="H285" s="230"/>
    </row>
    <row r="286" spans="1:8" s="6" customFormat="1" ht="21.75" customHeight="1" x14ac:dyDescent="0.2">
      <c r="A286" s="180" t="s">
        <v>369</v>
      </c>
      <c r="B286" s="284" t="s">
        <v>343</v>
      </c>
      <c r="C286" s="284"/>
      <c r="D286" s="284"/>
      <c r="E286" s="284"/>
      <c r="F286" s="284"/>
      <c r="G286" s="284"/>
      <c r="H286" s="284"/>
    </row>
    <row r="287" spans="1:8" ht="15" customHeight="1" x14ac:dyDescent="0.2">
      <c r="A287" s="137"/>
      <c r="B287" s="137"/>
      <c r="C287" s="134"/>
      <c r="D287" s="131"/>
      <c r="E287" s="249"/>
      <c r="F287" s="230"/>
      <c r="G287" s="231"/>
      <c r="H287" s="231"/>
    </row>
    <row r="288" spans="1:8" ht="15" customHeight="1" x14ac:dyDescent="0.2">
      <c r="A288" s="137"/>
      <c r="B288" s="138" t="s">
        <v>204</v>
      </c>
      <c r="C288" s="132">
        <v>22.75</v>
      </c>
      <c r="D288" s="133" t="s">
        <v>1</v>
      </c>
      <c r="E288" s="297"/>
      <c r="F288" s="297"/>
      <c r="G288" s="297"/>
      <c r="H288" s="297"/>
    </row>
    <row r="289" spans="1:8" ht="15" customHeight="1" thickBot="1" x14ac:dyDescent="0.25">
      <c r="A289" s="137"/>
      <c r="B289" s="137"/>
      <c r="C289" s="132"/>
      <c r="D289" s="136"/>
      <c r="E289" s="249"/>
      <c r="F289" s="232"/>
      <c r="G289" s="230"/>
      <c r="H289" s="230"/>
    </row>
    <row r="290" spans="1:8" s="6" customFormat="1" ht="21.75" customHeight="1" x14ac:dyDescent="0.2">
      <c r="A290" s="180" t="s">
        <v>370</v>
      </c>
      <c r="B290" s="284" t="s">
        <v>315</v>
      </c>
      <c r="C290" s="284"/>
      <c r="D290" s="284"/>
      <c r="E290" s="284"/>
      <c r="F290" s="284"/>
      <c r="G290" s="284"/>
      <c r="H290" s="284"/>
    </row>
    <row r="291" spans="1:8" ht="15" customHeight="1" x14ac:dyDescent="0.2">
      <c r="A291" s="137"/>
      <c r="B291" s="137"/>
      <c r="C291" s="134"/>
      <c r="D291" s="131"/>
      <c r="E291" s="249"/>
      <c r="F291" s="230"/>
      <c r="G291" s="231"/>
      <c r="H291" s="231"/>
    </row>
    <row r="292" spans="1:8" ht="15" customHeight="1" x14ac:dyDescent="0.2">
      <c r="A292" s="137"/>
      <c r="B292" s="138" t="s">
        <v>204</v>
      </c>
      <c r="C292" s="132">
        <v>55.28</v>
      </c>
      <c r="D292" s="133" t="s">
        <v>1</v>
      </c>
      <c r="E292" s="297"/>
      <c r="F292" s="297"/>
      <c r="G292" s="297"/>
      <c r="H292" s="297"/>
    </row>
    <row r="293" spans="1:8" ht="15" customHeight="1" thickBot="1" x14ac:dyDescent="0.25">
      <c r="A293" s="137"/>
      <c r="B293" s="137"/>
      <c r="C293" s="132"/>
      <c r="D293" s="136"/>
      <c r="E293" s="249"/>
      <c r="F293" s="232"/>
      <c r="G293" s="230"/>
      <c r="H293" s="230"/>
    </row>
    <row r="294" spans="1:8" s="6" customFormat="1" ht="21.75" customHeight="1" thickBot="1" x14ac:dyDescent="0.25">
      <c r="A294" s="179">
        <v>9</v>
      </c>
      <c r="B294" s="286" t="s">
        <v>281</v>
      </c>
      <c r="C294" s="286"/>
      <c r="D294" s="286"/>
      <c r="E294" s="286"/>
      <c r="F294" s="286"/>
      <c r="G294" s="234"/>
      <c r="H294" s="234"/>
    </row>
    <row r="295" spans="1:8" s="6" customFormat="1" ht="21.75" customHeight="1" x14ac:dyDescent="0.2">
      <c r="A295" s="180" t="s">
        <v>330</v>
      </c>
      <c r="B295" s="284" t="s">
        <v>307</v>
      </c>
      <c r="C295" s="284"/>
      <c r="D295" s="284"/>
      <c r="E295" s="284"/>
      <c r="F295" s="284"/>
      <c r="G295" s="284"/>
      <c r="H295" s="284"/>
    </row>
    <row r="296" spans="1:8" ht="15" customHeight="1" x14ac:dyDescent="0.2">
      <c r="A296" s="137"/>
      <c r="B296" s="137"/>
      <c r="C296" s="134"/>
      <c r="D296" s="131"/>
      <c r="E296" s="249"/>
      <c r="F296" s="230"/>
      <c r="G296" s="231"/>
      <c r="H296" s="231"/>
    </row>
    <row r="297" spans="1:8" ht="15" customHeight="1" x14ac:dyDescent="0.2">
      <c r="A297" s="137"/>
      <c r="B297" s="137" t="s">
        <v>308</v>
      </c>
      <c r="C297" s="134">
        <v>28.65</v>
      </c>
      <c r="D297" s="136" t="s">
        <v>6</v>
      </c>
      <c r="E297" s="297"/>
      <c r="F297" s="297"/>
      <c r="G297" s="297"/>
      <c r="H297" s="297"/>
    </row>
    <row r="298" spans="1:8" ht="15" customHeight="1" x14ac:dyDescent="0.2">
      <c r="A298" s="137"/>
      <c r="B298" s="137" t="s">
        <v>309</v>
      </c>
      <c r="C298" s="134">
        <v>32.83</v>
      </c>
      <c r="D298" s="136" t="s">
        <v>6</v>
      </c>
      <c r="E298" s="297"/>
      <c r="F298" s="297"/>
      <c r="G298" s="297"/>
      <c r="H298" s="297"/>
    </row>
    <row r="299" spans="1:8" ht="15" customHeight="1" x14ac:dyDescent="0.2">
      <c r="A299" s="137"/>
      <c r="B299" s="138" t="s">
        <v>220</v>
      </c>
      <c r="C299" s="132">
        <f>SUM(C297:C298)</f>
        <v>61.48</v>
      </c>
      <c r="D299" s="133" t="s">
        <v>6</v>
      </c>
      <c r="E299" s="297"/>
      <c r="F299" s="297"/>
      <c r="G299" s="297"/>
      <c r="H299" s="297"/>
    </row>
    <row r="300" spans="1:8" ht="15" customHeight="1" thickBot="1" x14ac:dyDescent="0.25">
      <c r="A300" s="137"/>
      <c r="B300" s="137"/>
      <c r="C300" s="132"/>
      <c r="D300" s="136"/>
      <c r="E300" s="249"/>
      <c r="F300" s="232"/>
      <c r="G300" s="230"/>
      <c r="H300" s="230"/>
    </row>
    <row r="301" spans="1:8" s="6" customFormat="1" ht="21.75" customHeight="1" x14ac:dyDescent="0.2">
      <c r="A301" s="180" t="s">
        <v>331</v>
      </c>
      <c r="B301" s="284" t="s">
        <v>310</v>
      </c>
      <c r="C301" s="284"/>
      <c r="D301" s="284"/>
      <c r="E301" s="284"/>
      <c r="F301" s="284"/>
      <c r="G301" s="284"/>
      <c r="H301" s="284"/>
    </row>
    <row r="302" spans="1:8" ht="15" customHeight="1" x14ac:dyDescent="0.2">
      <c r="A302" s="137"/>
      <c r="B302" s="137"/>
      <c r="C302" s="134"/>
      <c r="D302" s="131"/>
      <c r="E302" s="249"/>
      <c r="F302" s="230"/>
      <c r="G302" s="231"/>
      <c r="H302" s="231"/>
    </row>
    <row r="303" spans="1:8" ht="15" customHeight="1" x14ac:dyDescent="0.2">
      <c r="A303" s="137"/>
      <c r="B303" s="138" t="s">
        <v>222</v>
      </c>
      <c r="C303" s="132">
        <v>5.32</v>
      </c>
      <c r="D303" s="133" t="s">
        <v>6</v>
      </c>
      <c r="E303" s="297"/>
      <c r="F303" s="297"/>
      <c r="G303" s="297"/>
      <c r="H303" s="297"/>
    </row>
    <row r="304" spans="1:8" ht="15" customHeight="1" thickBot="1" x14ac:dyDescent="0.25">
      <c r="A304" s="137"/>
      <c r="B304" s="137"/>
      <c r="C304" s="132"/>
      <c r="D304" s="136"/>
      <c r="E304" s="249"/>
      <c r="F304" s="232"/>
      <c r="G304" s="230"/>
      <c r="H304" s="230"/>
    </row>
    <row r="305" spans="1:8" s="6" customFormat="1" ht="21.75" customHeight="1" x14ac:dyDescent="0.2">
      <c r="A305" s="180" t="s">
        <v>332</v>
      </c>
      <c r="B305" s="284" t="s">
        <v>321</v>
      </c>
      <c r="C305" s="284"/>
      <c r="D305" s="284"/>
      <c r="E305" s="284"/>
      <c r="F305" s="284"/>
      <c r="G305" s="284"/>
      <c r="H305" s="284"/>
    </row>
    <row r="306" spans="1:8" ht="15" customHeight="1" x14ac:dyDescent="0.2">
      <c r="A306" s="137"/>
      <c r="B306" s="137"/>
      <c r="C306" s="134"/>
      <c r="D306" s="131"/>
      <c r="E306" s="249"/>
      <c r="F306" s="230"/>
      <c r="G306" s="231"/>
      <c r="H306" s="231"/>
    </row>
    <row r="307" spans="1:8" ht="15" customHeight="1" x14ac:dyDescent="0.2">
      <c r="A307" s="137"/>
      <c r="B307" s="138" t="s">
        <v>35</v>
      </c>
      <c r="C307" s="132">
        <v>9</v>
      </c>
      <c r="D307" s="133" t="s">
        <v>40</v>
      </c>
      <c r="E307" s="297"/>
      <c r="F307" s="297"/>
      <c r="G307" s="297"/>
      <c r="H307" s="297"/>
    </row>
    <row r="308" spans="1:8" ht="15" customHeight="1" thickBot="1" x14ac:dyDescent="0.25">
      <c r="A308" s="137"/>
      <c r="B308" s="137"/>
      <c r="C308" s="132"/>
      <c r="D308" s="136"/>
      <c r="E308" s="249"/>
      <c r="F308" s="232"/>
      <c r="G308" s="230"/>
      <c r="H308" s="230"/>
    </row>
    <row r="309" spans="1:8" s="6" customFormat="1" ht="21.75" customHeight="1" x14ac:dyDescent="0.2">
      <c r="A309" s="180" t="s">
        <v>384</v>
      </c>
      <c r="B309" s="284" t="s">
        <v>391</v>
      </c>
      <c r="C309" s="284"/>
      <c r="D309" s="284"/>
      <c r="E309" s="284"/>
      <c r="F309" s="284"/>
      <c r="G309" s="284"/>
      <c r="H309" s="284"/>
    </row>
    <row r="310" spans="1:8" ht="15" customHeight="1" x14ac:dyDescent="0.2">
      <c r="A310" s="137"/>
      <c r="B310" s="137"/>
      <c r="C310" s="134"/>
      <c r="D310" s="131"/>
      <c r="E310" s="249"/>
      <c r="F310" s="230"/>
      <c r="G310" s="231"/>
      <c r="H310" s="231"/>
    </row>
    <row r="311" spans="1:8" ht="15" customHeight="1" x14ac:dyDescent="0.2">
      <c r="A311" s="137"/>
      <c r="B311" s="138" t="s">
        <v>392</v>
      </c>
      <c r="C311" s="132">
        <v>9</v>
      </c>
      <c r="D311" s="133" t="s">
        <v>40</v>
      </c>
      <c r="E311" s="297"/>
      <c r="F311" s="297"/>
      <c r="G311" s="297"/>
      <c r="H311" s="297"/>
    </row>
    <row r="312" spans="1:8" ht="15" customHeight="1" thickBot="1" x14ac:dyDescent="0.25">
      <c r="A312" s="137"/>
      <c r="B312" s="137"/>
      <c r="C312" s="132"/>
      <c r="D312" s="136"/>
      <c r="E312" s="249"/>
      <c r="F312" s="232"/>
      <c r="G312" s="230"/>
      <c r="H312" s="230"/>
    </row>
    <row r="313" spans="1:8" s="6" customFormat="1" ht="21.75" customHeight="1" x14ac:dyDescent="0.2">
      <c r="A313" s="180" t="s">
        <v>393</v>
      </c>
      <c r="B313" s="284" t="s">
        <v>410</v>
      </c>
      <c r="C313" s="284"/>
      <c r="D313" s="284"/>
      <c r="E313" s="284"/>
      <c r="F313" s="284"/>
      <c r="G313" s="284"/>
      <c r="H313" s="284"/>
    </row>
    <row r="314" spans="1:8" ht="15" customHeight="1" x14ac:dyDescent="0.2">
      <c r="A314" s="137"/>
      <c r="B314" s="137"/>
      <c r="C314" s="134"/>
      <c r="D314" s="131"/>
      <c r="E314" s="249"/>
      <c r="F314" s="230"/>
      <c r="G314" s="231"/>
      <c r="H314" s="231"/>
    </row>
    <row r="315" spans="1:8" ht="15" customHeight="1" x14ac:dyDescent="0.2">
      <c r="A315" s="137"/>
      <c r="B315" s="138" t="s">
        <v>35</v>
      </c>
      <c r="C315" s="132">
        <v>3</v>
      </c>
      <c r="D315" s="133" t="s">
        <v>40</v>
      </c>
      <c r="E315" s="297"/>
      <c r="F315" s="297"/>
      <c r="G315" s="297"/>
      <c r="H315" s="297"/>
    </row>
    <row r="316" spans="1:8" ht="15" customHeight="1" thickBot="1" x14ac:dyDescent="0.25">
      <c r="A316" s="137"/>
      <c r="B316" s="137"/>
      <c r="C316" s="132"/>
      <c r="D316" s="136"/>
      <c r="E316" s="249"/>
      <c r="F316" s="232"/>
      <c r="G316" s="230"/>
      <c r="H316" s="230"/>
    </row>
    <row r="317" spans="1:8" s="6" customFormat="1" ht="21.75" customHeight="1" x14ac:dyDescent="0.2">
      <c r="A317" s="180" t="s">
        <v>422</v>
      </c>
      <c r="B317" s="284" t="s">
        <v>446</v>
      </c>
      <c r="C317" s="284"/>
      <c r="D317" s="284"/>
      <c r="E317" s="284"/>
      <c r="F317" s="284"/>
      <c r="G317" s="284"/>
      <c r="H317" s="284"/>
    </row>
    <row r="318" spans="1:8" ht="15" customHeight="1" x14ac:dyDescent="0.2">
      <c r="A318" s="137"/>
      <c r="B318" s="137"/>
      <c r="C318" s="134"/>
      <c r="D318" s="131"/>
      <c r="E318" s="249"/>
      <c r="F318" s="230"/>
      <c r="G318" s="231"/>
      <c r="H318" s="231"/>
    </row>
    <row r="319" spans="1:8" ht="15" customHeight="1" x14ac:dyDescent="0.2">
      <c r="A319" s="137"/>
      <c r="B319" s="138" t="s">
        <v>35</v>
      </c>
      <c r="C319" s="132">
        <v>1</v>
      </c>
      <c r="D319" s="133" t="s">
        <v>40</v>
      </c>
      <c r="E319" s="297"/>
      <c r="F319" s="297"/>
      <c r="G319" s="297"/>
      <c r="H319" s="297"/>
    </row>
    <row r="320" spans="1:8" ht="15" customHeight="1" thickBot="1" x14ac:dyDescent="0.25">
      <c r="A320" s="137"/>
      <c r="B320" s="137"/>
      <c r="C320" s="132"/>
      <c r="D320" s="136"/>
      <c r="E320" s="249"/>
      <c r="F320" s="232"/>
      <c r="G320" s="230"/>
      <c r="H320" s="230"/>
    </row>
    <row r="321" spans="1:8" s="6" customFormat="1" ht="21.75" customHeight="1" x14ac:dyDescent="0.2">
      <c r="A321" s="180" t="s">
        <v>422</v>
      </c>
      <c r="B321" s="284" t="s">
        <v>449</v>
      </c>
      <c r="C321" s="284"/>
      <c r="D321" s="284"/>
      <c r="E321" s="284"/>
      <c r="F321" s="284"/>
      <c r="G321" s="284"/>
      <c r="H321" s="284"/>
    </row>
    <row r="322" spans="1:8" ht="15" customHeight="1" x14ac:dyDescent="0.2">
      <c r="A322" s="137"/>
      <c r="B322" s="137"/>
      <c r="C322" s="134"/>
      <c r="D322" s="131"/>
      <c r="E322" s="249"/>
      <c r="F322" s="230"/>
      <c r="G322" s="231"/>
      <c r="H322" s="231"/>
    </row>
    <row r="323" spans="1:8" ht="15" customHeight="1" x14ac:dyDescent="0.2">
      <c r="A323" s="137"/>
      <c r="B323" s="138" t="s">
        <v>35</v>
      </c>
      <c r="C323" s="132">
        <v>2</v>
      </c>
      <c r="D323" s="133" t="s">
        <v>40</v>
      </c>
      <c r="E323" s="297"/>
      <c r="F323" s="297"/>
      <c r="G323" s="297"/>
      <c r="H323" s="297"/>
    </row>
    <row r="324" spans="1:8" ht="15" customHeight="1" thickBot="1" x14ac:dyDescent="0.25">
      <c r="A324" s="137"/>
      <c r="B324" s="137"/>
      <c r="C324" s="132"/>
      <c r="D324" s="136"/>
      <c r="E324" s="249"/>
      <c r="F324" s="232"/>
      <c r="G324" s="230"/>
      <c r="H324" s="230"/>
    </row>
    <row r="325" spans="1:8" s="6" customFormat="1" ht="21.75" customHeight="1" x14ac:dyDescent="0.2">
      <c r="A325" s="180" t="s">
        <v>423</v>
      </c>
      <c r="B325" s="284" t="s">
        <v>604</v>
      </c>
      <c r="C325" s="284"/>
      <c r="D325" s="284"/>
      <c r="E325" s="284"/>
      <c r="F325" s="284"/>
      <c r="G325" s="284"/>
      <c r="H325" s="284"/>
    </row>
    <row r="326" spans="1:8" ht="15" customHeight="1" x14ac:dyDescent="0.2">
      <c r="A326" s="137"/>
      <c r="B326" s="137"/>
      <c r="C326" s="134"/>
      <c r="D326" s="131"/>
      <c r="E326" s="249"/>
      <c r="F326" s="230"/>
      <c r="G326" s="231"/>
      <c r="H326" s="231"/>
    </row>
    <row r="327" spans="1:8" ht="15" customHeight="1" x14ac:dyDescent="0.2">
      <c r="A327" s="137"/>
      <c r="B327" s="138" t="s">
        <v>35</v>
      </c>
      <c r="C327" s="132">
        <v>1</v>
      </c>
      <c r="D327" s="133" t="s">
        <v>40</v>
      </c>
      <c r="E327" s="297"/>
      <c r="F327" s="297"/>
      <c r="G327" s="297"/>
      <c r="H327" s="297"/>
    </row>
    <row r="328" spans="1:8" ht="15" customHeight="1" thickBot="1" x14ac:dyDescent="0.25">
      <c r="A328" s="137"/>
      <c r="B328" s="137"/>
      <c r="C328" s="132"/>
      <c r="D328" s="136"/>
      <c r="E328" s="249"/>
      <c r="F328" s="232"/>
      <c r="G328" s="230"/>
      <c r="H328" s="230"/>
    </row>
    <row r="329" spans="1:8" s="6" customFormat="1" ht="21.75" customHeight="1" x14ac:dyDescent="0.2">
      <c r="A329" s="180" t="s">
        <v>424</v>
      </c>
      <c r="B329" s="284" t="s">
        <v>411</v>
      </c>
      <c r="C329" s="284"/>
      <c r="D329" s="284"/>
      <c r="E329" s="284"/>
      <c r="F329" s="284"/>
      <c r="G329" s="284"/>
      <c r="H329" s="284"/>
    </row>
    <row r="330" spans="1:8" ht="15" customHeight="1" x14ac:dyDescent="0.2">
      <c r="A330" s="137"/>
      <c r="B330" s="137"/>
      <c r="C330" s="134"/>
      <c r="D330" s="131"/>
      <c r="E330" s="249"/>
      <c r="F330" s="230"/>
      <c r="G330" s="231"/>
      <c r="H330" s="231"/>
    </row>
    <row r="331" spans="1:8" ht="15" customHeight="1" x14ac:dyDescent="0.2">
      <c r="A331" s="137"/>
      <c r="B331" s="138" t="s">
        <v>35</v>
      </c>
      <c r="C331" s="132">
        <v>3</v>
      </c>
      <c r="D331" s="133" t="s">
        <v>40</v>
      </c>
      <c r="E331" s="297"/>
      <c r="F331" s="297"/>
      <c r="G331" s="297"/>
      <c r="H331" s="297"/>
    </row>
    <row r="332" spans="1:8" ht="15" customHeight="1" thickBot="1" x14ac:dyDescent="0.25">
      <c r="A332" s="137"/>
      <c r="B332" s="137"/>
      <c r="C332" s="132"/>
      <c r="D332" s="136"/>
      <c r="E332" s="249"/>
      <c r="F332" s="232"/>
      <c r="G332" s="230"/>
      <c r="H332" s="230"/>
    </row>
    <row r="333" spans="1:8" s="6" customFormat="1" ht="21.75" customHeight="1" x14ac:dyDescent="0.2">
      <c r="A333" s="180" t="s">
        <v>425</v>
      </c>
      <c r="B333" s="284" t="s">
        <v>412</v>
      </c>
      <c r="C333" s="284"/>
      <c r="D333" s="284"/>
      <c r="E333" s="284"/>
      <c r="F333" s="284"/>
      <c r="G333" s="284"/>
      <c r="H333" s="284"/>
    </row>
    <row r="334" spans="1:8" ht="15" customHeight="1" x14ac:dyDescent="0.2">
      <c r="A334" s="137"/>
      <c r="B334" s="137"/>
      <c r="C334" s="134"/>
      <c r="D334" s="131"/>
      <c r="E334" s="249"/>
      <c r="F334" s="230"/>
      <c r="G334" s="231"/>
      <c r="H334" s="231"/>
    </row>
    <row r="335" spans="1:8" ht="15" customHeight="1" x14ac:dyDescent="0.2">
      <c r="A335" s="137"/>
      <c r="B335" s="138" t="s">
        <v>35</v>
      </c>
      <c r="C335" s="132">
        <v>1</v>
      </c>
      <c r="D335" s="133" t="s">
        <v>40</v>
      </c>
      <c r="E335" s="297"/>
      <c r="F335" s="297"/>
      <c r="G335" s="297"/>
      <c r="H335" s="297"/>
    </row>
    <row r="336" spans="1:8" ht="15" customHeight="1" thickBot="1" x14ac:dyDescent="0.25">
      <c r="A336" s="137"/>
      <c r="B336" s="137"/>
      <c r="C336" s="132"/>
      <c r="D336" s="136"/>
      <c r="E336" s="249"/>
      <c r="F336" s="232"/>
      <c r="G336" s="230"/>
      <c r="H336" s="230"/>
    </row>
    <row r="337" spans="1:8" s="6" customFormat="1" ht="21.75" customHeight="1" x14ac:dyDescent="0.2">
      <c r="A337" s="180" t="s">
        <v>426</v>
      </c>
      <c r="B337" s="284" t="s">
        <v>413</v>
      </c>
      <c r="C337" s="284"/>
      <c r="D337" s="284"/>
      <c r="E337" s="284"/>
      <c r="F337" s="284"/>
      <c r="G337" s="284"/>
      <c r="H337" s="284"/>
    </row>
    <row r="338" spans="1:8" ht="15" customHeight="1" x14ac:dyDescent="0.2">
      <c r="A338" s="137"/>
      <c r="B338" s="137"/>
      <c r="C338" s="134"/>
      <c r="D338" s="131"/>
      <c r="E338" s="249"/>
      <c r="F338" s="230"/>
      <c r="G338" s="231"/>
      <c r="H338" s="231"/>
    </row>
    <row r="339" spans="1:8" ht="15" customHeight="1" x14ac:dyDescent="0.2">
      <c r="A339" s="137"/>
      <c r="B339" s="138" t="s">
        <v>35</v>
      </c>
      <c r="C339" s="132">
        <v>3</v>
      </c>
      <c r="D339" s="133" t="s">
        <v>40</v>
      </c>
      <c r="E339" s="297"/>
      <c r="F339" s="297"/>
      <c r="G339" s="297"/>
      <c r="H339" s="297"/>
    </row>
    <row r="340" spans="1:8" ht="15" customHeight="1" thickBot="1" x14ac:dyDescent="0.25">
      <c r="A340" s="137"/>
      <c r="B340" s="137"/>
      <c r="C340" s="132"/>
      <c r="D340" s="136"/>
      <c r="E340" s="249"/>
      <c r="F340" s="232"/>
      <c r="G340" s="230"/>
      <c r="H340" s="230"/>
    </row>
    <row r="341" spans="1:8" s="6" customFormat="1" ht="21.75" customHeight="1" x14ac:dyDescent="0.2">
      <c r="A341" s="180" t="s">
        <v>605</v>
      </c>
      <c r="B341" s="284" t="s">
        <v>461</v>
      </c>
      <c r="C341" s="284"/>
      <c r="D341" s="284"/>
      <c r="E341" s="284"/>
      <c r="F341" s="284"/>
      <c r="G341" s="284"/>
      <c r="H341" s="284"/>
    </row>
    <row r="342" spans="1:8" ht="15" customHeight="1" x14ac:dyDescent="0.2">
      <c r="A342" s="137"/>
      <c r="B342" s="137"/>
      <c r="C342" s="134"/>
      <c r="D342" s="131"/>
      <c r="E342" s="249"/>
      <c r="F342" s="230"/>
      <c r="G342" s="231"/>
      <c r="H342" s="231"/>
    </row>
    <row r="343" spans="1:8" ht="15" customHeight="1" x14ac:dyDescent="0.2">
      <c r="A343" s="137"/>
      <c r="B343" s="138" t="s">
        <v>35</v>
      </c>
      <c r="C343" s="132">
        <f>4*1.6</f>
        <v>6.4</v>
      </c>
      <c r="D343" s="133" t="s">
        <v>1</v>
      </c>
      <c r="E343" s="297"/>
      <c r="F343" s="297"/>
      <c r="G343" s="297"/>
      <c r="H343" s="297"/>
    </row>
    <row r="344" spans="1:8" ht="15" customHeight="1" thickBot="1" x14ac:dyDescent="0.25">
      <c r="A344" s="137"/>
      <c r="B344" s="137"/>
      <c r="C344" s="132"/>
      <c r="D344" s="136"/>
      <c r="E344" s="249"/>
      <c r="F344" s="232"/>
      <c r="G344" s="230"/>
      <c r="H344" s="230"/>
    </row>
    <row r="345" spans="1:8" s="6" customFormat="1" ht="21.75" customHeight="1" thickBot="1" x14ac:dyDescent="0.25">
      <c r="A345" s="179">
        <v>10</v>
      </c>
      <c r="B345" s="286" t="s">
        <v>286</v>
      </c>
      <c r="C345" s="286"/>
      <c r="D345" s="286"/>
      <c r="E345" s="286"/>
      <c r="F345" s="286"/>
      <c r="G345" s="234"/>
      <c r="H345" s="234"/>
    </row>
    <row r="346" spans="1:8" s="6" customFormat="1" ht="21.75" customHeight="1" x14ac:dyDescent="0.2">
      <c r="A346" s="180" t="s">
        <v>284</v>
      </c>
      <c r="B346" s="284" t="s">
        <v>212</v>
      </c>
      <c r="C346" s="284"/>
      <c r="D346" s="284"/>
      <c r="E346" s="284"/>
      <c r="F346" s="284"/>
      <c r="G346" s="284"/>
      <c r="H346" s="284"/>
    </row>
    <row r="347" spans="1:8" ht="15" customHeight="1" x14ac:dyDescent="0.2">
      <c r="A347" s="137"/>
      <c r="B347" s="137"/>
      <c r="C347" s="134"/>
      <c r="D347" s="131"/>
      <c r="E347" s="249"/>
      <c r="F347" s="230"/>
      <c r="G347" s="231"/>
      <c r="H347" s="231"/>
    </row>
    <row r="348" spans="1:8" ht="15" customHeight="1" x14ac:dyDescent="0.2">
      <c r="A348" s="137"/>
      <c r="B348" s="138" t="s">
        <v>305</v>
      </c>
      <c r="C348" s="132">
        <v>286.8</v>
      </c>
      <c r="D348" s="133" t="s">
        <v>1</v>
      </c>
      <c r="E348" s="297"/>
      <c r="F348" s="297"/>
      <c r="G348" s="297"/>
      <c r="H348" s="297"/>
    </row>
    <row r="349" spans="1:8" ht="15" customHeight="1" thickBot="1" x14ac:dyDescent="0.25">
      <c r="A349" s="137"/>
      <c r="B349" s="137"/>
      <c r="C349" s="132"/>
      <c r="D349" s="136"/>
      <c r="E349" s="249"/>
      <c r="F349" s="232"/>
      <c r="G349" s="230"/>
      <c r="H349" s="230"/>
    </row>
    <row r="350" spans="1:8" s="6" customFormat="1" ht="21.75" customHeight="1" x14ac:dyDescent="0.2">
      <c r="A350" s="180" t="s">
        <v>285</v>
      </c>
      <c r="B350" s="284" t="s">
        <v>290</v>
      </c>
      <c r="C350" s="284"/>
      <c r="D350" s="284"/>
      <c r="E350" s="284"/>
      <c r="F350" s="284"/>
      <c r="G350" s="284"/>
      <c r="H350" s="284"/>
    </row>
    <row r="351" spans="1:8" ht="15" customHeight="1" x14ac:dyDescent="0.2">
      <c r="A351" s="137"/>
      <c r="B351" s="137"/>
      <c r="C351" s="134"/>
      <c r="D351" s="131"/>
      <c r="E351" s="249"/>
      <c r="F351" s="230"/>
      <c r="G351" s="231"/>
      <c r="H351" s="231"/>
    </row>
    <row r="352" spans="1:8" ht="15" customHeight="1" x14ac:dyDescent="0.2">
      <c r="A352" s="137"/>
      <c r="B352" s="137" t="s">
        <v>301</v>
      </c>
      <c r="C352" s="134">
        <v>9</v>
      </c>
      <c r="D352" s="136" t="s">
        <v>40</v>
      </c>
      <c r="E352" s="297"/>
      <c r="F352" s="297"/>
      <c r="G352" s="297"/>
      <c r="H352" s="297"/>
    </row>
    <row r="353" spans="1:8" ht="15" customHeight="1" x14ac:dyDescent="0.2">
      <c r="A353" s="137"/>
      <c r="B353" s="137" t="s">
        <v>302</v>
      </c>
      <c r="C353" s="134">
        <v>12</v>
      </c>
      <c r="D353" s="136" t="s">
        <v>40</v>
      </c>
      <c r="E353" s="297"/>
      <c r="F353" s="297"/>
      <c r="G353" s="297"/>
      <c r="H353" s="297"/>
    </row>
    <row r="354" spans="1:8" ht="15" customHeight="1" x14ac:dyDescent="0.2">
      <c r="A354" s="137"/>
      <c r="B354" s="137" t="s">
        <v>291</v>
      </c>
      <c r="C354" s="134">
        <v>2</v>
      </c>
      <c r="D354" s="136" t="s">
        <v>40</v>
      </c>
      <c r="E354" s="297"/>
      <c r="F354" s="297"/>
      <c r="G354" s="297"/>
      <c r="H354" s="297"/>
    </row>
    <row r="355" spans="1:8" ht="15" customHeight="1" x14ac:dyDescent="0.2">
      <c r="A355" s="137"/>
      <c r="B355" s="137" t="s">
        <v>303</v>
      </c>
      <c r="C355" s="134">
        <v>5</v>
      </c>
      <c r="D355" s="136" t="s">
        <v>40</v>
      </c>
      <c r="E355" s="297"/>
      <c r="F355" s="297"/>
      <c r="G355" s="297"/>
      <c r="H355" s="297"/>
    </row>
    <row r="356" spans="1:8" ht="15" customHeight="1" x14ac:dyDescent="0.2">
      <c r="A356" s="137"/>
      <c r="B356" s="137" t="s">
        <v>304</v>
      </c>
      <c r="C356" s="134">
        <v>3</v>
      </c>
      <c r="D356" s="136" t="s">
        <v>40</v>
      </c>
      <c r="E356" s="297"/>
      <c r="F356" s="297"/>
      <c r="G356" s="297"/>
      <c r="H356" s="297"/>
    </row>
    <row r="357" spans="1:8" ht="15" customHeight="1" x14ac:dyDescent="0.2">
      <c r="A357" s="137"/>
      <c r="B357" s="138" t="s">
        <v>35</v>
      </c>
      <c r="C357" s="132">
        <f>SUM(C352:C356)</f>
        <v>31</v>
      </c>
      <c r="D357" s="133" t="s">
        <v>40</v>
      </c>
      <c r="E357" s="297"/>
      <c r="F357" s="297"/>
      <c r="G357" s="297"/>
      <c r="H357" s="297"/>
    </row>
    <row r="358" spans="1:8" ht="15" customHeight="1" thickBot="1" x14ac:dyDescent="0.25">
      <c r="A358" s="137"/>
      <c r="B358" s="137"/>
      <c r="C358" s="132"/>
      <c r="D358" s="136"/>
      <c r="E358" s="249"/>
      <c r="F358" s="232"/>
      <c r="G358" s="230"/>
      <c r="H358" s="230"/>
    </row>
    <row r="359" spans="1:8" s="6" customFormat="1" ht="21.75" customHeight="1" x14ac:dyDescent="0.2">
      <c r="A359" s="180" t="s">
        <v>293</v>
      </c>
      <c r="B359" s="284" t="s">
        <v>288</v>
      </c>
      <c r="C359" s="284"/>
      <c r="D359" s="284"/>
      <c r="E359" s="284"/>
      <c r="F359" s="284"/>
      <c r="G359" s="284"/>
      <c r="H359" s="284"/>
    </row>
    <row r="360" spans="1:8" ht="15" customHeight="1" x14ac:dyDescent="0.2">
      <c r="A360" s="137"/>
      <c r="B360" s="137"/>
      <c r="C360" s="134"/>
      <c r="D360" s="131"/>
      <c r="E360" s="249"/>
      <c r="F360" s="230"/>
      <c r="G360" s="231"/>
      <c r="H360" s="231"/>
    </row>
    <row r="361" spans="1:8" ht="15" customHeight="1" x14ac:dyDescent="0.2">
      <c r="A361" s="137"/>
      <c r="B361" s="137" t="s">
        <v>240</v>
      </c>
      <c r="C361" s="134">
        <f>C357</f>
        <v>31</v>
      </c>
      <c r="D361" s="136" t="s">
        <v>40</v>
      </c>
      <c r="E361" s="297"/>
      <c r="F361" s="297"/>
      <c r="G361" s="297"/>
      <c r="H361" s="297"/>
    </row>
    <row r="362" spans="1:8" ht="15" customHeight="1" x14ac:dyDescent="0.2">
      <c r="A362" s="137"/>
      <c r="B362" s="137" t="s">
        <v>287</v>
      </c>
      <c r="C362" s="134">
        <f>0.6*0.6</f>
        <v>0.36</v>
      </c>
      <c r="D362" s="136" t="s">
        <v>1</v>
      </c>
      <c r="E362" s="249" t="s">
        <v>292</v>
      </c>
      <c r="F362" s="229"/>
      <c r="G362" s="229"/>
      <c r="H362" s="229"/>
    </row>
    <row r="363" spans="1:8" ht="15" customHeight="1" x14ac:dyDescent="0.2">
      <c r="A363" s="137"/>
      <c r="B363" s="138" t="s">
        <v>204</v>
      </c>
      <c r="C363" s="132">
        <f>C361*C362</f>
        <v>11.16</v>
      </c>
      <c r="D363" s="133" t="s">
        <v>1</v>
      </c>
      <c r="E363" s="297"/>
      <c r="F363" s="297"/>
      <c r="G363" s="297"/>
      <c r="H363" s="297"/>
    </row>
    <row r="364" spans="1:8" ht="15" customHeight="1" thickBot="1" x14ac:dyDescent="0.25">
      <c r="A364" s="137"/>
      <c r="B364" s="137"/>
      <c r="C364" s="132"/>
      <c r="D364" s="136"/>
      <c r="E364" s="249"/>
      <c r="F364" s="232"/>
      <c r="G364" s="230"/>
      <c r="H364" s="230"/>
    </row>
    <row r="365" spans="1:8" s="6" customFormat="1" ht="21.75" customHeight="1" x14ac:dyDescent="0.2">
      <c r="A365" s="180" t="s">
        <v>371</v>
      </c>
      <c r="B365" s="284" t="s">
        <v>289</v>
      </c>
      <c r="C365" s="284"/>
      <c r="D365" s="284"/>
      <c r="E365" s="284"/>
      <c r="F365" s="284"/>
      <c r="G365" s="284"/>
      <c r="H365" s="284"/>
    </row>
    <row r="366" spans="1:8" ht="15" customHeight="1" x14ac:dyDescent="0.2">
      <c r="A366" s="137"/>
      <c r="B366" s="137"/>
      <c r="C366" s="134"/>
      <c r="D366" s="131"/>
      <c r="E366" s="249"/>
      <c r="F366" s="230"/>
      <c r="G366" s="231"/>
      <c r="H366" s="231"/>
    </row>
    <row r="367" spans="1:8" ht="15" customHeight="1" x14ac:dyDescent="0.2">
      <c r="A367" s="137"/>
      <c r="B367" s="137" t="s">
        <v>240</v>
      </c>
      <c r="C367" s="134">
        <f>C357</f>
        <v>31</v>
      </c>
      <c r="D367" s="136" t="s">
        <v>40</v>
      </c>
      <c r="E367" s="297"/>
      <c r="F367" s="297"/>
      <c r="G367" s="297"/>
      <c r="H367" s="297"/>
    </row>
    <row r="368" spans="1:8" ht="15" customHeight="1" x14ac:dyDescent="0.2">
      <c r="A368" s="137"/>
      <c r="B368" s="137" t="s">
        <v>287</v>
      </c>
      <c r="C368" s="134">
        <f>0.6*0.6</f>
        <v>0.36</v>
      </c>
      <c r="D368" s="136" t="s">
        <v>1</v>
      </c>
      <c r="E368" s="297"/>
      <c r="F368" s="297"/>
      <c r="G368" s="297"/>
      <c r="H368" s="297"/>
    </row>
    <row r="369" spans="1:8" ht="15" customHeight="1" x14ac:dyDescent="0.2">
      <c r="A369" s="137"/>
      <c r="B369" s="138" t="s">
        <v>204</v>
      </c>
      <c r="C369" s="132">
        <f>C367*C368</f>
        <v>11.16</v>
      </c>
      <c r="D369" s="133" t="s">
        <v>1</v>
      </c>
      <c r="E369" s="297"/>
      <c r="F369" s="297"/>
      <c r="G369" s="297"/>
      <c r="H369" s="297"/>
    </row>
    <row r="370" spans="1:8" ht="15" customHeight="1" thickBot="1" x14ac:dyDescent="0.25">
      <c r="A370" s="137"/>
      <c r="B370" s="137"/>
      <c r="C370" s="132"/>
      <c r="D370" s="136"/>
      <c r="E370" s="249"/>
      <c r="F370" s="232"/>
      <c r="G370" s="230"/>
      <c r="H370" s="230"/>
    </row>
    <row r="371" spans="1:8" s="6" customFormat="1" ht="21.75" customHeight="1" x14ac:dyDescent="0.2">
      <c r="A371" s="180" t="s">
        <v>372</v>
      </c>
      <c r="B371" s="284" t="s">
        <v>55</v>
      </c>
      <c r="C371" s="284"/>
      <c r="D371" s="284"/>
      <c r="E371" s="284"/>
      <c r="F371" s="284"/>
      <c r="G371" s="284"/>
      <c r="H371" s="284"/>
    </row>
    <row r="372" spans="1:8" ht="15" customHeight="1" x14ac:dyDescent="0.2">
      <c r="A372" s="137"/>
      <c r="B372" s="137"/>
      <c r="C372" s="134"/>
      <c r="D372" s="131"/>
      <c r="E372" s="249"/>
      <c r="F372" s="230"/>
      <c r="G372" s="231"/>
      <c r="H372" s="231"/>
    </row>
    <row r="373" spans="1:8" ht="15" customHeight="1" x14ac:dyDescent="0.2">
      <c r="A373" s="137"/>
      <c r="B373" s="137" t="s">
        <v>305</v>
      </c>
      <c r="C373" s="134">
        <f>C348</f>
        <v>286.8</v>
      </c>
      <c r="D373" s="136" t="s">
        <v>1</v>
      </c>
      <c r="E373" s="297"/>
      <c r="F373" s="297"/>
      <c r="G373" s="297"/>
      <c r="H373" s="297"/>
    </row>
    <row r="374" spans="1:8" ht="15" customHeight="1" x14ac:dyDescent="0.2">
      <c r="A374" s="137"/>
      <c r="B374" s="137" t="s">
        <v>17</v>
      </c>
      <c r="C374" s="134">
        <v>0.08</v>
      </c>
      <c r="D374" s="136" t="s">
        <v>167</v>
      </c>
      <c r="E374" s="297"/>
      <c r="F374" s="297"/>
      <c r="G374" s="297"/>
      <c r="H374" s="297"/>
    </row>
    <row r="375" spans="1:8" ht="15" customHeight="1" x14ac:dyDescent="0.2">
      <c r="A375" s="137"/>
      <c r="B375" s="137" t="s">
        <v>54</v>
      </c>
      <c r="C375" s="134">
        <v>30</v>
      </c>
      <c r="D375" s="136" t="s">
        <v>50</v>
      </c>
      <c r="E375" s="297"/>
      <c r="F375" s="297"/>
      <c r="G375" s="297"/>
      <c r="H375" s="297"/>
    </row>
    <row r="376" spans="1:8" ht="15" customHeight="1" x14ac:dyDescent="0.2">
      <c r="A376" s="137"/>
      <c r="B376" s="138" t="s">
        <v>0</v>
      </c>
      <c r="C376" s="132">
        <f>(C373*C374)*((100+C375)/100)</f>
        <v>29.827200000000005</v>
      </c>
      <c r="D376" s="133" t="s">
        <v>2</v>
      </c>
      <c r="E376" s="297"/>
      <c r="F376" s="297"/>
      <c r="G376" s="297"/>
      <c r="H376" s="297"/>
    </row>
    <row r="377" spans="1:8" ht="15" customHeight="1" thickBot="1" x14ac:dyDescent="0.25">
      <c r="A377" s="137"/>
      <c r="B377" s="137"/>
      <c r="C377" s="132"/>
      <c r="D377" s="136"/>
      <c r="E377" s="249"/>
      <c r="F377" s="232"/>
      <c r="G377" s="230"/>
      <c r="H377" s="230"/>
    </row>
    <row r="378" spans="1:8" s="6" customFormat="1" ht="21.75" customHeight="1" x14ac:dyDescent="0.2">
      <c r="A378" s="180" t="s">
        <v>373</v>
      </c>
      <c r="B378" s="284" t="s">
        <v>202</v>
      </c>
      <c r="C378" s="284"/>
      <c r="D378" s="284"/>
      <c r="E378" s="284"/>
      <c r="F378" s="284"/>
      <c r="G378" s="284"/>
      <c r="H378" s="284"/>
    </row>
    <row r="379" spans="1:8" ht="15" customHeight="1" x14ac:dyDescent="0.2">
      <c r="A379" s="137"/>
      <c r="B379" s="137"/>
      <c r="C379" s="134"/>
      <c r="D379" s="131"/>
      <c r="E379" s="249"/>
      <c r="F379" s="230"/>
      <c r="G379" s="231"/>
      <c r="H379" s="231"/>
    </row>
    <row r="380" spans="1:8" ht="15" customHeight="1" x14ac:dyDescent="0.2">
      <c r="A380" s="137"/>
      <c r="B380" s="137" t="s">
        <v>56</v>
      </c>
      <c r="C380" s="134">
        <f>C376</f>
        <v>29.827200000000005</v>
      </c>
      <c r="D380" s="136" t="s">
        <v>2</v>
      </c>
      <c r="E380" s="297"/>
      <c r="F380" s="297"/>
      <c r="G380" s="297"/>
      <c r="H380" s="297"/>
    </row>
    <row r="381" spans="1:8" ht="15" customHeight="1" x14ac:dyDescent="0.2">
      <c r="A381" s="137"/>
      <c r="B381" s="137" t="s">
        <v>378</v>
      </c>
      <c r="C381" s="134">
        <v>6.5</v>
      </c>
      <c r="D381" s="136" t="s">
        <v>53</v>
      </c>
      <c r="E381" s="297"/>
      <c r="F381" s="297"/>
      <c r="G381" s="297"/>
      <c r="H381" s="297"/>
    </row>
    <row r="382" spans="1:8" ht="15" customHeight="1" x14ac:dyDescent="0.2">
      <c r="A382" s="137"/>
      <c r="B382" s="138" t="s">
        <v>0</v>
      </c>
      <c r="C382" s="132">
        <f>C380*C381</f>
        <v>193.87680000000003</v>
      </c>
      <c r="D382" s="133" t="s">
        <v>57</v>
      </c>
      <c r="E382" s="297"/>
      <c r="F382" s="297"/>
      <c r="G382" s="297"/>
      <c r="H382" s="297"/>
    </row>
    <row r="383" spans="1:8" ht="15" customHeight="1" thickBot="1" x14ac:dyDescent="0.25">
      <c r="A383" s="137"/>
      <c r="B383" s="137"/>
      <c r="C383" s="132"/>
      <c r="D383" s="136"/>
      <c r="E383" s="249"/>
      <c r="F383" s="232"/>
      <c r="G383" s="230"/>
      <c r="H383" s="230"/>
    </row>
    <row r="384" spans="1:8" s="6" customFormat="1" ht="21.75" customHeight="1" thickBot="1" x14ac:dyDescent="0.25">
      <c r="A384" s="179">
        <v>11</v>
      </c>
      <c r="B384" s="286" t="s">
        <v>98</v>
      </c>
      <c r="C384" s="286"/>
      <c r="D384" s="286"/>
      <c r="E384" s="286"/>
      <c r="F384" s="286"/>
      <c r="G384" s="234"/>
      <c r="H384" s="234"/>
    </row>
    <row r="385" spans="1:8" s="6" customFormat="1" ht="21.75" customHeight="1" x14ac:dyDescent="0.2">
      <c r="A385" s="180" t="s">
        <v>427</v>
      </c>
      <c r="B385" s="284" t="s">
        <v>379</v>
      </c>
      <c r="C385" s="284"/>
      <c r="D385" s="284"/>
      <c r="E385" s="284"/>
      <c r="F385" s="284"/>
      <c r="G385" s="284"/>
      <c r="H385" s="284"/>
    </row>
    <row r="386" spans="1:8" s="248" customFormat="1" ht="15" customHeight="1" x14ac:dyDescent="0.2">
      <c r="A386" s="182"/>
      <c r="B386" s="77"/>
      <c r="C386" s="247"/>
      <c r="D386" s="66"/>
      <c r="E386" s="255"/>
      <c r="F386" s="255"/>
      <c r="G386" s="255"/>
    </row>
    <row r="387" spans="1:8" s="78" customFormat="1" ht="15" customHeight="1" x14ac:dyDescent="0.2">
      <c r="A387" s="182"/>
      <c r="B387" s="138" t="s">
        <v>380</v>
      </c>
      <c r="C387" s="132">
        <v>3</v>
      </c>
      <c r="D387" s="133" t="s">
        <v>66</v>
      </c>
      <c r="F387" s="255"/>
      <c r="G387" s="255"/>
    </row>
    <row r="388" spans="1:8" s="78" customFormat="1" ht="15" customHeight="1" thickBot="1" x14ac:dyDescent="0.25">
      <c r="A388" s="182"/>
      <c r="B388" s="57"/>
      <c r="C388" s="247"/>
      <c r="D388" s="66"/>
      <c r="E388" s="57"/>
      <c r="F388" s="255"/>
      <c r="G388" s="255"/>
    </row>
    <row r="389" spans="1:8" s="6" customFormat="1" ht="21.75" customHeight="1" x14ac:dyDescent="0.2">
      <c r="A389" s="180" t="s">
        <v>428</v>
      </c>
      <c r="B389" s="284" t="s">
        <v>55</v>
      </c>
      <c r="C389" s="284"/>
      <c r="D389" s="284"/>
      <c r="E389" s="284"/>
      <c r="F389" s="284"/>
      <c r="G389" s="284"/>
      <c r="H389" s="284"/>
    </row>
    <row r="390" spans="1:8" s="248" customFormat="1" ht="15" customHeight="1" x14ac:dyDescent="0.2">
      <c r="A390" s="182"/>
      <c r="B390" s="77"/>
      <c r="C390" s="247"/>
      <c r="D390" s="66"/>
      <c r="E390" s="255"/>
      <c r="F390" s="255"/>
      <c r="G390" s="255"/>
    </row>
    <row r="391" spans="1:8" s="6" customFormat="1" ht="15" customHeight="1" x14ac:dyDescent="0.2">
      <c r="A391" s="182"/>
      <c r="B391" s="137" t="s">
        <v>381</v>
      </c>
      <c r="C391" s="134">
        <f>C387</f>
        <v>3</v>
      </c>
      <c r="D391" s="136"/>
      <c r="E391" s="249" t="str">
        <f>"ITEM "&amp;A385</f>
        <v>ITEM 11.1</v>
      </c>
      <c r="F391" s="249"/>
      <c r="G391" s="249"/>
      <c r="H391" s="249"/>
    </row>
    <row r="392" spans="1:8" s="6" customFormat="1" ht="15" customHeight="1" x14ac:dyDescent="0.2">
      <c r="A392" s="182"/>
      <c r="B392" s="137" t="s">
        <v>71</v>
      </c>
      <c r="C392" s="134">
        <v>22</v>
      </c>
      <c r="D392" s="136"/>
      <c r="E392" s="249"/>
      <c r="F392" s="255"/>
      <c r="G392" s="255"/>
    </row>
    <row r="393" spans="1:8" s="6" customFormat="1" ht="15" customHeight="1" x14ac:dyDescent="0.2">
      <c r="A393" s="182"/>
      <c r="B393" s="137" t="s">
        <v>72</v>
      </c>
      <c r="C393" s="134">
        <v>0.8</v>
      </c>
      <c r="D393" s="136" t="s">
        <v>382</v>
      </c>
      <c r="E393" s="249"/>
      <c r="F393" s="255"/>
      <c r="G393" s="255"/>
    </row>
    <row r="394" spans="1:8" s="6" customFormat="1" ht="15" customHeight="1" x14ac:dyDescent="0.2">
      <c r="A394" s="182"/>
      <c r="B394" s="137" t="s">
        <v>54</v>
      </c>
      <c r="C394" s="134">
        <v>30</v>
      </c>
      <c r="D394" s="136" t="s">
        <v>50</v>
      </c>
      <c r="E394" s="249"/>
      <c r="F394" s="255"/>
      <c r="G394" s="255"/>
    </row>
    <row r="395" spans="1:8" s="78" customFormat="1" ht="15" customHeight="1" x14ac:dyDescent="0.2">
      <c r="A395" s="182"/>
      <c r="B395" s="138" t="s">
        <v>0</v>
      </c>
      <c r="C395" s="132">
        <f>(C391*C392)*C393*((100+30)/100)</f>
        <v>68.640000000000015</v>
      </c>
      <c r="D395" s="133" t="s">
        <v>2</v>
      </c>
      <c r="F395" s="255"/>
      <c r="G395" s="255"/>
    </row>
    <row r="396" spans="1:8" s="78" customFormat="1" ht="15" customHeight="1" thickBot="1" x14ac:dyDescent="0.25">
      <c r="A396" s="182"/>
      <c r="B396" s="57"/>
      <c r="C396" s="247"/>
      <c r="D396" s="66"/>
      <c r="E396" s="57"/>
      <c r="F396" s="255"/>
      <c r="G396" s="255"/>
    </row>
    <row r="397" spans="1:8" s="6" customFormat="1" ht="21.75" customHeight="1" x14ac:dyDescent="0.2">
      <c r="A397" s="180" t="s">
        <v>429</v>
      </c>
      <c r="B397" s="284" t="s">
        <v>51</v>
      </c>
      <c r="C397" s="284"/>
      <c r="D397" s="284"/>
      <c r="E397" s="284"/>
      <c r="F397" s="284"/>
      <c r="G397" s="284"/>
      <c r="H397" s="284"/>
    </row>
    <row r="398" spans="1:8" s="248" customFormat="1" ht="15" customHeight="1" x14ac:dyDescent="0.2">
      <c r="A398" s="182"/>
      <c r="B398" s="77"/>
      <c r="C398" s="247"/>
      <c r="D398" s="66"/>
      <c r="E398" s="255"/>
      <c r="F398" s="255"/>
      <c r="G398" s="255"/>
    </row>
    <row r="399" spans="1:8" s="6" customFormat="1" ht="15" customHeight="1" x14ac:dyDescent="0.2">
      <c r="A399" s="182"/>
      <c r="B399" s="137" t="s">
        <v>56</v>
      </c>
      <c r="C399" s="134">
        <f>C395</f>
        <v>68.640000000000015</v>
      </c>
      <c r="D399" s="136" t="s">
        <v>2</v>
      </c>
      <c r="E399" s="249" t="str">
        <f>"ITEM "&amp;A389</f>
        <v>ITEM 11.2</v>
      </c>
      <c r="F399" s="249"/>
      <c r="G399" s="249"/>
      <c r="H399" s="249"/>
    </row>
    <row r="400" spans="1:8" s="6" customFormat="1" ht="15" customHeight="1" x14ac:dyDescent="0.2">
      <c r="A400" s="182"/>
      <c r="B400" s="137" t="s">
        <v>383</v>
      </c>
      <c r="C400" s="134">
        <v>7</v>
      </c>
      <c r="D400" s="136" t="s">
        <v>53</v>
      </c>
      <c r="E400" s="249" t="s">
        <v>92</v>
      </c>
      <c r="F400" s="249"/>
      <c r="G400" s="249"/>
      <c r="H400" s="249"/>
    </row>
    <row r="401" spans="1:8" s="78" customFormat="1" ht="15" customHeight="1" x14ac:dyDescent="0.2">
      <c r="A401" s="182"/>
      <c r="B401" s="138" t="s">
        <v>0</v>
      </c>
      <c r="C401" s="132">
        <f>C399*C400</f>
        <v>480.48000000000013</v>
      </c>
      <c r="D401" s="133" t="s">
        <v>57</v>
      </c>
      <c r="F401" s="255"/>
      <c r="G401" s="255"/>
    </row>
    <row r="402" spans="1:8" s="78" customFormat="1" ht="15" customHeight="1" thickBot="1" x14ac:dyDescent="0.25">
      <c r="A402" s="182"/>
      <c r="B402" s="138"/>
      <c r="C402" s="256"/>
      <c r="D402" s="257"/>
      <c r="F402" s="255"/>
      <c r="G402" s="255"/>
    </row>
    <row r="403" spans="1:8" s="6" customFormat="1" ht="21.75" customHeight="1" x14ac:dyDescent="0.2">
      <c r="A403" s="180" t="s">
        <v>430</v>
      </c>
      <c r="B403" s="284" t="s">
        <v>385</v>
      </c>
      <c r="C403" s="284"/>
      <c r="D403" s="284"/>
      <c r="E403" s="284"/>
      <c r="F403" s="284"/>
      <c r="G403" s="284"/>
      <c r="H403" s="284"/>
    </row>
    <row r="404" spans="1:8" s="248" customFormat="1" ht="15" customHeight="1" x14ac:dyDescent="0.2">
      <c r="A404" s="182"/>
      <c r="B404" s="77"/>
      <c r="C404" s="247"/>
      <c r="D404" s="66"/>
      <c r="E404" s="255"/>
      <c r="F404" s="255"/>
      <c r="G404" s="255"/>
    </row>
    <row r="405" spans="1:8" s="78" customFormat="1" ht="15" customHeight="1" x14ac:dyDescent="0.2">
      <c r="A405" s="182"/>
      <c r="B405" s="138" t="s">
        <v>56</v>
      </c>
      <c r="C405" s="132">
        <f>C395</f>
        <v>68.640000000000015</v>
      </c>
      <c r="D405" s="133" t="s">
        <v>2</v>
      </c>
      <c r="E405" s="249" t="str">
        <f>"ITEM "&amp;A389</f>
        <v>ITEM 11.2</v>
      </c>
      <c r="F405" s="249"/>
      <c r="G405" s="249"/>
      <c r="H405" s="249"/>
    </row>
    <row r="406" spans="1:8" s="71" customFormat="1" ht="15" customHeight="1" x14ac:dyDescent="0.2">
      <c r="A406" s="183"/>
      <c r="B406" s="63"/>
      <c r="C406" s="64"/>
      <c r="D406" s="65"/>
      <c r="E406" s="258"/>
      <c r="F406" s="259"/>
      <c r="G406" s="260"/>
    </row>
    <row r="407" spans="1:8" s="71" customFormat="1" x14ac:dyDescent="0.2">
      <c r="A407" s="183"/>
      <c r="B407" s="23"/>
      <c r="C407" s="64"/>
      <c r="D407" s="65"/>
      <c r="E407" s="253"/>
      <c r="F407" s="138"/>
      <c r="G407" s="133"/>
    </row>
    <row r="408" spans="1:8" x14ac:dyDescent="0.2">
      <c r="A408" s="184"/>
      <c r="B408" s="19"/>
      <c r="C408" s="76"/>
      <c r="D408" s="11"/>
      <c r="E408" s="252"/>
      <c r="F408" s="19"/>
      <c r="G408" s="8"/>
    </row>
    <row r="409" spans="1:8" x14ac:dyDescent="0.2">
      <c r="B409" s="115"/>
      <c r="F409" s="241"/>
      <c r="G409" s="242"/>
    </row>
    <row r="410" spans="1:8" x14ac:dyDescent="0.2">
      <c r="B410" s="115"/>
      <c r="F410" s="241"/>
      <c r="G410" s="242"/>
    </row>
    <row r="411" spans="1:8" x14ac:dyDescent="0.2">
      <c r="B411" s="115"/>
      <c r="F411" s="241"/>
      <c r="G411" s="242"/>
    </row>
    <row r="412" spans="1:8" x14ac:dyDescent="0.2">
      <c r="B412" s="115"/>
      <c r="F412" s="241"/>
      <c r="G412" s="242"/>
    </row>
    <row r="413" spans="1:8" x14ac:dyDescent="0.2">
      <c r="B413" s="138" t="s">
        <v>5</v>
      </c>
      <c r="C413" s="300" t="str">
        <f>DADOS!C8</f>
        <v>Eng.ª Civil Flávia Cristina Barbosa</v>
      </c>
      <c r="D413" s="300"/>
      <c r="E413" s="300"/>
      <c r="F413" s="241"/>
      <c r="G413" s="242"/>
    </row>
    <row r="414" spans="1:8" x14ac:dyDescent="0.2">
      <c r="B414" s="131"/>
      <c r="C414" s="299" t="str">
        <f>"CREA: "&amp;DADOS!C9</f>
        <v>CREA: MG- 187.842/D</v>
      </c>
      <c r="D414" s="299"/>
      <c r="E414" s="299"/>
      <c r="F414" s="241"/>
      <c r="G414" s="242"/>
    </row>
  </sheetData>
  <mergeCells count="179">
    <mergeCell ref="B365:H365"/>
    <mergeCell ref="B371:H371"/>
    <mergeCell ref="B378:H378"/>
    <mergeCell ref="B385:H385"/>
    <mergeCell ref="B389:H389"/>
    <mergeCell ref="B397:H397"/>
    <mergeCell ref="B403:H403"/>
    <mergeCell ref="B214:F214"/>
    <mergeCell ref="B265:F265"/>
    <mergeCell ref="B294:F294"/>
    <mergeCell ref="B345:F345"/>
    <mergeCell ref="B384:F384"/>
    <mergeCell ref="B192:H192"/>
    <mergeCell ref="B196:H196"/>
    <mergeCell ref="B216:H216"/>
    <mergeCell ref="B222:H222"/>
    <mergeCell ref="B230:H230"/>
    <mergeCell ref="B236:H236"/>
    <mergeCell ref="B242:H242"/>
    <mergeCell ref="B249:H249"/>
    <mergeCell ref="B255:H255"/>
    <mergeCell ref="B261:H261"/>
    <mergeCell ref="B266:H266"/>
    <mergeCell ref="B270:H270"/>
    <mergeCell ref="B274:H274"/>
    <mergeCell ref="B278:H278"/>
    <mergeCell ref="B282:H282"/>
    <mergeCell ref="B286:H286"/>
    <mergeCell ref="B290:H290"/>
    <mergeCell ref="B295:H295"/>
    <mergeCell ref="B301:H301"/>
    <mergeCell ref="E380:H380"/>
    <mergeCell ref="E352:H352"/>
    <mergeCell ref="E353:H353"/>
    <mergeCell ref="E354:H354"/>
    <mergeCell ref="E355:H355"/>
    <mergeCell ref="E356:H356"/>
    <mergeCell ref="E307:H307"/>
    <mergeCell ref="E292:H292"/>
    <mergeCell ref="E276:H276"/>
    <mergeCell ref="E280:H280"/>
    <mergeCell ref="E363:H363"/>
    <mergeCell ref="E327:H327"/>
    <mergeCell ref="B305:H305"/>
    <mergeCell ref="B309:H309"/>
    <mergeCell ref="B313:H313"/>
    <mergeCell ref="B317:H317"/>
    <mergeCell ref="B321:H321"/>
    <mergeCell ref="B325:H325"/>
    <mergeCell ref="B329:H329"/>
    <mergeCell ref="B333:H333"/>
    <mergeCell ref="B337:H337"/>
    <mergeCell ref="B341:H341"/>
    <mergeCell ref="B346:H346"/>
    <mergeCell ref="B350:H350"/>
    <mergeCell ref="B215:F215"/>
    <mergeCell ref="E218:H218"/>
    <mergeCell ref="E311:H311"/>
    <mergeCell ref="E315:H315"/>
    <mergeCell ref="B229:F229"/>
    <mergeCell ref="B248:F248"/>
    <mergeCell ref="E375:H375"/>
    <mergeCell ref="E376:H376"/>
    <mergeCell ref="E268:H268"/>
    <mergeCell ref="E246:H246"/>
    <mergeCell ref="E272:H272"/>
    <mergeCell ref="E234:H234"/>
    <mergeCell ref="E232:H232"/>
    <mergeCell ref="E233:H233"/>
    <mergeCell ref="E319:H319"/>
    <mergeCell ref="E331:H331"/>
    <mergeCell ref="E343:H343"/>
    <mergeCell ref="E251:H251"/>
    <mergeCell ref="E252:H252"/>
    <mergeCell ref="E288:H288"/>
    <mergeCell ref="E339:H339"/>
    <mergeCell ref="E335:H335"/>
    <mergeCell ref="E323:H323"/>
    <mergeCell ref="B359:H359"/>
    <mergeCell ref="B62:F62"/>
    <mergeCell ref="B57:F57"/>
    <mergeCell ref="B58:H58"/>
    <mergeCell ref="B20:F20"/>
    <mergeCell ref="B21:H21"/>
    <mergeCell ref="B25:H25"/>
    <mergeCell ref="B29:H29"/>
    <mergeCell ref="B47:H47"/>
    <mergeCell ref="F49:G49"/>
    <mergeCell ref="F39:G39"/>
    <mergeCell ref="F40:G40"/>
    <mergeCell ref="F54:G54"/>
    <mergeCell ref="B63:F63"/>
    <mergeCell ref="B68:H68"/>
    <mergeCell ref="B75:H75"/>
    <mergeCell ref="B81:H81"/>
    <mergeCell ref="B85:F85"/>
    <mergeCell ref="E239:H239"/>
    <mergeCell ref="E240:H240"/>
    <mergeCell ref="E244:H244"/>
    <mergeCell ref="E245:H245"/>
    <mergeCell ref="E220:H220"/>
    <mergeCell ref="E224:H224"/>
    <mergeCell ref="E226:H226"/>
    <mergeCell ref="E227:H227"/>
    <mergeCell ref="B123:H123"/>
    <mergeCell ref="B129:H129"/>
    <mergeCell ref="B127:F127"/>
    <mergeCell ref="B128:F128"/>
    <mergeCell ref="B144:H144"/>
    <mergeCell ref="B173:H173"/>
    <mergeCell ref="B177:H177"/>
    <mergeCell ref="B140:H140"/>
    <mergeCell ref="F182:G182"/>
    <mergeCell ref="B165:H165"/>
    <mergeCell ref="B169:H169"/>
    <mergeCell ref="C414:E414"/>
    <mergeCell ref="C413:E413"/>
    <mergeCell ref="E303:H303"/>
    <mergeCell ref="B152:H152"/>
    <mergeCell ref="F155:G155"/>
    <mergeCell ref="B158:H158"/>
    <mergeCell ref="E167:H167"/>
    <mergeCell ref="B185:H185"/>
    <mergeCell ref="E299:H299"/>
    <mergeCell ref="E348:H348"/>
    <mergeCell ref="E297:H297"/>
    <mergeCell ref="E298:H298"/>
    <mergeCell ref="E238:H238"/>
    <mergeCell ref="E284:H284"/>
    <mergeCell ref="B164:F164"/>
    <mergeCell ref="E381:H381"/>
    <mergeCell ref="E382:H382"/>
    <mergeCell ref="E367:H367"/>
    <mergeCell ref="E368:H368"/>
    <mergeCell ref="E369:H369"/>
    <mergeCell ref="E373:H373"/>
    <mergeCell ref="E374:H374"/>
    <mergeCell ref="E357:H357"/>
    <mergeCell ref="E361:H361"/>
    <mergeCell ref="B64:H64"/>
    <mergeCell ref="B86:H86"/>
    <mergeCell ref="E88:H88"/>
    <mergeCell ref="B117:H117"/>
    <mergeCell ref="E194:H194"/>
    <mergeCell ref="E200:H200"/>
    <mergeCell ref="B202:H202"/>
    <mergeCell ref="F205:G205"/>
    <mergeCell ref="B208:H208"/>
    <mergeCell ref="B109:H109"/>
    <mergeCell ref="B135:F135"/>
    <mergeCell ref="B136:H136"/>
    <mergeCell ref="E138:H138"/>
    <mergeCell ref="E142:H142"/>
    <mergeCell ref="B102:H102"/>
    <mergeCell ref="B98:H98"/>
    <mergeCell ref="B94:H94"/>
    <mergeCell ref="B90:H90"/>
    <mergeCell ref="B191:F191"/>
    <mergeCell ref="G1:H1"/>
    <mergeCell ref="G2:H2"/>
    <mergeCell ref="F3:H4"/>
    <mergeCell ref="A6:H6"/>
    <mergeCell ref="A5:H5"/>
    <mergeCell ref="B43:H43"/>
    <mergeCell ref="F45:G45"/>
    <mergeCell ref="B51:H51"/>
    <mergeCell ref="F55:G55"/>
    <mergeCell ref="B8:F8"/>
    <mergeCell ref="B9:H9"/>
    <mergeCell ref="A3:B3"/>
    <mergeCell ref="A1:E2"/>
    <mergeCell ref="C4:E4"/>
    <mergeCell ref="A7:G7"/>
    <mergeCell ref="F15:G15"/>
    <mergeCell ref="B13:H13"/>
    <mergeCell ref="F16:G16"/>
    <mergeCell ref="F53:G53"/>
    <mergeCell ref="B33:H33"/>
    <mergeCell ref="B37:H37"/>
  </mergeCells>
  <phoneticPr fontId="11" type="noConversion"/>
  <pageMargins left="0.51181102362204722" right="0.51181102362204722" top="0.78740157480314965" bottom="0.78740157480314965" header="0.31496062992125984" footer="0.31496062992125984"/>
  <pageSetup paperSize="9" scale="66" fitToHeight="0" orientation="portrait" r:id="rId1"/>
  <headerFooter>
    <oddFooter>Página &amp;P de &amp;N</oddFooter>
  </headerFooter>
  <rowBreaks count="6" manualBreakCount="6">
    <brk id="61" max="7" man="1"/>
    <brk id="126" max="7" man="1"/>
    <brk id="190" max="7" man="1"/>
    <brk id="254" max="7" man="1"/>
    <brk id="316" max="7" man="1"/>
    <brk id="370"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2"/>
  <sheetViews>
    <sheetView view="pageBreakPreview" zoomScale="70" zoomScaleNormal="70" zoomScaleSheetLayoutView="70" workbookViewId="0">
      <selection activeCell="F94" sqref="F94"/>
    </sheetView>
  </sheetViews>
  <sheetFormatPr defaultColWidth="9" defaultRowHeight="15" x14ac:dyDescent="0.2"/>
  <cols>
    <col min="1" max="1" width="9.125" style="115" customWidth="1"/>
    <col min="2" max="2" width="17" style="5" customWidth="1"/>
    <col min="3" max="3" width="11.75" style="5" bestFit="1" customWidth="1"/>
    <col min="4" max="4" width="78.25" style="6" customWidth="1"/>
    <col min="5" max="5" width="16.375" style="75" customWidth="1"/>
    <col min="6" max="6" width="15.25" style="100" customWidth="1"/>
    <col min="7" max="7" width="15.25" style="101" customWidth="1"/>
    <col min="8" max="8" width="18.75" style="5" customWidth="1"/>
    <col min="9" max="9" width="24" style="5" customWidth="1"/>
    <col min="10" max="10" width="20.25" style="5" bestFit="1" customWidth="1"/>
    <col min="11" max="11" width="17.25" style="5" customWidth="1"/>
    <col min="12" max="16384" width="9" style="5"/>
  </cols>
  <sheetData>
    <row r="1" spans="1:11" s="25" customFormat="1" ht="21.75" customHeight="1" thickBot="1" x14ac:dyDescent="0.25">
      <c r="A1" s="304" t="s">
        <v>33</v>
      </c>
      <c r="B1" s="304"/>
      <c r="C1" s="304"/>
      <c r="D1" s="304"/>
      <c r="E1" s="304"/>
      <c r="F1" s="304"/>
      <c r="G1" s="305"/>
      <c r="H1" s="32" t="s">
        <v>3</v>
      </c>
      <c r="I1" s="34" t="str">
        <f>DADOS!C2</f>
        <v>R00</v>
      </c>
    </row>
    <row r="2" spans="1:11" s="25" customFormat="1" ht="18.75" thickBot="1" x14ac:dyDescent="0.25">
      <c r="A2" s="306"/>
      <c r="B2" s="306"/>
      <c r="C2" s="306"/>
      <c r="D2" s="306"/>
      <c r="E2" s="306"/>
      <c r="F2" s="306"/>
      <c r="G2" s="307"/>
      <c r="H2" s="33" t="s">
        <v>8</v>
      </c>
      <c r="I2" s="48">
        <f>DADOS!C4</f>
        <v>45091</v>
      </c>
    </row>
    <row r="3" spans="1:11" s="25" customFormat="1" ht="20.25" customHeight="1" x14ac:dyDescent="0.2">
      <c r="A3" s="308" t="s">
        <v>9</v>
      </c>
      <c r="B3" s="308"/>
      <c r="C3" s="309"/>
      <c r="D3" s="93" t="s">
        <v>10</v>
      </c>
      <c r="E3" s="312" t="s">
        <v>7</v>
      </c>
      <c r="F3" s="308"/>
      <c r="G3" s="309"/>
      <c r="H3" s="98" t="s">
        <v>11</v>
      </c>
      <c r="I3" s="99"/>
    </row>
    <row r="4" spans="1:11" s="25" customFormat="1" ht="58.5" customHeight="1" thickBot="1" x14ac:dyDescent="0.25">
      <c r="A4" s="310"/>
      <c r="B4" s="310"/>
      <c r="C4" s="311"/>
      <c r="D4" s="314" t="str">
        <f>DADOS!C3</f>
        <v>URBANIZAÇÃO DA PRAÇA CORRUÍRA</v>
      </c>
      <c r="E4" s="313"/>
      <c r="F4" s="310"/>
      <c r="G4" s="311"/>
      <c r="H4" s="316" t="str">
        <f>DADOS!C7</f>
        <v>SINAPI - 04/2023 - Minas Gerais
SICRO3 - 01/2023 - Minas Gerais
SETOP - 01/2023 - Minas Gerais
SUDECAP - 02/2023 - Minas Gerais</v>
      </c>
      <c r="I4" s="317"/>
    </row>
    <row r="5" spans="1:11" s="25" customFormat="1" ht="22.5" customHeight="1" thickBot="1" x14ac:dyDescent="0.25">
      <c r="A5" s="310"/>
      <c r="B5" s="310"/>
      <c r="C5" s="311"/>
      <c r="D5" s="314"/>
      <c r="E5" s="313"/>
      <c r="F5" s="310"/>
      <c r="G5" s="311"/>
      <c r="H5" s="163" t="s">
        <v>12</v>
      </c>
      <c r="I5" s="38">
        <f>DADOS!C5</f>
        <v>0.24229999999999999</v>
      </c>
    </row>
    <row r="6" spans="1:11" s="106" customFormat="1" ht="7.9" customHeight="1" thickBot="1" x14ac:dyDescent="0.25">
      <c r="A6" s="318"/>
      <c r="B6" s="319"/>
      <c r="C6" s="319"/>
      <c r="D6" s="319"/>
      <c r="E6" s="319"/>
      <c r="F6" s="319"/>
      <c r="G6" s="319"/>
      <c r="H6" s="319"/>
      <c r="I6" s="319"/>
    </row>
    <row r="7" spans="1:11" s="25" customFormat="1" ht="27.6" customHeight="1" thickBot="1" x14ac:dyDescent="0.25">
      <c r="A7" s="315" t="str">
        <f>A1&amp;" DE PROJETO EXECUTIVO - "&amp;D4</f>
        <v>PLANILHA ORÇAMENTÁRIA DE PROJETO EXECUTIVO - URBANIZAÇÃO DA PRAÇA CORRUÍRA</v>
      </c>
      <c r="B7" s="315"/>
      <c r="C7" s="315"/>
      <c r="D7" s="315"/>
      <c r="E7" s="315"/>
      <c r="F7" s="315"/>
      <c r="G7" s="315"/>
      <c r="H7" s="315"/>
      <c r="I7" s="315"/>
    </row>
    <row r="8" spans="1:11" s="106" customFormat="1" ht="7.9" customHeight="1" thickBot="1" x14ac:dyDescent="0.25">
      <c r="A8" s="318"/>
      <c r="B8" s="319"/>
      <c r="C8" s="319"/>
      <c r="D8" s="319"/>
      <c r="E8" s="319"/>
      <c r="F8" s="319"/>
      <c r="G8" s="319"/>
      <c r="H8" s="319"/>
      <c r="I8" s="319"/>
    </row>
    <row r="9" spans="1:11" s="106" customFormat="1" ht="36.75" thickBot="1" x14ac:dyDescent="0.25">
      <c r="A9" s="28" t="s">
        <v>19</v>
      </c>
      <c r="B9" s="29" t="s">
        <v>20</v>
      </c>
      <c r="C9" s="29" t="s">
        <v>21</v>
      </c>
      <c r="D9" s="29" t="s">
        <v>22</v>
      </c>
      <c r="E9" s="29" t="s">
        <v>36</v>
      </c>
      <c r="F9" s="97" t="s">
        <v>35</v>
      </c>
      <c r="G9" s="95" t="s">
        <v>34</v>
      </c>
      <c r="H9" s="29" t="s">
        <v>23</v>
      </c>
      <c r="I9" s="30" t="s">
        <v>0</v>
      </c>
      <c r="J9" s="116" t="s">
        <v>80</v>
      </c>
      <c r="K9" s="107"/>
    </row>
    <row r="10" spans="1:11" s="262" customFormat="1" ht="24" customHeight="1" x14ac:dyDescent="0.2">
      <c r="A10" s="155" t="s">
        <v>41</v>
      </c>
      <c r="B10" s="155"/>
      <c r="C10" s="155"/>
      <c r="D10" s="155" t="s">
        <v>102</v>
      </c>
      <c r="E10" s="155"/>
      <c r="F10" s="197"/>
      <c r="G10" s="377"/>
      <c r="H10" s="377"/>
      <c r="I10" s="378">
        <v>113551.86</v>
      </c>
      <c r="J10" s="198">
        <v>0.29183862932310534</v>
      </c>
    </row>
    <row r="11" spans="1:11" s="262" customFormat="1" ht="26.1" customHeight="1" x14ac:dyDescent="0.2">
      <c r="A11" s="267" t="s">
        <v>135</v>
      </c>
      <c r="B11" s="140" t="s">
        <v>464</v>
      </c>
      <c r="C11" s="267" t="s">
        <v>47</v>
      </c>
      <c r="D11" s="267" t="s">
        <v>465</v>
      </c>
      <c r="E11" s="141" t="s">
        <v>113</v>
      </c>
      <c r="F11" s="189">
        <v>3</v>
      </c>
      <c r="G11" s="379">
        <v>19811.82</v>
      </c>
      <c r="H11" s="379">
        <v>24612.22</v>
      </c>
      <c r="I11" s="379">
        <v>73836.66</v>
      </c>
      <c r="J11" s="199">
        <v>0.18976694567747424</v>
      </c>
    </row>
    <row r="12" spans="1:11" s="262" customFormat="1" ht="24" customHeight="1" x14ac:dyDescent="0.2">
      <c r="A12" s="267" t="s">
        <v>136</v>
      </c>
      <c r="B12" s="140" t="s">
        <v>115</v>
      </c>
      <c r="C12" s="267" t="s">
        <v>47</v>
      </c>
      <c r="D12" s="267" t="s">
        <v>116</v>
      </c>
      <c r="E12" s="141" t="s">
        <v>49</v>
      </c>
      <c r="F12" s="189">
        <v>1260</v>
      </c>
      <c r="G12" s="379">
        <v>25.38</v>
      </c>
      <c r="H12" s="379">
        <v>31.52</v>
      </c>
      <c r="I12" s="379">
        <v>39715.199999999997</v>
      </c>
      <c r="J12" s="199">
        <v>0.1020716836456311</v>
      </c>
    </row>
    <row r="13" spans="1:11" s="262" customFormat="1" ht="24" customHeight="1" x14ac:dyDescent="0.2">
      <c r="A13" s="155" t="s">
        <v>137</v>
      </c>
      <c r="B13" s="155"/>
      <c r="C13" s="155"/>
      <c r="D13" s="155" t="s">
        <v>85</v>
      </c>
      <c r="E13" s="155"/>
      <c r="F13" s="197"/>
      <c r="G13" s="377"/>
      <c r="H13" s="377"/>
      <c r="I13" s="378">
        <v>55261.29</v>
      </c>
      <c r="J13" s="198">
        <v>0.14202655181717522</v>
      </c>
    </row>
    <row r="14" spans="1:11" s="262" customFormat="1" ht="90.95" customHeight="1" x14ac:dyDescent="0.2">
      <c r="A14" s="267" t="s">
        <v>138</v>
      </c>
      <c r="B14" s="140" t="s">
        <v>124</v>
      </c>
      <c r="C14" s="267" t="s">
        <v>45</v>
      </c>
      <c r="D14" s="267" t="s">
        <v>74</v>
      </c>
      <c r="E14" s="141" t="s">
        <v>65</v>
      </c>
      <c r="F14" s="189">
        <v>3</v>
      </c>
      <c r="G14" s="379">
        <v>689.47</v>
      </c>
      <c r="H14" s="379">
        <v>856.52</v>
      </c>
      <c r="I14" s="379">
        <v>2569.56</v>
      </c>
      <c r="J14" s="199">
        <v>6.6040033898474102E-3</v>
      </c>
    </row>
    <row r="15" spans="1:11" s="262" customFormat="1" ht="51.95" customHeight="1" x14ac:dyDescent="0.2">
      <c r="A15" s="267" t="s">
        <v>139</v>
      </c>
      <c r="B15" s="140" t="s">
        <v>257</v>
      </c>
      <c r="C15" s="267" t="s">
        <v>45</v>
      </c>
      <c r="D15" s="267" t="s">
        <v>258</v>
      </c>
      <c r="E15" s="141" t="s">
        <v>84</v>
      </c>
      <c r="F15" s="189">
        <v>1</v>
      </c>
      <c r="G15" s="379">
        <v>649.44000000000005</v>
      </c>
      <c r="H15" s="379">
        <v>806.79</v>
      </c>
      <c r="I15" s="379">
        <v>806.79</v>
      </c>
      <c r="J15" s="199">
        <v>2.0735238308873861E-3</v>
      </c>
    </row>
    <row r="16" spans="1:11" s="262" customFormat="1" ht="26.1" customHeight="1" x14ac:dyDescent="0.2">
      <c r="A16" s="267" t="s">
        <v>140</v>
      </c>
      <c r="B16" s="140" t="s">
        <v>129</v>
      </c>
      <c r="C16" s="267" t="s">
        <v>45</v>
      </c>
      <c r="D16" s="267" t="s">
        <v>75</v>
      </c>
      <c r="E16" s="141" t="s">
        <v>84</v>
      </c>
      <c r="F16" s="189">
        <v>1</v>
      </c>
      <c r="G16" s="379">
        <v>340.69</v>
      </c>
      <c r="H16" s="379">
        <v>423.23</v>
      </c>
      <c r="I16" s="379">
        <v>423.23</v>
      </c>
      <c r="J16" s="199">
        <v>1.0877396732067433E-3</v>
      </c>
    </row>
    <row r="17" spans="1:10" s="262" customFormat="1" ht="51.95" customHeight="1" x14ac:dyDescent="0.2">
      <c r="A17" s="267" t="s">
        <v>141</v>
      </c>
      <c r="B17" s="140" t="s">
        <v>205</v>
      </c>
      <c r="C17" s="267" t="s">
        <v>45</v>
      </c>
      <c r="D17" s="267" t="s">
        <v>77</v>
      </c>
      <c r="E17" s="141" t="s">
        <v>65</v>
      </c>
      <c r="F17" s="189">
        <v>6</v>
      </c>
      <c r="G17" s="379">
        <v>820</v>
      </c>
      <c r="H17" s="379">
        <v>1018.68</v>
      </c>
      <c r="I17" s="379">
        <v>6112.08</v>
      </c>
      <c r="J17" s="199">
        <v>1.5708602655325643E-2</v>
      </c>
    </row>
    <row r="18" spans="1:10" s="262" customFormat="1" ht="65.099999999999994" customHeight="1" x14ac:dyDescent="0.2">
      <c r="A18" s="267" t="s">
        <v>142</v>
      </c>
      <c r="B18" s="140" t="s">
        <v>466</v>
      </c>
      <c r="C18" s="267" t="s">
        <v>45</v>
      </c>
      <c r="D18" s="267" t="s">
        <v>467</v>
      </c>
      <c r="E18" s="141" t="s">
        <v>6</v>
      </c>
      <c r="F18" s="189">
        <v>163.33000000000001</v>
      </c>
      <c r="G18" s="379">
        <v>211.65</v>
      </c>
      <c r="H18" s="379">
        <v>262.93</v>
      </c>
      <c r="I18" s="379">
        <v>42944.35</v>
      </c>
      <c r="J18" s="199">
        <v>0.11037089345054936</v>
      </c>
    </row>
    <row r="19" spans="1:10" s="262" customFormat="1" ht="26.1" customHeight="1" x14ac:dyDescent="0.2">
      <c r="A19" s="267" t="s">
        <v>273</v>
      </c>
      <c r="B19" s="140" t="s">
        <v>468</v>
      </c>
      <c r="C19" s="267" t="s">
        <v>47</v>
      </c>
      <c r="D19" s="267" t="s">
        <v>469</v>
      </c>
      <c r="E19" s="141" t="s">
        <v>1</v>
      </c>
      <c r="F19" s="189">
        <v>359.33</v>
      </c>
      <c r="G19" s="379">
        <v>2.7</v>
      </c>
      <c r="H19" s="379">
        <v>3.35</v>
      </c>
      <c r="I19" s="379">
        <v>1203.75</v>
      </c>
      <c r="J19" s="199">
        <v>3.093747209844806E-3</v>
      </c>
    </row>
    <row r="20" spans="1:10" s="262" customFormat="1" ht="51.95" customHeight="1" x14ac:dyDescent="0.2">
      <c r="A20" s="267" t="s">
        <v>274</v>
      </c>
      <c r="B20" s="140" t="s">
        <v>470</v>
      </c>
      <c r="C20" s="267" t="s">
        <v>45</v>
      </c>
      <c r="D20" s="267" t="s">
        <v>471</v>
      </c>
      <c r="E20" s="141" t="s">
        <v>1</v>
      </c>
      <c r="F20" s="189">
        <v>6.6</v>
      </c>
      <c r="G20" s="379">
        <v>146.55000000000001</v>
      </c>
      <c r="H20" s="379">
        <v>182.05</v>
      </c>
      <c r="I20" s="379">
        <v>1201.53</v>
      </c>
      <c r="J20" s="199">
        <v>3.0880416075138774E-3</v>
      </c>
    </row>
    <row r="21" spans="1:10" s="262" customFormat="1" ht="24" customHeight="1" x14ac:dyDescent="0.2">
      <c r="A21" s="155" t="s">
        <v>143</v>
      </c>
      <c r="B21" s="155"/>
      <c r="C21" s="155"/>
      <c r="D21" s="155" t="s">
        <v>89</v>
      </c>
      <c r="E21" s="155"/>
      <c r="F21" s="197"/>
      <c r="G21" s="377"/>
      <c r="H21" s="377"/>
      <c r="I21" s="378">
        <v>4701.7</v>
      </c>
      <c r="J21" s="198">
        <v>1.2083797513210655E-2</v>
      </c>
    </row>
    <row r="22" spans="1:10" s="262" customFormat="1" ht="78" customHeight="1" x14ac:dyDescent="0.2">
      <c r="A22" s="267" t="s">
        <v>144</v>
      </c>
      <c r="B22" s="140" t="s">
        <v>206</v>
      </c>
      <c r="C22" s="267" t="s">
        <v>45</v>
      </c>
      <c r="D22" s="267" t="s">
        <v>207</v>
      </c>
      <c r="E22" s="141" t="s">
        <v>84</v>
      </c>
      <c r="F22" s="189">
        <v>1</v>
      </c>
      <c r="G22" s="379">
        <v>3784.68</v>
      </c>
      <c r="H22" s="379">
        <v>4701.7</v>
      </c>
      <c r="I22" s="379">
        <v>4701.7</v>
      </c>
      <c r="J22" s="199">
        <v>1.2083797513210655E-2</v>
      </c>
    </row>
    <row r="23" spans="1:10" s="262" customFormat="1" ht="24" customHeight="1" x14ac:dyDescent="0.2">
      <c r="A23" s="155" t="s">
        <v>145</v>
      </c>
      <c r="B23" s="155"/>
      <c r="C23" s="155"/>
      <c r="D23" s="155" t="s">
        <v>166</v>
      </c>
      <c r="E23" s="155"/>
      <c r="F23" s="197"/>
      <c r="G23" s="377"/>
      <c r="H23" s="377"/>
      <c r="I23" s="378">
        <v>7194.89</v>
      </c>
      <c r="J23" s="198">
        <v>1.8491523042691835E-2</v>
      </c>
    </row>
    <row r="24" spans="1:10" s="262" customFormat="1" ht="24" customHeight="1" x14ac:dyDescent="0.2">
      <c r="A24" s="155" t="s">
        <v>146</v>
      </c>
      <c r="B24" s="155"/>
      <c r="C24" s="155"/>
      <c r="D24" s="155" t="s">
        <v>223</v>
      </c>
      <c r="E24" s="155"/>
      <c r="F24" s="197"/>
      <c r="G24" s="377"/>
      <c r="H24" s="377"/>
      <c r="I24" s="378">
        <v>6350.57</v>
      </c>
      <c r="J24" s="198">
        <v>1.6321543691318073E-2</v>
      </c>
    </row>
    <row r="25" spans="1:10" s="262" customFormat="1" ht="39" customHeight="1" x14ac:dyDescent="0.2">
      <c r="A25" s="267" t="s">
        <v>472</v>
      </c>
      <c r="B25" s="140" t="s">
        <v>127</v>
      </c>
      <c r="C25" s="267" t="s">
        <v>47</v>
      </c>
      <c r="D25" s="267" t="s">
        <v>78</v>
      </c>
      <c r="E25" s="141" t="s">
        <v>1</v>
      </c>
      <c r="F25" s="189">
        <v>784.94</v>
      </c>
      <c r="G25" s="379">
        <v>0.38</v>
      </c>
      <c r="H25" s="379">
        <v>0.47</v>
      </c>
      <c r="I25" s="379">
        <v>368.92</v>
      </c>
      <c r="J25" s="199">
        <v>9.4815802339019381E-4</v>
      </c>
    </row>
    <row r="26" spans="1:10" s="262" customFormat="1" ht="51.95" customHeight="1" x14ac:dyDescent="0.2">
      <c r="A26" s="267" t="s">
        <v>473</v>
      </c>
      <c r="B26" s="140" t="s">
        <v>118</v>
      </c>
      <c r="C26" s="267" t="s">
        <v>47</v>
      </c>
      <c r="D26" s="267" t="s">
        <v>60</v>
      </c>
      <c r="E26" s="141" t="s">
        <v>2</v>
      </c>
      <c r="F26" s="189">
        <v>153.06</v>
      </c>
      <c r="G26" s="379">
        <v>6.48</v>
      </c>
      <c r="H26" s="379">
        <v>8.0500000000000007</v>
      </c>
      <c r="I26" s="379">
        <v>1232.1300000000001</v>
      </c>
      <c r="J26" s="199">
        <v>3.166686396399652E-3</v>
      </c>
    </row>
    <row r="27" spans="1:10" s="262" customFormat="1" ht="39" customHeight="1" x14ac:dyDescent="0.2">
      <c r="A27" s="267" t="s">
        <v>474</v>
      </c>
      <c r="B27" s="140" t="s">
        <v>117</v>
      </c>
      <c r="C27" s="267" t="s">
        <v>47</v>
      </c>
      <c r="D27" s="267" t="s">
        <v>61</v>
      </c>
      <c r="E27" s="141" t="s">
        <v>63</v>
      </c>
      <c r="F27" s="189">
        <v>1607.16</v>
      </c>
      <c r="G27" s="379">
        <v>2.2599999999999998</v>
      </c>
      <c r="H27" s="379">
        <v>2.8</v>
      </c>
      <c r="I27" s="379">
        <v>4500.04</v>
      </c>
      <c r="J27" s="199">
        <v>1.156551293390656E-2</v>
      </c>
    </row>
    <row r="28" spans="1:10" s="262" customFormat="1" ht="26.1" customHeight="1" x14ac:dyDescent="0.2">
      <c r="A28" s="267" t="s">
        <v>475</v>
      </c>
      <c r="B28" s="140" t="s">
        <v>126</v>
      </c>
      <c r="C28" s="267" t="s">
        <v>47</v>
      </c>
      <c r="D28" s="267" t="s">
        <v>64</v>
      </c>
      <c r="E28" s="141" t="s">
        <v>2</v>
      </c>
      <c r="F28" s="189">
        <v>153.06</v>
      </c>
      <c r="G28" s="379">
        <v>1.32</v>
      </c>
      <c r="H28" s="379">
        <v>1.63</v>
      </c>
      <c r="I28" s="379">
        <v>249.48</v>
      </c>
      <c r="J28" s="199">
        <v>6.4118633762166746E-4</v>
      </c>
    </row>
    <row r="29" spans="1:10" s="262" customFormat="1" ht="24" customHeight="1" x14ac:dyDescent="0.2">
      <c r="A29" s="155" t="s">
        <v>103</v>
      </c>
      <c r="B29" s="155"/>
      <c r="C29" s="155"/>
      <c r="D29" s="155" t="s">
        <v>476</v>
      </c>
      <c r="E29" s="155"/>
      <c r="F29" s="197"/>
      <c r="G29" s="377"/>
      <c r="H29" s="377"/>
      <c r="I29" s="378">
        <v>844.32</v>
      </c>
      <c r="J29" s="198">
        <v>2.1699793513737624E-3</v>
      </c>
    </row>
    <row r="30" spans="1:10" s="262" customFormat="1" ht="24" customHeight="1" x14ac:dyDescent="0.2">
      <c r="A30" s="267" t="s">
        <v>477</v>
      </c>
      <c r="B30" s="140" t="s">
        <v>478</v>
      </c>
      <c r="C30" s="267" t="s">
        <v>105</v>
      </c>
      <c r="D30" s="267" t="s">
        <v>298</v>
      </c>
      <c r="E30" s="141" t="s">
        <v>39</v>
      </c>
      <c r="F30" s="189">
        <v>11</v>
      </c>
      <c r="G30" s="379">
        <v>19.760000000000002</v>
      </c>
      <c r="H30" s="379">
        <v>24.54</v>
      </c>
      <c r="I30" s="379">
        <v>269.94</v>
      </c>
      <c r="J30" s="199">
        <v>6.9377040234725395E-4</v>
      </c>
    </row>
    <row r="31" spans="1:10" s="262" customFormat="1" ht="24" customHeight="1" x14ac:dyDescent="0.2">
      <c r="A31" s="267" t="s">
        <v>479</v>
      </c>
      <c r="B31" s="140" t="s">
        <v>480</v>
      </c>
      <c r="C31" s="267" t="s">
        <v>105</v>
      </c>
      <c r="D31" s="267" t="s">
        <v>481</v>
      </c>
      <c r="E31" s="141" t="s">
        <v>1</v>
      </c>
      <c r="F31" s="189">
        <v>1</v>
      </c>
      <c r="G31" s="379">
        <v>59.28</v>
      </c>
      <c r="H31" s="379">
        <v>73.64</v>
      </c>
      <c r="I31" s="379">
        <v>73.64</v>
      </c>
      <c r="J31" s="199">
        <v>1.8926151155387042E-4</v>
      </c>
    </row>
    <row r="32" spans="1:10" s="262" customFormat="1" ht="24" customHeight="1" x14ac:dyDescent="0.2">
      <c r="A32" s="267" t="s">
        <v>482</v>
      </c>
      <c r="B32" s="140" t="s">
        <v>483</v>
      </c>
      <c r="C32" s="267" t="s">
        <v>105</v>
      </c>
      <c r="D32" s="267" t="s">
        <v>484</v>
      </c>
      <c r="E32" s="141" t="s">
        <v>46</v>
      </c>
      <c r="F32" s="189">
        <v>1</v>
      </c>
      <c r="G32" s="379">
        <v>187.96</v>
      </c>
      <c r="H32" s="379">
        <v>233.5</v>
      </c>
      <c r="I32" s="379">
        <v>233.5</v>
      </c>
      <c r="J32" s="199">
        <v>6.0011628120354074E-4</v>
      </c>
    </row>
    <row r="33" spans="1:10" s="262" customFormat="1" ht="24" customHeight="1" x14ac:dyDescent="0.2">
      <c r="A33" s="267" t="s">
        <v>485</v>
      </c>
      <c r="B33" s="140" t="s">
        <v>486</v>
      </c>
      <c r="C33" s="267" t="s">
        <v>105</v>
      </c>
      <c r="D33" s="267" t="s">
        <v>403</v>
      </c>
      <c r="E33" s="141" t="s">
        <v>48</v>
      </c>
      <c r="F33" s="189">
        <v>2</v>
      </c>
      <c r="G33" s="379">
        <v>16.739999999999998</v>
      </c>
      <c r="H33" s="379">
        <v>20.79</v>
      </c>
      <c r="I33" s="379">
        <v>41.58</v>
      </c>
      <c r="J33" s="199">
        <v>1.0686438960361124E-4</v>
      </c>
    </row>
    <row r="34" spans="1:10" s="262" customFormat="1" ht="26.1" customHeight="1" x14ac:dyDescent="0.2">
      <c r="A34" s="267" t="s">
        <v>487</v>
      </c>
      <c r="B34" s="140" t="s">
        <v>488</v>
      </c>
      <c r="C34" s="267" t="s">
        <v>47</v>
      </c>
      <c r="D34" s="267" t="s">
        <v>489</v>
      </c>
      <c r="E34" s="141" t="s">
        <v>2</v>
      </c>
      <c r="F34" s="189">
        <v>0.24</v>
      </c>
      <c r="G34" s="379">
        <v>52.1</v>
      </c>
      <c r="H34" s="379">
        <v>64.72</v>
      </c>
      <c r="I34" s="379">
        <v>15.53</v>
      </c>
      <c r="J34" s="199">
        <v>3.9913515405100593E-5</v>
      </c>
    </row>
    <row r="35" spans="1:10" s="262" customFormat="1" ht="51.95" customHeight="1" x14ac:dyDescent="0.2">
      <c r="A35" s="267" t="s">
        <v>490</v>
      </c>
      <c r="B35" s="140" t="s">
        <v>118</v>
      </c>
      <c r="C35" s="267" t="s">
        <v>47</v>
      </c>
      <c r="D35" s="267" t="s">
        <v>60</v>
      </c>
      <c r="E35" s="141" t="s">
        <v>2</v>
      </c>
      <c r="F35" s="189">
        <v>7.18</v>
      </c>
      <c r="G35" s="379">
        <v>6.48</v>
      </c>
      <c r="H35" s="379">
        <v>8.0500000000000007</v>
      </c>
      <c r="I35" s="379">
        <v>57.79</v>
      </c>
      <c r="J35" s="199">
        <v>1.4852556698395126E-4</v>
      </c>
    </row>
    <row r="36" spans="1:10" s="262" customFormat="1" ht="39" customHeight="1" x14ac:dyDescent="0.2">
      <c r="A36" s="267" t="s">
        <v>491</v>
      </c>
      <c r="B36" s="140" t="s">
        <v>117</v>
      </c>
      <c r="C36" s="267" t="s">
        <v>47</v>
      </c>
      <c r="D36" s="267" t="s">
        <v>61</v>
      </c>
      <c r="E36" s="141" t="s">
        <v>63</v>
      </c>
      <c r="F36" s="189">
        <v>50.23</v>
      </c>
      <c r="G36" s="379">
        <v>2.2599999999999998</v>
      </c>
      <c r="H36" s="379">
        <v>2.8</v>
      </c>
      <c r="I36" s="379">
        <v>140.63999999999999</v>
      </c>
      <c r="J36" s="199">
        <v>3.6145761793775579E-4</v>
      </c>
    </row>
    <row r="37" spans="1:10" s="262" customFormat="1" ht="26.1" customHeight="1" x14ac:dyDescent="0.2">
      <c r="A37" s="267" t="s">
        <v>492</v>
      </c>
      <c r="B37" s="140" t="s">
        <v>126</v>
      </c>
      <c r="C37" s="267" t="s">
        <v>47</v>
      </c>
      <c r="D37" s="267" t="s">
        <v>64</v>
      </c>
      <c r="E37" s="141" t="s">
        <v>2</v>
      </c>
      <c r="F37" s="189">
        <v>7.18</v>
      </c>
      <c r="G37" s="379">
        <v>1.32</v>
      </c>
      <c r="H37" s="379">
        <v>1.63</v>
      </c>
      <c r="I37" s="379">
        <v>11.7</v>
      </c>
      <c r="J37" s="199">
        <v>3.0070066338678489E-5</v>
      </c>
    </row>
    <row r="38" spans="1:10" s="262" customFormat="1" ht="24" customHeight="1" x14ac:dyDescent="0.2">
      <c r="A38" s="155" t="s">
        <v>147</v>
      </c>
      <c r="B38" s="155"/>
      <c r="C38" s="155"/>
      <c r="D38" s="155" t="s">
        <v>67</v>
      </c>
      <c r="E38" s="155"/>
      <c r="F38" s="197"/>
      <c r="G38" s="377"/>
      <c r="H38" s="377"/>
      <c r="I38" s="378">
        <v>9923.59</v>
      </c>
      <c r="J38" s="198">
        <v>2.5504530736568075E-2</v>
      </c>
    </row>
    <row r="39" spans="1:10" s="262" customFormat="1" ht="24" customHeight="1" x14ac:dyDescent="0.2">
      <c r="A39" s="155" t="s">
        <v>148</v>
      </c>
      <c r="B39" s="155"/>
      <c r="C39" s="155"/>
      <c r="D39" s="155" t="s">
        <v>93</v>
      </c>
      <c r="E39" s="155"/>
      <c r="F39" s="197"/>
      <c r="G39" s="377"/>
      <c r="H39" s="377"/>
      <c r="I39" s="378">
        <v>1422.68</v>
      </c>
      <c r="J39" s="198">
        <v>3.6564172631377021E-3</v>
      </c>
    </row>
    <row r="40" spans="1:10" s="262" customFormat="1" ht="26.1" customHeight="1" x14ac:dyDescent="0.2">
      <c r="A40" s="267" t="s">
        <v>275</v>
      </c>
      <c r="B40" s="140" t="s">
        <v>208</v>
      </c>
      <c r="C40" s="267" t="s">
        <v>45</v>
      </c>
      <c r="D40" s="267" t="s">
        <v>259</v>
      </c>
      <c r="E40" s="141" t="s">
        <v>84</v>
      </c>
      <c r="F40" s="189">
        <v>14</v>
      </c>
      <c r="G40" s="379">
        <v>81.8</v>
      </c>
      <c r="H40" s="379">
        <v>101.62</v>
      </c>
      <c r="I40" s="379">
        <v>1422.68</v>
      </c>
      <c r="J40" s="199">
        <v>3.6564172631377021E-3</v>
      </c>
    </row>
    <row r="41" spans="1:10" s="262" customFormat="1" ht="24" customHeight="1" x14ac:dyDescent="0.2">
      <c r="A41" s="155" t="s">
        <v>149</v>
      </c>
      <c r="B41" s="155"/>
      <c r="C41" s="155"/>
      <c r="D41" s="155" t="s">
        <v>68</v>
      </c>
      <c r="E41" s="155"/>
      <c r="F41" s="197"/>
      <c r="G41" s="377"/>
      <c r="H41" s="377"/>
      <c r="I41" s="378">
        <v>3641.01</v>
      </c>
      <c r="J41" s="198">
        <v>9.3577275418625441E-3</v>
      </c>
    </row>
    <row r="42" spans="1:10" s="262" customFormat="1" ht="65.099999999999994" customHeight="1" x14ac:dyDescent="0.2">
      <c r="A42" s="267" t="s">
        <v>276</v>
      </c>
      <c r="B42" s="140" t="s">
        <v>122</v>
      </c>
      <c r="C42" s="267" t="s">
        <v>47</v>
      </c>
      <c r="D42" s="267" t="s">
        <v>493</v>
      </c>
      <c r="E42" s="141" t="s">
        <v>2</v>
      </c>
      <c r="F42" s="189">
        <v>48.62</v>
      </c>
      <c r="G42" s="379">
        <v>10.62</v>
      </c>
      <c r="H42" s="379">
        <v>13.19</v>
      </c>
      <c r="I42" s="379">
        <v>641.29</v>
      </c>
      <c r="J42" s="199">
        <v>1.6481737472077887E-3</v>
      </c>
    </row>
    <row r="43" spans="1:10" s="262" customFormat="1" ht="39" customHeight="1" x14ac:dyDescent="0.2">
      <c r="A43" s="267" t="s">
        <v>277</v>
      </c>
      <c r="B43" s="140" t="s">
        <v>130</v>
      </c>
      <c r="C43" s="267" t="s">
        <v>47</v>
      </c>
      <c r="D43" s="267" t="s">
        <v>131</v>
      </c>
      <c r="E43" s="141" t="s">
        <v>2</v>
      </c>
      <c r="F43" s="189">
        <v>62.46</v>
      </c>
      <c r="G43" s="379">
        <v>11.53</v>
      </c>
      <c r="H43" s="379">
        <v>14.32</v>
      </c>
      <c r="I43" s="379">
        <v>894.42</v>
      </c>
      <c r="J43" s="199">
        <v>2.2987409174906677E-3</v>
      </c>
    </row>
    <row r="44" spans="1:10" s="262" customFormat="1" ht="26.1" customHeight="1" x14ac:dyDescent="0.2">
      <c r="A44" s="150" t="s">
        <v>278</v>
      </c>
      <c r="B44" s="149" t="s">
        <v>119</v>
      </c>
      <c r="C44" s="150" t="s">
        <v>47</v>
      </c>
      <c r="D44" s="150" t="s">
        <v>120</v>
      </c>
      <c r="E44" s="151" t="s">
        <v>2</v>
      </c>
      <c r="F44" s="200">
        <v>20.78</v>
      </c>
      <c r="G44" s="380">
        <v>36.51</v>
      </c>
      <c r="H44" s="380">
        <v>45.35</v>
      </c>
      <c r="I44" s="380">
        <v>942.37</v>
      </c>
      <c r="J44" s="201">
        <v>2.4219767876564485E-3</v>
      </c>
    </row>
    <row r="45" spans="1:10" s="262" customFormat="1" ht="51.95" customHeight="1" x14ac:dyDescent="0.2">
      <c r="A45" s="267" t="s">
        <v>279</v>
      </c>
      <c r="B45" s="140" t="s">
        <v>118</v>
      </c>
      <c r="C45" s="267" t="s">
        <v>47</v>
      </c>
      <c r="D45" s="267" t="s">
        <v>60</v>
      </c>
      <c r="E45" s="141" t="s">
        <v>2</v>
      </c>
      <c r="F45" s="189">
        <v>27.01</v>
      </c>
      <c r="G45" s="379">
        <v>6.48</v>
      </c>
      <c r="H45" s="379">
        <v>8.0500000000000007</v>
      </c>
      <c r="I45" s="379">
        <v>217.43</v>
      </c>
      <c r="J45" s="199">
        <v>5.5881491658280893E-4</v>
      </c>
    </row>
    <row r="46" spans="1:10" s="262" customFormat="1" ht="39" customHeight="1" x14ac:dyDescent="0.2">
      <c r="A46" s="267" t="s">
        <v>263</v>
      </c>
      <c r="B46" s="140" t="s">
        <v>117</v>
      </c>
      <c r="C46" s="267" t="s">
        <v>47</v>
      </c>
      <c r="D46" s="267" t="s">
        <v>61</v>
      </c>
      <c r="E46" s="141" t="s">
        <v>63</v>
      </c>
      <c r="F46" s="189">
        <v>337.68</v>
      </c>
      <c r="G46" s="379">
        <v>2.2599999999999998</v>
      </c>
      <c r="H46" s="379">
        <v>2.8</v>
      </c>
      <c r="I46" s="379">
        <v>945.5</v>
      </c>
      <c r="J46" s="199">
        <v>2.4300211729248299E-3</v>
      </c>
    </row>
    <row r="47" spans="1:10" s="262" customFormat="1" ht="24" customHeight="1" x14ac:dyDescent="0.2">
      <c r="A47" s="155" t="s">
        <v>150</v>
      </c>
      <c r="B47" s="155"/>
      <c r="C47" s="155"/>
      <c r="D47" s="155" t="s">
        <v>212</v>
      </c>
      <c r="E47" s="155"/>
      <c r="F47" s="197"/>
      <c r="G47" s="377"/>
      <c r="H47" s="377"/>
      <c r="I47" s="378">
        <v>4859.8999999999996</v>
      </c>
      <c r="J47" s="198">
        <v>1.2490385931567828E-2</v>
      </c>
    </row>
    <row r="48" spans="1:10" s="262" customFormat="1" ht="26.1" customHeight="1" x14ac:dyDescent="0.2">
      <c r="A48" s="267" t="s">
        <v>264</v>
      </c>
      <c r="B48" s="140" t="s">
        <v>253</v>
      </c>
      <c r="C48" s="267" t="s">
        <v>47</v>
      </c>
      <c r="D48" s="267" t="s">
        <v>254</v>
      </c>
      <c r="E48" s="141" t="s">
        <v>1</v>
      </c>
      <c r="F48" s="189">
        <v>130.62</v>
      </c>
      <c r="G48" s="379">
        <v>18.03</v>
      </c>
      <c r="H48" s="379">
        <v>22.39</v>
      </c>
      <c r="I48" s="379">
        <v>2924.58</v>
      </c>
      <c r="J48" s="199">
        <v>7.5164371463907979E-3</v>
      </c>
    </row>
    <row r="49" spans="1:10" s="262" customFormat="1" ht="24" customHeight="1" x14ac:dyDescent="0.2">
      <c r="A49" s="267" t="s">
        <v>494</v>
      </c>
      <c r="B49" s="140" t="s">
        <v>255</v>
      </c>
      <c r="C49" s="267" t="s">
        <v>47</v>
      </c>
      <c r="D49" s="267" t="s">
        <v>256</v>
      </c>
      <c r="E49" s="141" t="s">
        <v>1</v>
      </c>
      <c r="F49" s="189">
        <v>130.62</v>
      </c>
      <c r="G49" s="379">
        <v>5.95</v>
      </c>
      <c r="H49" s="379">
        <v>7.39</v>
      </c>
      <c r="I49" s="379">
        <v>965.28</v>
      </c>
      <c r="J49" s="199">
        <v>2.4808575756751772E-3</v>
      </c>
    </row>
    <row r="50" spans="1:10" s="262" customFormat="1" ht="26.1" customHeight="1" x14ac:dyDescent="0.2">
      <c r="A50" s="267" t="s">
        <v>495</v>
      </c>
      <c r="B50" s="140" t="s">
        <v>260</v>
      </c>
      <c r="C50" s="267" t="s">
        <v>47</v>
      </c>
      <c r="D50" s="267" t="s">
        <v>261</v>
      </c>
      <c r="E50" s="141" t="s">
        <v>1</v>
      </c>
      <c r="F50" s="189">
        <v>130.62</v>
      </c>
      <c r="G50" s="379">
        <v>0.35</v>
      </c>
      <c r="H50" s="379">
        <v>0.43</v>
      </c>
      <c r="I50" s="379">
        <v>56.16</v>
      </c>
      <c r="J50" s="199">
        <v>1.4433631842565675E-4</v>
      </c>
    </row>
    <row r="51" spans="1:10" s="262" customFormat="1" ht="26.1" customHeight="1" x14ac:dyDescent="0.2">
      <c r="A51" s="267" t="s">
        <v>496</v>
      </c>
      <c r="B51" s="140" t="s">
        <v>497</v>
      </c>
      <c r="C51" s="267" t="s">
        <v>45</v>
      </c>
      <c r="D51" s="267" t="s">
        <v>498</v>
      </c>
      <c r="E51" s="141" t="s">
        <v>2</v>
      </c>
      <c r="F51" s="189">
        <v>13.58</v>
      </c>
      <c r="G51" s="379">
        <v>39.520000000000003</v>
      </c>
      <c r="H51" s="379">
        <v>49.09</v>
      </c>
      <c r="I51" s="379">
        <v>666.64</v>
      </c>
      <c r="J51" s="199">
        <v>1.7133255576082587E-3</v>
      </c>
    </row>
    <row r="52" spans="1:10" s="262" customFormat="1" ht="39" customHeight="1" x14ac:dyDescent="0.2">
      <c r="A52" s="267" t="s">
        <v>499</v>
      </c>
      <c r="B52" s="140" t="s">
        <v>117</v>
      </c>
      <c r="C52" s="267" t="s">
        <v>47</v>
      </c>
      <c r="D52" s="267" t="s">
        <v>61</v>
      </c>
      <c r="E52" s="141" t="s">
        <v>63</v>
      </c>
      <c r="F52" s="189">
        <v>88.3</v>
      </c>
      <c r="G52" s="379">
        <v>2.2599999999999998</v>
      </c>
      <c r="H52" s="379">
        <v>2.8</v>
      </c>
      <c r="I52" s="379">
        <v>247.24</v>
      </c>
      <c r="J52" s="199">
        <v>6.3542933346793758E-4</v>
      </c>
    </row>
    <row r="53" spans="1:10" s="262" customFormat="1" ht="24" customHeight="1" x14ac:dyDescent="0.2">
      <c r="A53" s="155" t="s">
        <v>151</v>
      </c>
      <c r="B53" s="155"/>
      <c r="C53" s="155"/>
      <c r="D53" s="155" t="s">
        <v>388</v>
      </c>
      <c r="E53" s="155"/>
      <c r="F53" s="197"/>
      <c r="G53" s="377"/>
      <c r="H53" s="377"/>
      <c r="I53" s="378">
        <v>26145.37</v>
      </c>
      <c r="J53" s="198">
        <v>6.7195983790537983E-2</v>
      </c>
    </row>
    <row r="54" spans="1:10" s="262" customFormat="1" ht="39" customHeight="1" x14ac:dyDescent="0.2">
      <c r="A54" s="267" t="s">
        <v>152</v>
      </c>
      <c r="B54" s="140" t="s">
        <v>500</v>
      </c>
      <c r="C54" s="267" t="s">
        <v>47</v>
      </c>
      <c r="D54" s="267" t="s">
        <v>501</v>
      </c>
      <c r="E54" s="141" t="s">
        <v>1</v>
      </c>
      <c r="F54" s="189">
        <v>209.19</v>
      </c>
      <c r="G54" s="379">
        <v>89.41</v>
      </c>
      <c r="H54" s="379">
        <v>111.07</v>
      </c>
      <c r="I54" s="379">
        <v>23234.73</v>
      </c>
      <c r="J54" s="199">
        <v>5.9715373714639593E-2</v>
      </c>
    </row>
    <row r="55" spans="1:10" s="262" customFormat="1" ht="26.1" customHeight="1" x14ac:dyDescent="0.2">
      <c r="A55" s="267" t="s">
        <v>153</v>
      </c>
      <c r="B55" s="140" t="s">
        <v>180</v>
      </c>
      <c r="C55" s="267" t="s">
        <v>45</v>
      </c>
      <c r="D55" s="267" t="s">
        <v>252</v>
      </c>
      <c r="E55" s="141" t="s">
        <v>2</v>
      </c>
      <c r="F55" s="189">
        <v>10.46</v>
      </c>
      <c r="G55" s="379">
        <v>178.95</v>
      </c>
      <c r="H55" s="379">
        <v>222.3</v>
      </c>
      <c r="I55" s="379">
        <v>2325.25</v>
      </c>
      <c r="J55" s="199">
        <v>5.976104423419842E-3</v>
      </c>
    </row>
    <row r="56" spans="1:10" s="262" customFormat="1" ht="51.95" customHeight="1" x14ac:dyDescent="0.2">
      <c r="A56" s="267" t="s">
        <v>210</v>
      </c>
      <c r="B56" s="140" t="s">
        <v>118</v>
      </c>
      <c r="C56" s="267" t="s">
        <v>47</v>
      </c>
      <c r="D56" s="267" t="s">
        <v>60</v>
      </c>
      <c r="E56" s="141" t="s">
        <v>2</v>
      </c>
      <c r="F56" s="189">
        <v>13.6</v>
      </c>
      <c r="G56" s="379">
        <v>6.48</v>
      </c>
      <c r="H56" s="379">
        <v>8.0500000000000007</v>
      </c>
      <c r="I56" s="379">
        <v>109.48</v>
      </c>
      <c r="J56" s="199">
        <v>2.8137357801354883E-4</v>
      </c>
    </row>
    <row r="57" spans="1:10" s="262" customFormat="1" ht="39" customHeight="1" x14ac:dyDescent="0.2">
      <c r="A57" s="267" t="s">
        <v>502</v>
      </c>
      <c r="B57" s="140" t="s">
        <v>117</v>
      </c>
      <c r="C57" s="267" t="s">
        <v>47</v>
      </c>
      <c r="D57" s="267" t="s">
        <v>61</v>
      </c>
      <c r="E57" s="141" t="s">
        <v>63</v>
      </c>
      <c r="F57" s="189">
        <v>169.97</v>
      </c>
      <c r="G57" s="379">
        <v>2.2599999999999998</v>
      </c>
      <c r="H57" s="379">
        <v>2.8</v>
      </c>
      <c r="I57" s="379">
        <v>475.91</v>
      </c>
      <c r="J57" s="199">
        <v>1.2231320744649982E-3</v>
      </c>
    </row>
    <row r="58" spans="1:10" s="262" customFormat="1" ht="24" customHeight="1" x14ac:dyDescent="0.2">
      <c r="A58" s="155" t="s">
        <v>154</v>
      </c>
      <c r="B58" s="155"/>
      <c r="C58" s="155"/>
      <c r="D58" s="155" t="s">
        <v>389</v>
      </c>
      <c r="E58" s="155"/>
      <c r="F58" s="197"/>
      <c r="G58" s="377"/>
      <c r="H58" s="377"/>
      <c r="I58" s="378">
        <v>27309.27</v>
      </c>
      <c r="J58" s="198">
        <v>7.0187312868451479E-2</v>
      </c>
    </row>
    <row r="59" spans="1:10" s="262" customFormat="1" ht="24" customHeight="1" x14ac:dyDescent="0.2">
      <c r="A59" s="155" t="s">
        <v>155</v>
      </c>
      <c r="B59" s="155"/>
      <c r="C59" s="155"/>
      <c r="D59" s="155" t="s">
        <v>338</v>
      </c>
      <c r="E59" s="155"/>
      <c r="F59" s="197"/>
      <c r="G59" s="377"/>
      <c r="H59" s="377"/>
      <c r="I59" s="378">
        <v>6267.14</v>
      </c>
      <c r="J59" s="198">
        <v>1.6107120987503033E-2</v>
      </c>
    </row>
    <row r="60" spans="1:10" s="262" customFormat="1" ht="39" customHeight="1" x14ac:dyDescent="0.2">
      <c r="A60" s="267" t="s">
        <v>173</v>
      </c>
      <c r="B60" s="140" t="s">
        <v>503</v>
      </c>
      <c r="C60" s="267" t="s">
        <v>47</v>
      </c>
      <c r="D60" s="267" t="s">
        <v>504</v>
      </c>
      <c r="E60" s="141" t="s">
        <v>48</v>
      </c>
      <c r="F60" s="189">
        <v>78</v>
      </c>
      <c r="G60" s="379">
        <v>59.86</v>
      </c>
      <c r="H60" s="379">
        <v>74.36</v>
      </c>
      <c r="I60" s="379">
        <v>5800.08</v>
      </c>
      <c r="J60" s="199">
        <v>1.490673421962755E-2</v>
      </c>
    </row>
    <row r="61" spans="1:10" s="262" customFormat="1" ht="51.95" customHeight="1" x14ac:dyDescent="0.2">
      <c r="A61" s="267" t="s">
        <v>211</v>
      </c>
      <c r="B61" s="140" t="s">
        <v>505</v>
      </c>
      <c r="C61" s="267" t="s">
        <v>45</v>
      </c>
      <c r="D61" s="267" t="s">
        <v>506</v>
      </c>
      <c r="E61" s="141" t="s">
        <v>2</v>
      </c>
      <c r="F61" s="189">
        <v>2.4500000000000002</v>
      </c>
      <c r="G61" s="379">
        <v>153.46</v>
      </c>
      <c r="H61" s="379">
        <v>190.64</v>
      </c>
      <c r="I61" s="379">
        <v>467.06</v>
      </c>
      <c r="J61" s="199">
        <v>1.2003867678754851E-3</v>
      </c>
    </row>
    <row r="62" spans="1:10" s="262" customFormat="1" ht="24" customHeight="1" x14ac:dyDescent="0.2">
      <c r="A62" s="155" t="s">
        <v>156</v>
      </c>
      <c r="B62" s="155"/>
      <c r="C62" s="155"/>
      <c r="D62" s="155" t="s">
        <v>507</v>
      </c>
      <c r="E62" s="155"/>
      <c r="F62" s="197"/>
      <c r="G62" s="377"/>
      <c r="H62" s="377"/>
      <c r="I62" s="378">
        <v>267.51</v>
      </c>
      <c r="J62" s="198">
        <v>6.8752508087691305E-4</v>
      </c>
    </row>
    <row r="63" spans="1:10" s="262" customFormat="1" ht="26.1" customHeight="1" x14ac:dyDescent="0.2">
      <c r="A63" s="267" t="s">
        <v>174</v>
      </c>
      <c r="B63" s="140" t="s">
        <v>266</v>
      </c>
      <c r="C63" s="267" t="s">
        <v>45</v>
      </c>
      <c r="D63" s="267" t="s">
        <v>267</v>
      </c>
      <c r="E63" s="141" t="s">
        <v>197</v>
      </c>
      <c r="F63" s="189">
        <v>5.9</v>
      </c>
      <c r="G63" s="379">
        <v>13.88</v>
      </c>
      <c r="H63" s="379">
        <v>17.239999999999998</v>
      </c>
      <c r="I63" s="379">
        <v>101.71</v>
      </c>
      <c r="J63" s="199">
        <v>2.6140396985529824E-4</v>
      </c>
    </row>
    <row r="64" spans="1:10" s="262" customFormat="1" ht="39" customHeight="1" x14ac:dyDescent="0.2">
      <c r="A64" s="267" t="s">
        <v>175</v>
      </c>
      <c r="B64" s="140" t="s">
        <v>508</v>
      </c>
      <c r="C64" s="267" t="s">
        <v>45</v>
      </c>
      <c r="D64" s="267" t="s">
        <v>509</v>
      </c>
      <c r="E64" s="141" t="s">
        <v>2</v>
      </c>
      <c r="F64" s="189">
        <v>7.0000000000000007E-2</v>
      </c>
      <c r="G64" s="379">
        <v>537.11</v>
      </c>
      <c r="H64" s="379">
        <v>667.25</v>
      </c>
      <c r="I64" s="379">
        <v>46.7</v>
      </c>
      <c r="J64" s="199">
        <v>1.2002325624070816E-4</v>
      </c>
    </row>
    <row r="65" spans="1:10" s="262" customFormat="1" ht="26.1" customHeight="1" x14ac:dyDescent="0.2">
      <c r="A65" s="267" t="s">
        <v>209</v>
      </c>
      <c r="B65" s="140" t="s">
        <v>510</v>
      </c>
      <c r="C65" s="267" t="s">
        <v>45</v>
      </c>
      <c r="D65" s="267" t="s">
        <v>511</v>
      </c>
      <c r="E65" s="141" t="s">
        <v>1</v>
      </c>
      <c r="F65" s="189">
        <v>1.26</v>
      </c>
      <c r="G65" s="379">
        <v>76.099999999999994</v>
      </c>
      <c r="H65" s="379">
        <v>94.53</v>
      </c>
      <c r="I65" s="379">
        <v>119.1</v>
      </c>
      <c r="J65" s="199">
        <v>3.0609785478090667E-4</v>
      </c>
    </row>
    <row r="66" spans="1:10" s="262" customFormat="1" ht="24" customHeight="1" x14ac:dyDescent="0.2">
      <c r="A66" s="155" t="s">
        <v>280</v>
      </c>
      <c r="B66" s="155"/>
      <c r="C66" s="155"/>
      <c r="D66" s="155" t="s">
        <v>394</v>
      </c>
      <c r="E66" s="155"/>
      <c r="F66" s="197"/>
      <c r="G66" s="377"/>
      <c r="H66" s="377"/>
      <c r="I66" s="378">
        <v>20774.62</v>
      </c>
      <c r="J66" s="198">
        <v>5.3392666800071528E-2</v>
      </c>
    </row>
    <row r="67" spans="1:10" s="262" customFormat="1" ht="39" customHeight="1" x14ac:dyDescent="0.2">
      <c r="A67" s="267" t="s">
        <v>265</v>
      </c>
      <c r="B67" s="140" t="s">
        <v>512</v>
      </c>
      <c r="C67" s="267" t="s">
        <v>47</v>
      </c>
      <c r="D67" s="267" t="s">
        <v>513</v>
      </c>
      <c r="E67" s="141" t="s">
        <v>48</v>
      </c>
      <c r="F67" s="189">
        <v>79</v>
      </c>
      <c r="G67" s="379">
        <v>181.45</v>
      </c>
      <c r="H67" s="379">
        <v>225.41</v>
      </c>
      <c r="I67" s="379">
        <v>17807.39</v>
      </c>
      <c r="J67" s="199">
        <v>4.5766615266557259E-2</v>
      </c>
    </row>
    <row r="68" spans="1:10" s="262" customFormat="1" ht="39" customHeight="1" x14ac:dyDescent="0.2">
      <c r="A68" s="267" t="s">
        <v>268</v>
      </c>
      <c r="B68" s="140" t="s">
        <v>514</v>
      </c>
      <c r="C68" s="267" t="s">
        <v>47</v>
      </c>
      <c r="D68" s="267" t="s">
        <v>515</v>
      </c>
      <c r="E68" s="141" t="s">
        <v>1</v>
      </c>
      <c r="F68" s="189">
        <v>15.8</v>
      </c>
      <c r="G68" s="379">
        <v>142.85</v>
      </c>
      <c r="H68" s="379">
        <v>177.46</v>
      </c>
      <c r="I68" s="379">
        <v>2803.86</v>
      </c>
      <c r="J68" s="199">
        <v>7.2061757439629975E-3</v>
      </c>
    </row>
    <row r="69" spans="1:10" s="262" customFormat="1" ht="26.1" customHeight="1" x14ac:dyDescent="0.2">
      <c r="A69" s="267" t="s">
        <v>270</v>
      </c>
      <c r="B69" s="140" t="s">
        <v>516</v>
      </c>
      <c r="C69" s="267" t="s">
        <v>47</v>
      </c>
      <c r="D69" s="267" t="s">
        <v>517</v>
      </c>
      <c r="E69" s="141" t="s">
        <v>1</v>
      </c>
      <c r="F69" s="189">
        <v>15.8</v>
      </c>
      <c r="G69" s="379">
        <v>8.33</v>
      </c>
      <c r="H69" s="379">
        <v>10.34</v>
      </c>
      <c r="I69" s="379">
        <v>163.37</v>
      </c>
      <c r="J69" s="199">
        <v>4.1987578955127392E-4</v>
      </c>
    </row>
    <row r="70" spans="1:10" s="262" customFormat="1" ht="24" customHeight="1" x14ac:dyDescent="0.2">
      <c r="A70" s="155" t="s">
        <v>157</v>
      </c>
      <c r="B70" s="155"/>
      <c r="C70" s="155"/>
      <c r="D70" s="155" t="s">
        <v>311</v>
      </c>
      <c r="E70" s="155"/>
      <c r="F70" s="197"/>
      <c r="G70" s="377"/>
      <c r="H70" s="377"/>
      <c r="I70" s="378">
        <v>15685.85</v>
      </c>
      <c r="J70" s="198">
        <v>4.0314064109278631E-2</v>
      </c>
    </row>
    <row r="71" spans="1:10" s="262" customFormat="1" ht="39" customHeight="1" x14ac:dyDescent="0.2">
      <c r="A71" s="267" t="s">
        <v>158</v>
      </c>
      <c r="B71" s="140" t="s">
        <v>518</v>
      </c>
      <c r="C71" s="267" t="s">
        <v>47</v>
      </c>
      <c r="D71" s="267" t="s">
        <v>519</v>
      </c>
      <c r="E71" s="141" t="s">
        <v>1</v>
      </c>
      <c r="F71" s="189">
        <v>32.53</v>
      </c>
      <c r="G71" s="379">
        <v>105.48</v>
      </c>
      <c r="H71" s="379">
        <v>131.03</v>
      </c>
      <c r="I71" s="379">
        <v>4262.3999999999996</v>
      </c>
      <c r="J71" s="199">
        <v>1.0954756475383179E-2</v>
      </c>
    </row>
    <row r="72" spans="1:10" s="262" customFormat="1" ht="39" customHeight="1" x14ac:dyDescent="0.2">
      <c r="A72" s="267" t="s">
        <v>159</v>
      </c>
      <c r="B72" s="140" t="s">
        <v>514</v>
      </c>
      <c r="C72" s="267" t="s">
        <v>47</v>
      </c>
      <c r="D72" s="267" t="s">
        <v>515</v>
      </c>
      <c r="E72" s="141" t="s">
        <v>1</v>
      </c>
      <c r="F72" s="189">
        <v>29.35</v>
      </c>
      <c r="G72" s="379">
        <v>142.85</v>
      </c>
      <c r="H72" s="379">
        <v>177.46</v>
      </c>
      <c r="I72" s="379">
        <v>5208.45</v>
      </c>
      <c r="J72" s="199">
        <v>1.3386191198435041E-2</v>
      </c>
    </row>
    <row r="73" spans="1:10" s="262" customFormat="1" ht="26.1" customHeight="1" x14ac:dyDescent="0.2">
      <c r="A73" s="267" t="s">
        <v>160</v>
      </c>
      <c r="B73" s="140" t="s">
        <v>180</v>
      </c>
      <c r="C73" s="267" t="s">
        <v>45</v>
      </c>
      <c r="D73" s="267" t="s">
        <v>252</v>
      </c>
      <c r="E73" s="141" t="s">
        <v>2</v>
      </c>
      <c r="F73" s="189">
        <v>1.4</v>
      </c>
      <c r="G73" s="379">
        <v>178.95</v>
      </c>
      <c r="H73" s="379">
        <v>222.3</v>
      </c>
      <c r="I73" s="379">
        <v>311.22000000000003</v>
      </c>
      <c r="J73" s="199">
        <v>7.9986376460884786E-4</v>
      </c>
    </row>
    <row r="74" spans="1:10" s="262" customFormat="1" ht="39" customHeight="1" x14ac:dyDescent="0.2">
      <c r="A74" s="267" t="s">
        <v>161</v>
      </c>
      <c r="B74" s="140" t="s">
        <v>520</v>
      </c>
      <c r="C74" s="267" t="s">
        <v>45</v>
      </c>
      <c r="D74" s="267" t="s">
        <v>521</v>
      </c>
      <c r="E74" s="141" t="s">
        <v>1</v>
      </c>
      <c r="F74" s="189">
        <v>22.75</v>
      </c>
      <c r="G74" s="379">
        <v>13.8</v>
      </c>
      <c r="H74" s="379">
        <v>17.14</v>
      </c>
      <c r="I74" s="379">
        <v>389.93</v>
      </c>
      <c r="J74" s="199">
        <v>1.0021556382428121E-3</v>
      </c>
    </row>
    <row r="75" spans="1:10" s="262" customFormat="1" ht="26.1" customHeight="1" x14ac:dyDescent="0.2">
      <c r="A75" s="267" t="s">
        <v>522</v>
      </c>
      <c r="B75" s="140" t="s">
        <v>523</v>
      </c>
      <c r="C75" s="267" t="s">
        <v>45</v>
      </c>
      <c r="D75" s="267" t="s">
        <v>524</v>
      </c>
      <c r="E75" s="141" t="s">
        <v>1</v>
      </c>
      <c r="F75" s="189">
        <v>22.75</v>
      </c>
      <c r="G75" s="379">
        <v>32.93</v>
      </c>
      <c r="H75" s="379">
        <v>40.9</v>
      </c>
      <c r="I75" s="379">
        <v>930.47</v>
      </c>
      <c r="J75" s="199">
        <v>2.3913927030897583E-3</v>
      </c>
    </row>
    <row r="76" spans="1:10" s="262" customFormat="1" ht="39" customHeight="1" x14ac:dyDescent="0.2">
      <c r="A76" s="267" t="s">
        <v>525</v>
      </c>
      <c r="B76" s="140" t="s">
        <v>269</v>
      </c>
      <c r="C76" s="267" t="s">
        <v>45</v>
      </c>
      <c r="D76" s="267" t="s">
        <v>198</v>
      </c>
      <c r="E76" s="141" t="s">
        <v>1</v>
      </c>
      <c r="F76" s="189">
        <v>22.75</v>
      </c>
      <c r="G76" s="379">
        <v>46.89</v>
      </c>
      <c r="H76" s="379">
        <v>58.25</v>
      </c>
      <c r="I76" s="379">
        <v>1325.18</v>
      </c>
      <c r="J76" s="199">
        <v>3.405833376982048E-3</v>
      </c>
    </row>
    <row r="77" spans="1:10" s="262" customFormat="1" ht="26.1" customHeight="1" x14ac:dyDescent="0.2">
      <c r="A77" s="267" t="s">
        <v>526</v>
      </c>
      <c r="B77" s="140" t="s">
        <v>527</v>
      </c>
      <c r="C77" s="267" t="s">
        <v>45</v>
      </c>
      <c r="D77" s="267" t="s">
        <v>528</v>
      </c>
      <c r="E77" s="141" t="s">
        <v>1</v>
      </c>
      <c r="F77" s="189">
        <v>55.28</v>
      </c>
      <c r="G77" s="379">
        <v>47.45</v>
      </c>
      <c r="H77" s="379">
        <v>58.94</v>
      </c>
      <c r="I77" s="379">
        <v>3258.2</v>
      </c>
      <c r="J77" s="199">
        <v>8.3738709525369454E-3</v>
      </c>
    </row>
    <row r="78" spans="1:10" s="262" customFormat="1" ht="24" customHeight="1" x14ac:dyDescent="0.2">
      <c r="A78" s="155" t="s">
        <v>162</v>
      </c>
      <c r="B78" s="155"/>
      <c r="C78" s="155"/>
      <c r="D78" s="155" t="s">
        <v>221</v>
      </c>
      <c r="E78" s="155"/>
      <c r="F78" s="197"/>
      <c r="G78" s="377"/>
      <c r="H78" s="377"/>
      <c r="I78" s="378">
        <v>107772.08</v>
      </c>
      <c r="J78" s="198">
        <v>0.27698406795362096</v>
      </c>
    </row>
    <row r="79" spans="1:10" s="262" customFormat="1" ht="65.099999999999994" customHeight="1" x14ac:dyDescent="0.2">
      <c r="A79" s="267" t="s">
        <v>164</v>
      </c>
      <c r="B79" s="140" t="s">
        <v>529</v>
      </c>
      <c r="C79" s="267" t="s">
        <v>105</v>
      </c>
      <c r="D79" s="267" t="s">
        <v>530</v>
      </c>
      <c r="E79" s="141" t="s">
        <v>48</v>
      </c>
      <c r="F79" s="189">
        <v>61.48</v>
      </c>
      <c r="G79" s="379">
        <v>513.14</v>
      </c>
      <c r="H79" s="379">
        <v>637.47</v>
      </c>
      <c r="I79" s="379">
        <v>39191.65</v>
      </c>
      <c r="J79" s="199">
        <v>0.10072611242925375</v>
      </c>
    </row>
    <row r="80" spans="1:10" s="262" customFormat="1" ht="26.1" customHeight="1" x14ac:dyDescent="0.2">
      <c r="A80" s="267" t="s">
        <v>165</v>
      </c>
      <c r="B80" s="140" t="s">
        <v>531</v>
      </c>
      <c r="C80" s="267" t="s">
        <v>47</v>
      </c>
      <c r="D80" s="267" t="s">
        <v>532</v>
      </c>
      <c r="E80" s="141" t="s">
        <v>48</v>
      </c>
      <c r="F80" s="189">
        <v>5.32</v>
      </c>
      <c r="G80" s="379">
        <v>118.11</v>
      </c>
      <c r="H80" s="379">
        <v>146.72</v>
      </c>
      <c r="I80" s="379">
        <v>780.55</v>
      </c>
      <c r="J80" s="199">
        <v>2.0060846393722643E-3</v>
      </c>
    </row>
    <row r="81" spans="1:10" s="262" customFormat="1" ht="51.95" customHeight="1" x14ac:dyDescent="0.2">
      <c r="A81" s="267" t="s">
        <v>282</v>
      </c>
      <c r="B81" s="140" t="s">
        <v>533</v>
      </c>
      <c r="C81" s="267" t="s">
        <v>47</v>
      </c>
      <c r="D81" s="267" t="s">
        <v>534</v>
      </c>
      <c r="E81" s="141" t="s">
        <v>46</v>
      </c>
      <c r="F81" s="189">
        <v>9</v>
      </c>
      <c r="G81" s="379">
        <v>1247.22</v>
      </c>
      <c r="H81" s="379">
        <v>1549.42</v>
      </c>
      <c r="I81" s="379">
        <v>13944.78</v>
      </c>
      <c r="J81" s="199">
        <v>3.5839355528057865E-2</v>
      </c>
    </row>
    <row r="82" spans="1:10" s="262" customFormat="1" ht="51.95" customHeight="1" x14ac:dyDescent="0.2">
      <c r="A82" s="267" t="s">
        <v>283</v>
      </c>
      <c r="B82" s="140" t="s">
        <v>535</v>
      </c>
      <c r="C82" s="267" t="s">
        <v>47</v>
      </c>
      <c r="D82" s="267" t="s">
        <v>536</v>
      </c>
      <c r="E82" s="141" t="s">
        <v>46</v>
      </c>
      <c r="F82" s="189">
        <v>9</v>
      </c>
      <c r="G82" s="379">
        <v>1285.44</v>
      </c>
      <c r="H82" s="379">
        <v>1596.9</v>
      </c>
      <c r="I82" s="379">
        <v>14372.1</v>
      </c>
      <c r="J82" s="199">
        <v>3.6937606874027445E-2</v>
      </c>
    </row>
    <row r="83" spans="1:10" s="262" customFormat="1" ht="78" customHeight="1" x14ac:dyDescent="0.2">
      <c r="A83" s="267" t="s">
        <v>537</v>
      </c>
      <c r="B83" s="140" t="s">
        <v>538</v>
      </c>
      <c r="C83" s="267" t="s">
        <v>45</v>
      </c>
      <c r="D83" s="267" t="s">
        <v>539</v>
      </c>
      <c r="E83" s="141" t="s">
        <v>84</v>
      </c>
      <c r="F83" s="189">
        <v>3</v>
      </c>
      <c r="G83" s="379">
        <v>1196.45</v>
      </c>
      <c r="H83" s="379">
        <v>1486.34</v>
      </c>
      <c r="I83" s="379">
        <v>4459.0200000000004</v>
      </c>
      <c r="J83" s="199">
        <v>1.146008779534138E-2</v>
      </c>
    </row>
    <row r="84" spans="1:10" s="262" customFormat="1" ht="24" customHeight="1" x14ac:dyDescent="0.2">
      <c r="A84" s="150" t="s">
        <v>540</v>
      </c>
      <c r="B84" s="149" t="s">
        <v>480</v>
      </c>
      <c r="C84" s="150" t="s">
        <v>105</v>
      </c>
      <c r="D84" s="150" t="s">
        <v>446</v>
      </c>
      <c r="E84" s="151" t="s">
        <v>46</v>
      </c>
      <c r="F84" s="200">
        <v>1</v>
      </c>
      <c r="G84" s="380">
        <v>2389.71</v>
      </c>
      <c r="H84" s="380">
        <v>2968.73</v>
      </c>
      <c r="I84" s="380">
        <v>2968.73</v>
      </c>
      <c r="J84" s="201">
        <v>7.6299066702243583E-3</v>
      </c>
    </row>
    <row r="85" spans="1:10" s="262" customFormat="1" ht="24" customHeight="1" x14ac:dyDescent="0.2">
      <c r="A85" s="150" t="s">
        <v>541</v>
      </c>
      <c r="B85" s="149" t="s">
        <v>478</v>
      </c>
      <c r="C85" s="150" t="s">
        <v>105</v>
      </c>
      <c r="D85" s="150" t="s">
        <v>449</v>
      </c>
      <c r="E85" s="151" t="s">
        <v>46</v>
      </c>
      <c r="F85" s="200">
        <v>2</v>
      </c>
      <c r="G85" s="380">
        <v>2319.27</v>
      </c>
      <c r="H85" s="380">
        <v>2881.22</v>
      </c>
      <c r="I85" s="380">
        <v>5762.44</v>
      </c>
      <c r="J85" s="201">
        <v>1.4809995989115766E-2</v>
      </c>
    </row>
    <row r="86" spans="1:10" s="262" customFormat="1" ht="65.099999999999994" customHeight="1" x14ac:dyDescent="0.2">
      <c r="A86" s="267" t="s">
        <v>542</v>
      </c>
      <c r="B86" s="140" t="s">
        <v>606</v>
      </c>
      <c r="C86" s="267" t="s">
        <v>47</v>
      </c>
      <c r="D86" s="267" t="s">
        <v>607</v>
      </c>
      <c r="E86" s="141" t="s">
        <v>46</v>
      </c>
      <c r="F86" s="189">
        <v>1</v>
      </c>
      <c r="G86" s="379">
        <v>2297.2600000000002</v>
      </c>
      <c r="H86" s="379">
        <v>2853.88</v>
      </c>
      <c r="I86" s="379">
        <v>2853.88</v>
      </c>
      <c r="J86" s="199">
        <v>7.3347317027886976E-3</v>
      </c>
    </row>
    <row r="87" spans="1:10" s="262" customFormat="1" ht="65.099999999999994" customHeight="1" x14ac:dyDescent="0.2">
      <c r="A87" s="267" t="s">
        <v>545</v>
      </c>
      <c r="B87" s="140" t="s">
        <v>546</v>
      </c>
      <c r="C87" s="267" t="s">
        <v>47</v>
      </c>
      <c r="D87" s="267" t="s">
        <v>547</v>
      </c>
      <c r="E87" s="141" t="s">
        <v>46</v>
      </c>
      <c r="F87" s="189">
        <v>3</v>
      </c>
      <c r="G87" s="379">
        <v>1965.95</v>
      </c>
      <c r="H87" s="379">
        <v>2442.29</v>
      </c>
      <c r="I87" s="379">
        <v>7326.87</v>
      </c>
      <c r="J87" s="199">
        <v>1.883072367135669E-2</v>
      </c>
    </row>
    <row r="88" spans="1:10" s="262" customFormat="1" ht="65.099999999999994" customHeight="1" x14ac:dyDescent="0.2">
      <c r="A88" s="267" t="s">
        <v>548</v>
      </c>
      <c r="B88" s="140" t="s">
        <v>543</v>
      </c>
      <c r="C88" s="267" t="s">
        <v>47</v>
      </c>
      <c r="D88" s="267" t="s">
        <v>544</v>
      </c>
      <c r="E88" s="141" t="s">
        <v>46</v>
      </c>
      <c r="F88" s="189">
        <v>1</v>
      </c>
      <c r="G88" s="379">
        <v>4874.78</v>
      </c>
      <c r="H88" s="379">
        <v>6055.93</v>
      </c>
      <c r="I88" s="379">
        <v>6055.93</v>
      </c>
      <c r="J88" s="199">
        <v>1.5564292037811386E-2</v>
      </c>
    </row>
    <row r="89" spans="1:10" s="262" customFormat="1" ht="65.099999999999994" customHeight="1" x14ac:dyDescent="0.2">
      <c r="A89" s="267" t="s">
        <v>551</v>
      </c>
      <c r="B89" s="140" t="s">
        <v>549</v>
      </c>
      <c r="C89" s="267" t="s">
        <v>47</v>
      </c>
      <c r="D89" s="267" t="s">
        <v>550</v>
      </c>
      <c r="E89" s="141" t="s">
        <v>46</v>
      </c>
      <c r="F89" s="189">
        <v>3</v>
      </c>
      <c r="G89" s="379">
        <v>2626.84</v>
      </c>
      <c r="H89" s="379">
        <v>3263.32</v>
      </c>
      <c r="I89" s="379">
        <v>9789.9599999999991</v>
      </c>
      <c r="J89" s="199">
        <v>2.5161089457522125E-2</v>
      </c>
    </row>
    <row r="90" spans="1:10" s="262" customFormat="1" ht="24" customHeight="1" x14ac:dyDescent="0.2">
      <c r="A90" s="267" t="s">
        <v>608</v>
      </c>
      <c r="B90" s="140" t="s">
        <v>552</v>
      </c>
      <c r="C90" s="267" t="s">
        <v>105</v>
      </c>
      <c r="D90" s="267" t="s">
        <v>553</v>
      </c>
      <c r="E90" s="141" t="s">
        <v>1</v>
      </c>
      <c r="F90" s="189">
        <v>6.4</v>
      </c>
      <c r="G90" s="379">
        <v>33.479999999999997</v>
      </c>
      <c r="H90" s="379">
        <v>41.59</v>
      </c>
      <c r="I90" s="379">
        <v>266.17</v>
      </c>
      <c r="J90" s="199">
        <v>6.8408115874923534E-4</v>
      </c>
    </row>
    <row r="91" spans="1:10" s="262" customFormat="1" ht="24" customHeight="1" x14ac:dyDescent="0.2">
      <c r="A91" s="155" t="s">
        <v>554</v>
      </c>
      <c r="B91" s="155"/>
      <c r="C91" s="155"/>
      <c r="D91" s="155" t="s">
        <v>286</v>
      </c>
      <c r="E91" s="155"/>
      <c r="F91" s="197"/>
      <c r="G91" s="377"/>
      <c r="H91" s="377"/>
      <c r="I91" s="378">
        <v>11270.76</v>
      </c>
      <c r="J91" s="198">
        <v>2.8966880417719998E-2</v>
      </c>
    </row>
    <row r="92" spans="1:10" s="262" customFormat="1" ht="24" customHeight="1" x14ac:dyDescent="0.2">
      <c r="A92" s="267" t="s">
        <v>555</v>
      </c>
      <c r="B92" s="140" t="s">
        <v>556</v>
      </c>
      <c r="C92" s="267" t="s">
        <v>47</v>
      </c>
      <c r="D92" s="267" t="s">
        <v>557</v>
      </c>
      <c r="E92" s="141" t="s">
        <v>1</v>
      </c>
      <c r="F92" s="189">
        <v>286.8</v>
      </c>
      <c r="G92" s="379">
        <v>14.02</v>
      </c>
      <c r="H92" s="379">
        <v>17.41</v>
      </c>
      <c r="I92" s="379">
        <v>4993.18</v>
      </c>
      <c r="J92" s="199">
        <v>1.2832927678714757E-2</v>
      </c>
    </row>
    <row r="93" spans="1:10" s="262" customFormat="1" ht="39" customHeight="1" x14ac:dyDescent="0.2">
      <c r="A93" s="267" t="s">
        <v>558</v>
      </c>
      <c r="B93" s="140" t="s">
        <v>559</v>
      </c>
      <c r="C93" s="267" t="s">
        <v>47</v>
      </c>
      <c r="D93" s="267" t="s">
        <v>560</v>
      </c>
      <c r="E93" s="141" t="s">
        <v>46</v>
      </c>
      <c r="F93" s="189">
        <v>31</v>
      </c>
      <c r="G93" s="379">
        <v>140.41</v>
      </c>
      <c r="H93" s="379">
        <v>174.43</v>
      </c>
      <c r="I93" s="379">
        <v>5407.33</v>
      </c>
      <c r="J93" s="199">
        <v>1.3897330924369775E-2</v>
      </c>
    </row>
    <row r="94" spans="1:10" s="262" customFormat="1" ht="24" customHeight="1" x14ac:dyDescent="0.2">
      <c r="A94" s="267" t="s">
        <v>561</v>
      </c>
      <c r="B94" s="140" t="s">
        <v>255</v>
      </c>
      <c r="C94" s="267" t="s">
        <v>47</v>
      </c>
      <c r="D94" s="267" t="s">
        <v>256</v>
      </c>
      <c r="E94" s="141" t="s">
        <v>1</v>
      </c>
      <c r="F94" s="189">
        <v>11.16</v>
      </c>
      <c r="G94" s="379">
        <v>5.95</v>
      </c>
      <c r="H94" s="379">
        <v>7.39</v>
      </c>
      <c r="I94" s="379">
        <v>82.47</v>
      </c>
      <c r="J94" s="199">
        <v>2.1195541632058247E-4</v>
      </c>
    </row>
    <row r="95" spans="1:10" s="262" customFormat="1" ht="26.1" customHeight="1" x14ac:dyDescent="0.2">
      <c r="A95" s="267" t="s">
        <v>562</v>
      </c>
      <c r="B95" s="140" t="s">
        <v>260</v>
      </c>
      <c r="C95" s="267" t="s">
        <v>47</v>
      </c>
      <c r="D95" s="267" t="s">
        <v>261</v>
      </c>
      <c r="E95" s="141" t="s">
        <v>1</v>
      </c>
      <c r="F95" s="189">
        <v>11.16</v>
      </c>
      <c r="G95" s="379">
        <v>0.35</v>
      </c>
      <c r="H95" s="379">
        <v>0.43</v>
      </c>
      <c r="I95" s="379">
        <v>4.79</v>
      </c>
      <c r="J95" s="199">
        <v>1.2310736560877775E-5</v>
      </c>
    </row>
    <row r="96" spans="1:10" s="262" customFormat="1" ht="51.95" customHeight="1" x14ac:dyDescent="0.2">
      <c r="A96" s="267" t="s">
        <v>563</v>
      </c>
      <c r="B96" s="140" t="s">
        <v>118</v>
      </c>
      <c r="C96" s="267" t="s">
        <v>47</v>
      </c>
      <c r="D96" s="267" t="s">
        <v>60</v>
      </c>
      <c r="E96" s="141" t="s">
        <v>2</v>
      </c>
      <c r="F96" s="189">
        <v>29.83</v>
      </c>
      <c r="G96" s="379">
        <v>6.48</v>
      </c>
      <c r="H96" s="379">
        <v>8.0500000000000007</v>
      </c>
      <c r="I96" s="379">
        <v>240.13</v>
      </c>
      <c r="J96" s="199">
        <v>6.171559854621253E-4</v>
      </c>
    </row>
    <row r="97" spans="1:10" s="262" customFormat="1" ht="39" customHeight="1" x14ac:dyDescent="0.2">
      <c r="A97" s="267" t="s">
        <v>564</v>
      </c>
      <c r="B97" s="140" t="s">
        <v>117</v>
      </c>
      <c r="C97" s="267" t="s">
        <v>47</v>
      </c>
      <c r="D97" s="267" t="s">
        <v>61</v>
      </c>
      <c r="E97" s="141" t="s">
        <v>63</v>
      </c>
      <c r="F97" s="189">
        <v>193.88</v>
      </c>
      <c r="G97" s="379">
        <v>2.2599999999999998</v>
      </c>
      <c r="H97" s="379">
        <v>2.8</v>
      </c>
      <c r="I97" s="379">
        <v>542.86</v>
      </c>
      <c r="J97" s="199">
        <v>1.3951996762918807E-3</v>
      </c>
    </row>
    <row r="98" spans="1:10" s="262" customFormat="1" ht="24" customHeight="1" x14ac:dyDescent="0.2">
      <c r="A98" s="155" t="s">
        <v>565</v>
      </c>
      <c r="B98" s="155"/>
      <c r="C98" s="155"/>
      <c r="D98" s="155" t="s">
        <v>163</v>
      </c>
      <c r="E98" s="155"/>
      <c r="F98" s="197"/>
      <c r="G98" s="377"/>
      <c r="H98" s="377"/>
      <c r="I98" s="378">
        <v>10274.6</v>
      </c>
      <c r="J98" s="198">
        <v>2.6406658427639829E-2</v>
      </c>
    </row>
    <row r="99" spans="1:10" s="262" customFormat="1" ht="26.1" customHeight="1" x14ac:dyDescent="0.2">
      <c r="A99" s="267" t="s">
        <v>566</v>
      </c>
      <c r="B99" s="140" t="s">
        <v>567</v>
      </c>
      <c r="C99" s="267" t="s">
        <v>45</v>
      </c>
      <c r="D99" s="267" t="s">
        <v>568</v>
      </c>
      <c r="E99" s="141" t="s">
        <v>65</v>
      </c>
      <c r="F99" s="189">
        <v>3</v>
      </c>
      <c r="G99" s="379">
        <v>2173.6</v>
      </c>
      <c r="H99" s="379">
        <v>2700.26</v>
      </c>
      <c r="I99" s="379">
        <v>8100.78</v>
      </c>
      <c r="J99" s="199">
        <v>2.0819742905558967E-2</v>
      </c>
    </row>
    <row r="100" spans="1:10" s="262" customFormat="1" ht="51.95" customHeight="1" x14ac:dyDescent="0.2">
      <c r="A100" s="267" t="s">
        <v>569</v>
      </c>
      <c r="B100" s="140" t="s">
        <v>125</v>
      </c>
      <c r="C100" s="267" t="s">
        <v>47</v>
      </c>
      <c r="D100" s="267" t="s">
        <v>79</v>
      </c>
      <c r="E100" s="141" t="s">
        <v>2</v>
      </c>
      <c r="F100" s="189">
        <v>68.64</v>
      </c>
      <c r="G100" s="379">
        <v>8.41</v>
      </c>
      <c r="H100" s="379">
        <v>10.44</v>
      </c>
      <c r="I100" s="379">
        <v>716.6</v>
      </c>
      <c r="J100" s="199">
        <v>1.8417273109655561E-3</v>
      </c>
    </row>
    <row r="101" spans="1:10" s="262" customFormat="1" ht="39" customHeight="1" x14ac:dyDescent="0.2">
      <c r="A101" s="267" t="s">
        <v>570</v>
      </c>
      <c r="B101" s="140" t="s">
        <v>117</v>
      </c>
      <c r="C101" s="267" t="s">
        <v>47</v>
      </c>
      <c r="D101" s="267" t="s">
        <v>61</v>
      </c>
      <c r="E101" s="141" t="s">
        <v>63</v>
      </c>
      <c r="F101" s="189">
        <v>480.48</v>
      </c>
      <c r="G101" s="379">
        <v>2.2599999999999998</v>
      </c>
      <c r="H101" s="379">
        <v>2.8</v>
      </c>
      <c r="I101" s="379">
        <v>1345.34</v>
      </c>
      <c r="J101" s="199">
        <v>3.4576464143656169E-3</v>
      </c>
    </row>
    <row r="102" spans="1:10" s="262" customFormat="1" ht="26.1" customHeight="1" x14ac:dyDescent="0.2">
      <c r="A102" s="267" t="s">
        <v>571</v>
      </c>
      <c r="B102" s="140" t="s">
        <v>126</v>
      </c>
      <c r="C102" s="267" t="s">
        <v>47</v>
      </c>
      <c r="D102" s="267" t="s">
        <v>64</v>
      </c>
      <c r="E102" s="141" t="s">
        <v>2</v>
      </c>
      <c r="F102" s="189">
        <v>68.64</v>
      </c>
      <c r="G102" s="379">
        <v>1.32</v>
      </c>
      <c r="H102" s="379">
        <v>1.63</v>
      </c>
      <c r="I102" s="379">
        <v>111.88</v>
      </c>
      <c r="J102" s="199">
        <v>2.8754179674968797E-4</v>
      </c>
    </row>
    <row r="103" spans="1:10" s="262" customFormat="1" ht="14.25" x14ac:dyDescent="0.2">
      <c r="A103" s="206"/>
      <c r="B103" s="206"/>
      <c r="C103" s="206"/>
      <c r="D103" s="206"/>
      <c r="E103" s="206"/>
      <c r="F103" s="206"/>
      <c r="G103" s="206"/>
      <c r="H103" s="206"/>
      <c r="I103" s="206"/>
      <c r="J103" s="206"/>
    </row>
    <row r="104" spans="1:10" s="262" customFormat="1" ht="14.25" x14ac:dyDescent="0.2">
      <c r="A104" s="303"/>
      <c r="B104" s="303"/>
      <c r="C104" s="303"/>
      <c r="D104" s="222"/>
      <c r="E104" s="263"/>
      <c r="F104" s="302" t="s">
        <v>132</v>
      </c>
      <c r="G104" s="303"/>
      <c r="H104" s="226">
        <v>313241.76</v>
      </c>
      <c r="I104" s="226"/>
      <c r="J104" s="226"/>
    </row>
    <row r="105" spans="1:10" s="262" customFormat="1" ht="14.25" x14ac:dyDescent="0.2">
      <c r="A105" s="303"/>
      <c r="B105" s="303"/>
      <c r="C105" s="303"/>
      <c r="D105" s="222"/>
      <c r="E105" s="263"/>
      <c r="F105" s="302" t="s">
        <v>133</v>
      </c>
      <c r="G105" s="303"/>
      <c r="H105" s="226">
        <v>75849.5</v>
      </c>
      <c r="I105" s="226"/>
      <c r="J105" s="226"/>
    </row>
    <row r="106" spans="1:10" s="262" customFormat="1" ht="14.25" x14ac:dyDescent="0.2">
      <c r="A106" s="303"/>
      <c r="B106" s="303"/>
      <c r="C106" s="303"/>
      <c r="D106" s="222"/>
      <c r="E106" s="263"/>
      <c r="F106" s="302" t="s">
        <v>134</v>
      </c>
      <c r="G106" s="303"/>
      <c r="H106" s="226">
        <v>389091.26</v>
      </c>
      <c r="I106" s="226"/>
      <c r="J106" s="226"/>
    </row>
    <row r="107" spans="1:10" s="72" customFormat="1" ht="15.75" x14ac:dyDescent="0.2">
      <c r="A107" s="165"/>
      <c r="B107" s="165"/>
      <c r="C107" s="165"/>
      <c r="D107" s="164"/>
      <c r="E107" s="202"/>
      <c r="F107" s="168"/>
      <c r="G107" s="168"/>
      <c r="H107" s="168"/>
      <c r="I107" s="166"/>
      <c r="J107" s="167"/>
    </row>
    <row r="108" spans="1:10" s="72" customFormat="1" ht="15.75" x14ac:dyDescent="0.2">
      <c r="A108" s="165"/>
      <c r="B108" s="165"/>
      <c r="C108" s="165"/>
      <c r="D108" s="164"/>
      <c r="E108" s="202"/>
      <c r="F108" s="168"/>
      <c r="G108" s="168"/>
      <c r="H108" s="168"/>
      <c r="I108" s="166"/>
      <c r="J108" s="167"/>
    </row>
    <row r="109" spans="1:10" s="72" customFormat="1" ht="15.75" x14ac:dyDescent="0.2">
      <c r="A109" s="165"/>
      <c r="B109" s="165"/>
      <c r="C109" s="165"/>
      <c r="D109" s="164"/>
      <c r="E109" s="202"/>
      <c r="F109" s="168"/>
      <c r="G109" s="168"/>
      <c r="H109" s="168"/>
      <c r="I109" s="166"/>
      <c r="J109" s="167"/>
    </row>
    <row r="110" spans="1:10" ht="18" x14ac:dyDescent="0.2">
      <c r="C110" s="112" t="s">
        <v>5</v>
      </c>
      <c r="D110" s="321" t="str">
        <f>DADOS!C8</f>
        <v>Eng.ª Civil Flávia Cristina Barbosa</v>
      </c>
      <c r="E110" s="321"/>
      <c r="F110" s="321"/>
      <c r="G110" s="321"/>
      <c r="H110" s="49"/>
      <c r="I110" s="8"/>
    </row>
    <row r="111" spans="1:10" ht="18" x14ac:dyDescent="0.2">
      <c r="C111" s="9"/>
      <c r="D111" s="320" t="str">
        <f>"CREA: "&amp;DADOS!C9</f>
        <v>CREA: MG- 187.842/D</v>
      </c>
      <c r="E111" s="320"/>
      <c r="F111" s="320"/>
      <c r="G111" s="320"/>
      <c r="H111" s="113"/>
      <c r="I111" s="8"/>
    </row>
    <row r="112" spans="1:10" ht="18.75" x14ac:dyDescent="0.2">
      <c r="D112" s="94"/>
      <c r="E112" s="3"/>
      <c r="F112" s="91"/>
      <c r="G112" s="96"/>
      <c r="H112" s="4"/>
    </row>
  </sheetData>
  <mergeCells count="16">
    <mergeCell ref="D111:G111"/>
    <mergeCell ref="A8:I8"/>
    <mergeCell ref="D110:G110"/>
    <mergeCell ref="A104:C104"/>
    <mergeCell ref="F104:G104"/>
    <mergeCell ref="A105:C105"/>
    <mergeCell ref="A106:C106"/>
    <mergeCell ref="F106:G106"/>
    <mergeCell ref="F105:G105"/>
    <mergeCell ref="A1:G2"/>
    <mergeCell ref="A3:C5"/>
    <mergeCell ref="E3:G5"/>
    <mergeCell ref="D4:D5"/>
    <mergeCell ref="A7:I7"/>
    <mergeCell ref="H4:I4"/>
    <mergeCell ref="A6:I6"/>
  </mergeCells>
  <pageMargins left="0.51181102362204722" right="0.51181102362204722" top="0.78740157480314965" bottom="0.78740157480314965" header="0.31496062992125984" footer="0.31496062992125984"/>
  <pageSetup paperSize="9" scale="60" fitToHeight="2000" orientation="landscape" r:id="rId1"/>
  <headerFooter>
    <oddFooter>Página &amp;P de &amp;N</oddFooter>
  </headerFooter>
  <rowBreaks count="1" manualBreakCount="1">
    <brk id="22"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5"/>
  <sheetViews>
    <sheetView view="pageBreakPreview" zoomScale="70" zoomScaleNormal="100" zoomScaleSheetLayoutView="70" workbookViewId="0">
      <selection activeCell="F15" sqref="F15"/>
    </sheetView>
  </sheetViews>
  <sheetFormatPr defaultColWidth="9" defaultRowHeight="15" x14ac:dyDescent="0.2"/>
  <cols>
    <col min="1" max="1" width="13.125" style="1" bestFit="1" customWidth="1"/>
    <col min="2" max="2" width="14.375" style="1" customWidth="1"/>
    <col min="3" max="3" width="13.125" style="1" customWidth="1"/>
    <col min="4" max="4" width="54.125" style="1" customWidth="1"/>
    <col min="5" max="5" width="15.25" style="92" customWidth="1"/>
    <col min="6" max="6" width="18.75" style="87" customWidth="1"/>
    <col min="7" max="7" width="16.375" style="87" customWidth="1"/>
    <col min="8" max="8" width="12.875" style="1" bestFit="1" customWidth="1"/>
    <col min="9" max="9" width="16.125" style="1" customWidth="1"/>
    <col min="10" max="10" width="17.25" style="1" customWidth="1"/>
    <col min="11" max="16384" width="9" style="1"/>
  </cols>
  <sheetData>
    <row r="1" spans="1:10" ht="16.149999999999999" customHeight="1" thickBot="1" x14ac:dyDescent="0.25">
      <c r="A1" s="331" t="s">
        <v>73</v>
      </c>
      <c r="B1" s="331"/>
      <c r="C1" s="331"/>
      <c r="D1" s="331"/>
      <c r="E1" s="331"/>
      <c r="F1" s="331"/>
      <c r="G1" s="331"/>
      <c r="H1" s="332"/>
      <c r="I1" s="52" t="s">
        <v>3</v>
      </c>
      <c r="J1" s="119" t="str">
        <f>DADOS!C2</f>
        <v>R00</v>
      </c>
    </row>
    <row r="2" spans="1:10" s="5" customFormat="1" ht="16.5" thickBot="1" x14ac:dyDescent="0.25">
      <c r="A2" s="331"/>
      <c r="B2" s="331"/>
      <c r="C2" s="331"/>
      <c r="D2" s="331"/>
      <c r="E2" s="331"/>
      <c r="F2" s="331"/>
      <c r="G2" s="331"/>
      <c r="H2" s="332"/>
      <c r="I2" s="53" t="s">
        <v>8</v>
      </c>
      <c r="J2" s="120">
        <f>DADOS!C4</f>
        <v>45091</v>
      </c>
    </row>
    <row r="3" spans="1:10" s="5" customFormat="1" ht="15.6" customHeight="1" x14ac:dyDescent="0.2">
      <c r="A3" s="343" t="s">
        <v>9</v>
      </c>
      <c r="B3" s="344"/>
      <c r="C3" s="83" t="s">
        <v>10</v>
      </c>
      <c r="D3" s="143"/>
      <c r="E3" s="143"/>
      <c r="F3" s="144"/>
      <c r="G3" s="84" t="s">
        <v>7</v>
      </c>
      <c r="H3" s="89"/>
      <c r="I3" s="54" t="s">
        <v>11</v>
      </c>
      <c r="J3" s="121"/>
    </row>
    <row r="4" spans="1:10" s="5" customFormat="1" ht="66.75" customHeight="1" thickBot="1" x14ac:dyDescent="0.25">
      <c r="A4" s="81"/>
      <c r="B4" s="82"/>
      <c r="C4" s="339" t="str">
        <f>DADOS!C3</f>
        <v>URBANIZAÇÃO DA PRAÇA CORRUÍRA</v>
      </c>
      <c r="D4" s="340"/>
      <c r="E4" s="340"/>
      <c r="F4" s="341"/>
      <c r="G4" s="327"/>
      <c r="H4" s="328"/>
      <c r="I4" s="345" t="str">
        <f>DADOS!C7</f>
        <v>SINAPI - 04/2023 - Minas Gerais
SICRO3 - 01/2023 - Minas Gerais
SETOP - 01/2023 - Minas Gerais
SUDECAP - 02/2023 - Minas Gerais</v>
      </c>
      <c r="J4" s="346"/>
    </row>
    <row r="5" spans="1:10" s="5" customFormat="1" ht="21" customHeight="1" x14ac:dyDescent="0.2">
      <c r="A5" s="81"/>
      <c r="B5" s="82"/>
      <c r="C5" s="339"/>
      <c r="D5" s="340"/>
      <c r="E5" s="340"/>
      <c r="F5" s="341"/>
      <c r="G5" s="327"/>
      <c r="H5" s="328"/>
      <c r="I5" s="333" t="s">
        <v>12</v>
      </c>
      <c r="J5" s="335">
        <f>DADOS!C5</f>
        <v>0.24229999999999999</v>
      </c>
    </row>
    <row r="6" spans="1:10" s="5" customFormat="1" ht="7.9" customHeight="1" thickBot="1" x14ac:dyDescent="0.25">
      <c r="A6" s="114"/>
      <c r="B6" s="227"/>
      <c r="C6" s="42"/>
      <c r="D6" s="42"/>
      <c r="E6" s="90"/>
      <c r="F6" s="227"/>
      <c r="G6" s="329"/>
      <c r="H6" s="330"/>
      <c r="I6" s="334"/>
      <c r="J6" s="336"/>
    </row>
    <row r="7" spans="1:10" s="5" customFormat="1" ht="7.9" customHeight="1" x14ac:dyDescent="0.2">
      <c r="A7" s="145"/>
      <c r="B7" s="145"/>
      <c r="C7" s="146"/>
      <c r="D7" s="146"/>
      <c r="E7" s="147"/>
      <c r="F7" s="148"/>
      <c r="G7" s="148"/>
      <c r="H7" s="148"/>
      <c r="I7" s="148"/>
      <c r="J7" s="148"/>
    </row>
    <row r="8" spans="1:10" s="5" customFormat="1" ht="22.15" customHeight="1" x14ac:dyDescent="0.2">
      <c r="A8" s="342" t="str">
        <f>A1&amp;" DO PROJETO EXECUTIVO - "&amp;C4</f>
        <v>PLANILHA DE COMPOSIÇÕES COM PREÇO UNITÁRIO DO PROJETO EXECUTIVO - URBANIZAÇÃO DA PRAÇA CORRUÍRA</v>
      </c>
      <c r="B8" s="342"/>
      <c r="C8" s="342"/>
      <c r="D8" s="342"/>
      <c r="E8" s="342"/>
      <c r="F8" s="342"/>
      <c r="G8" s="342"/>
      <c r="H8" s="342"/>
      <c r="I8" s="342"/>
      <c r="J8" s="342"/>
    </row>
    <row r="9" spans="1:10" s="5" customFormat="1" ht="7.9" customHeight="1" thickBot="1" x14ac:dyDescent="0.25">
      <c r="A9" s="114"/>
      <c r="B9" s="114"/>
      <c r="C9" s="42"/>
      <c r="D9" s="42"/>
      <c r="E9" s="90"/>
      <c r="F9" s="85"/>
      <c r="G9" s="85"/>
      <c r="H9" s="85"/>
      <c r="I9" s="85"/>
      <c r="J9" s="85"/>
    </row>
    <row r="10" spans="1:10" s="72" customFormat="1" ht="0.95" customHeight="1" thickTop="1" x14ac:dyDescent="0.2">
      <c r="A10" s="162"/>
      <c r="B10" s="162"/>
      <c r="C10" s="162"/>
      <c r="D10" s="162"/>
      <c r="E10" s="162"/>
      <c r="F10" s="162"/>
      <c r="G10" s="162"/>
      <c r="H10" s="162"/>
      <c r="I10" s="162"/>
      <c r="J10" s="162"/>
    </row>
    <row r="11" spans="1:10" s="262" customFormat="1" ht="18" customHeight="1" x14ac:dyDescent="0.2">
      <c r="A11" s="266" t="s">
        <v>477</v>
      </c>
      <c r="B11" s="186" t="s">
        <v>20</v>
      </c>
      <c r="C11" s="266" t="s">
        <v>21</v>
      </c>
      <c r="D11" s="266" t="s">
        <v>22</v>
      </c>
      <c r="E11" s="323" t="s">
        <v>104</v>
      </c>
      <c r="F11" s="323"/>
      <c r="G11" s="187" t="s">
        <v>181</v>
      </c>
      <c r="H11" s="186" t="s">
        <v>182</v>
      </c>
      <c r="I11" s="186" t="s">
        <v>183</v>
      </c>
      <c r="J11" s="186" t="s">
        <v>0</v>
      </c>
    </row>
    <row r="12" spans="1:10" s="262" customFormat="1" ht="24" customHeight="1" x14ac:dyDescent="0.2">
      <c r="A12" s="267" t="s">
        <v>184</v>
      </c>
      <c r="B12" s="140" t="s">
        <v>478</v>
      </c>
      <c r="C12" s="267" t="s">
        <v>105</v>
      </c>
      <c r="D12" s="267" t="s">
        <v>298</v>
      </c>
      <c r="E12" s="325" t="s">
        <v>106</v>
      </c>
      <c r="F12" s="325"/>
      <c r="G12" s="141" t="s">
        <v>39</v>
      </c>
      <c r="H12" s="188">
        <v>1</v>
      </c>
      <c r="I12" s="379">
        <v>19.760000000000002</v>
      </c>
      <c r="J12" s="379">
        <v>19.760000000000002</v>
      </c>
    </row>
    <row r="13" spans="1:10" s="262" customFormat="1" ht="24" customHeight="1" x14ac:dyDescent="0.2">
      <c r="A13" s="264" t="s">
        <v>185</v>
      </c>
      <c r="B13" s="190" t="s">
        <v>186</v>
      </c>
      <c r="C13" s="264" t="s">
        <v>47</v>
      </c>
      <c r="D13" s="264" t="s">
        <v>187</v>
      </c>
      <c r="E13" s="326" t="s">
        <v>106</v>
      </c>
      <c r="F13" s="326"/>
      <c r="G13" s="191" t="s">
        <v>49</v>
      </c>
      <c r="H13" s="192">
        <v>1</v>
      </c>
      <c r="I13" s="384">
        <v>19.760000000000002</v>
      </c>
      <c r="J13" s="384">
        <v>19.760000000000002</v>
      </c>
    </row>
    <row r="14" spans="1:10" s="262" customFormat="1" ht="14.25" x14ac:dyDescent="0.2">
      <c r="A14" s="265"/>
      <c r="B14" s="265"/>
      <c r="C14" s="265"/>
      <c r="D14" s="265"/>
      <c r="E14" s="265" t="s">
        <v>189</v>
      </c>
      <c r="F14" s="196">
        <v>14.3</v>
      </c>
      <c r="G14" s="265" t="s">
        <v>190</v>
      </c>
      <c r="H14" s="196">
        <v>0</v>
      </c>
      <c r="I14" s="265" t="s">
        <v>191</v>
      </c>
      <c r="J14" s="196">
        <v>14.3</v>
      </c>
    </row>
    <row r="15" spans="1:10" s="262" customFormat="1" thickBot="1" x14ac:dyDescent="0.25">
      <c r="A15" s="265"/>
      <c r="B15" s="265"/>
      <c r="C15" s="265"/>
      <c r="D15" s="265"/>
      <c r="E15" s="265" t="s">
        <v>192</v>
      </c>
      <c r="F15" s="385">
        <v>4.78</v>
      </c>
      <c r="G15" s="265"/>
      <c r="H15" s="322" t="s">
        <v>193</v>
      </c>
      <c r="I15" s="322"/>
      <c r="J15" s="385">
        <v>24.54</v>
      </c>
    </row>
    <row r="16" spans="1:10" s="262" customFormat="1" ht="0.95" customHeight="1" thickTop="1" x14ac:dyDescent="0.2">
      <c r="A16" s="162"/>
      <c r="B16" s="162"/>
      <c r="C16" s="162"/>
      <c r="D16" s="162"/>
      <c r="E16" s="162"/>
      <c r="F16" s="162"/>
      <c r="G16" s="162"/>
      <c r="H16" s="162"/>
      <c r="I16" s="162"/>
      <c r="J16" s="162"/>
    </row>
    <row r="17" spans="1:10" s="262" customFormat="1" ht="18" customHeight="1" x14ac:dyDescent="0.2">
      <c r="A17" s="266" t="s">
        <v>479</v>
      </c>
      <c r="B17" s="186" t="s">
        <v>20</v>
      </c>
      <c r="C17" s="266" t="s">
        <v>21</v>
      </c>
      <c r="D17" s="266" t="s">
        <v>22</v>
      </c>
      <c r="E17" s="323" t="s">
        <v>104</v>
      </c>
      <c r="F17" s="323"/>
      <c r="G17" s="187" t="s">
        <v>181</v>
      </c>
      <c r="H17" s="186" t="s">
        <v>182</v>
      </c>
      <c r="I17" s="186" t="s">
        <v>183</v>
      </c>
      <c r="J17" s="186" t="s">
        <v>0</v>
      </c>
    </row>
    <row r="18" spans="1:10" s="262" customFormat="1" ht="24" customHeight="1" x14ac:dyDescent="0.2">
      <c r="A18" s="267" t="s">
        <v>184</v>
      </c>
      <c r="B18" s="140" t="s">
        <v>480</v>
      </c>
      <c r="C18" s="267" t="s">
        <v>105</v>
      </c>
      <c r="D18" s="267" t="s">
        <v>481</v>
      </c>
      <c r="E18" s="325" t="s">
        <v>262</v>
      </c>
      <c r="F18" s="325"/>
      <c r="G18" s="141" t="s">
        <v>1</v>
      </c>
      <c r="H18" s="188">
        <v>1</v>
      </c>
      <c r="I18" s="379">
        <v>59.28</v>
      </c>
      <c r="J18" s="379">
        <v>59.28</v>
      </c>
    </row>
    <row r="19" spans="1:10" s="262" customFormat="1" ht="24" customHeight="1" x14ac:dyDescent="0.2">
      <c r="A19" s="264" t="s">
        <v>185</v>
      </c>
      <c r="B19" s="190" t="s">
        <v>186</v>
      </c>
      <c r="C19" s="264" t="s">
        <v>47</v>
      </c>
      <c r="D19" s="264" t="s">
        <v>187</v>
      </c>
      <c r="E19" s="326" t="s">
        <v>106</v>
      </c>
      <c r="F19" s="326"/>
      <c r="G19" s="191" t="s">
        <v>49</v>
      </c>
      <c r="H19" s="192">
        <v>3</v>
      </c>
      <c r="I19" s="384">
        <v>19.760000000000002</v>
      </c>
      <c r="J19" s="384">
        <v>59.28</v>
      </c>
    </row>
    <row r="20" spans="1:10" s="262" customFormat="1" ht="14.25" x14ac:dyDescent="0.2">
      <c r="A20" s="265"/>
      <c r="B20" s="265"/>
      <c r="C20" s="265"/>
      <c r="D20" s="265"/>
      <c r="E20" s="265" t="s">
        <v>189</v>
      </c>
      <c r="F20" s="196">
        <v>42.9</v>
      </c>
      <c r="G20" s="265" t="s">
        <v>190</v>
      </c>
      <c r="H20" s="196">
        <v>0</v>
      </c>
      <c r="I20" s="265" t="s">
        <v>191</v>
      </c>
      <c r="J20" s="196">
        <v>42.9</v>
      </c>
    </row>
    <row r="21" spans="1:10" s="262" customFormat="1" thickBot="1" x14ac:dyDescent="0.25">
      <c r="A21" s="265"/>
      <c r="B21" s="265"/>
      <c r="C21" s="265"/>
      <c r="D21" s="265"/>
      <c r="E21" s="265" t="s">
        <v>192</v>
      </c>
      <c r="F21" s="385">
        <v>14.36</v>
      </c>
      <c r="G21" s="265"/>
      <c r="H21" s="322" t="s">
        <v>193</v>
      </c>
      <c r="I21" s="322"/>
      <c r="J21" s="385">
        <v>73.64</v>
      </c>
    </row>
    <row r="22" spans="1:10" s="262" customFormat="1" ht="0.95" customHeight="1" thickTop="1" x14ac:dyDescent="0.2">
      <c r="A22" s="162"/>
      <c r="B22" s="162"/>
      <c r="C22" s="162"/>
      <c r="D22" s="162"/>
      <c r="E22" s="162"/>
      <c r="F22" s="162"/>
      <c r="G22" s="162"/>
      <c r="H22" s="162"/>
      <c r="I22" s="162"/>
      <c r="J22" s="162"/>
    </row>
    <row r="23" spans="1:10" s="262" customFormat="1" ht="18" customHeight="1" x14ac:dyDescent="0.2">
      <c r="A23" s="266" t="s">
        <v>482</v>
      </c>
      <c r="B23" s="186" t="s">
        <v>20</v>
      </c>
      <c r="C23" s="266" t="s">
        <v>21</v>
      </c>
      <c r="D23" s="266" t="s">
        <v>22</v>
      </c>
      <c r="E23" s="323" t="s">
        <v>104</v>
      </c>
      <c r="F23" s="323"/>
      <c r="G23" s="187" t="s">
        <v>181</v>
      </c>
      <c r="H23" s="186" t="s">
        <v>182</v>
      </c>
      <c r="I23" s="186" t="s">
        <v>183</v>
      </c>
      <c r="J23" s="186" t="s">
        <v>0</v>
      </c>
    </row>
    <row r="24" spans="1:10" s="262" customFormat="1" ht="24" customHeight="1" x14ac:dyDescent="0.2">
      <c r="A24" s="267" t="s">
        <v>184</v>
      </c>
      <c r="B24" s="140" t="s">
        <v>483</v>
      </c>
      <c r="C24" s="267" t="s">
        <v>105</v>
      </c>
      <c r="D24" s="267" t="s">
        <v>484</v>
      </c>
      <c r="E24" s="325" t="s">
        <v>572</v>
      </c>
      <c r="F24" s="325"/>
      <c r="G24" s="141" t="s">
        <v>46</v>
      </c>
      <c r="H24" s="188">
        <v>1</v>
      </c>
      <c r="I24" s="379">
        <v>187.96</v>
      </c>
      <c r="J24" s="379">
        <v>187.96</v>
      </c>
    </row>
    <row r="25" spans="1:10" s="262" customFormat="1" ht="24" customHeight="1" x14ac:dyDescent="0.2">
      <c r="A25" s="264" t="s">
        <v>185</v>
      </c>
      <c r="B25" s="190" t="s">
        <v>271</v>
      </c>
      <c r="C25" s="264" t="s">
        <v>47</v>
      </c>
      <c r="D25" s="264" t="s">
        <v>272</v>
      </c>
      <c r="E25" s="326" t="s">
        <v>106</v>
      </c>
      <c r="F25" s="326"/>
      <c r="G25" s="191" t="s">
        <v>49</v>
      </c>
      <c r="H25" s="192">
        <v>4</v>
      </c>
      <c r="I25" s="384">
        <v>27.23</v>
      </c>
      <c r="J25" s="384">
        <v>108.92</v>
      </c>
    </row>
    <row r="26" spans="1:10" s="262" customFormat="1" ht="24" customHeight="1" x14ac:dyDescent="0.2">
      <c r="A26" s="264" t="s">
        <v>185</v>
      </c>
      <c r="B26" s="190" t="s">
        <v>186</v>
      </c>
      <c r="C26" s="264" t="s">
        <v>47</v>
      </c>
      <c r="D26" s="264" t="s">
        <v>187</v>
      </c>
      <c r="E26" s="326" t="s">
        <v>106</v>
      </c>
      <c r="F26" s="326"/>
      <c r="G26" s="191" t="s">
        <v>49</v>
      </c>
      <c r="H26" s="192">
        <v>4</v>
      </c>
      <c r="I26" s="384">
        <v>19.760000000000002</v>
      </c>
      <c r="J26" s="384">
        <v>79.040000000000006</v>
      </c>
    </row>
    <row r="27" spans="1:10" s="262" customFormat="1" ht="14.25" x14ac:dyDescent="0.2">
      <c r="A27" s="265"/>
      <c r="B27" s="265"/>
      <c r="C27" s="265"/>
      <c r="D27" s="265"/>
      <c r="E27" s="265" t="s">
        <v>189</v>
      </c>
      <c r="F27" s="196">
        <v>143.6</v>
      </c>
      <c r="G27" s="265" t="s">
        <v>190</v>
      </c>
      <c r="H27" s="196">
        <v>0</v>
      </c>
      <c r="I27" s="265" t="s">
        <v>191</v>
      </c>
      <c r="J27" s="196">
        <v>143.60000000000002</v>
      </c>
    </row>
    <row r="28" spans="1:10" s="262" customFormat="1" thickBot="1" x14ac:dyDescent="0.25">
      <c r="A28" s="265"/>
      <c r="B28" s="265"/>
      <c r="C28" s="265"/>
      <c r="D28" s="265"/>
      <c r="E28" s="265" t="s">
        <v>192</v>
      </c>
      <c r="F28" s="385">
        <v>45.54</v>
      </c>
      <c r="G28" s="265"/>
      <c r="H28" s="322" t="s">
        <v>193</v>
      </c>
      <c r="I28" s="322"/>
      <c r="J28" s="385">
        <v>233.5</v>
      </c>
    </row>
    <row r="29" spans="1:10" s="262" customFormat="1" ht="0.95" customHeight="1" thickTop="1" x14ac:dyDescent="0.2">
      <c r="A29" s="162"/>
      <c r="B29" s="162"/>
      <c r="C29" s="162"/>
      <c r="D29" s="162"/>
      <c r="E29" s="162"/>
      <c r="F29" s="162"/>
      <c r="G29" s="162"/>
      <c r="H29" s="162"/>
      <c r="I29" s="162"/>
      <c r="J29" s="162"/>
    </row>
    <row r="30" spans="1:10" s="262" customFormat="1" ht="18" customHeight="1" x14ac:dyDescent="0.2">
      <c r="A30" s="266" t="s">
        <v>485</v>
      </c>
      <c r="B30" s="186" t="s">
        <v>20</v>
      </c>
      <c r="C30" s="266" t="s">
        <v>21</v>
      </c>
      <c r="D30" s="266" t="s">
        <v>22</v>
      </c>
      <c r="E30" s="323" t="s">
        <v>104</v>
      </c>
      <c r="F30" s="323"/>
      <c r="G30" s="187" t="s">
        <v>181</v>
      </c>
      <c r="H30" s="186" t="s">
        <v>182</v>
      </c>
      <c r="I30" s="186" t="s">
        <v>183</v>
      </c>
      <c r="J30" s="186" t="s">
        <v>0</v>
      </c>
    </row>
    <row r="31" spans="1:10" s="262" customFormat="1" ht="24" customHeight="1" x14ac:dyDescent="0.2">
      <c r="A31" s="267" t="s">
        <v>184</v>
      </c>
      <c r="B31" s="140" t="s">
        <v>486</v>
      </c>
      <c r="C31" s="267" t="s">
        <v>105</v>
      </c>
      <c r="D31" s="267" t="s">
        <v>403</v>
      </c>
      <c r="E31" s="325" t="s">
        <v>106</v>
      </c>
      <c r="F31" s="325"/>
      <c r="G31" s="141" t="s">
        <v>48</v>
      </c>
      <c r="H31" s="188">
        <v>1</v>
      </c>
      <c r="I31" s="379">
        <v>16.739999999999998</v>
      </c>
      <c r="J31" s="379">
        <v>16.739999999999998</v>
      </c>
    </row>
    <row r="32" spans="1:10" s="262" customFormat="1" ht="24" customHeight="1" x14ac:dyDescent="0.2">
      <c r="A32" s="264" t="s">
        <v>185</v>
      </c>
      <c r="B32" s="190" t="s">
        <v>186</v>
      </c>
      <c r="C32" s="264" t="s">
        <v>47</v>
      </c>
      <c r="D32" s="264" t="s">
        <v>187</v>
      </c>
      <c r="E32" s="326" t="s">
        <v>106</v>
      </c>
      <c r="F32" s="326"/>
      <c r="G32" s="191" t="s">
        <v>49</v>
      </c>
      <c r="H32" s="192">
        <v>0.5</v>
      </c>
      <c r="I32" s="384">
        <v>19.760000000000002</v>
      </c>
      <c r="J32" s="384">
        <v>9.8800000000000008</v>
      </c>
    </row>
    <row r="33" spans="1:10" s="262" customFormat="1" ht="24" customHeight="1" x14ac:dyDescent="0.2">
      <c r="A33" s="264" t="s">
        <v>185</v>
      </c>
      <c r="B33" s="190" t="s">
        <v>195</v>
      </c>
      <c r="C33" s="264" t="s">
        <v>47</v>
      </c>
      <c r="D33" s="264" t="s">
        <v>196</v>
      </c>
      <c r="E33" s="326" t="s">
        <v>106</v>
      </c>
      <c r="F33" s="326"/>
      <c r="G33" s="191" t="s">
        <v>49</v>
      </c>
      <c r="H33" s="192">
        <v>0.25</v>
      </c>
      <c r="I33" s="384">
        <v>27.45</v>
      </c>
      <c r="J33" s="384">
        <v>6.86</v>
      </c>
    </row>
    <row r="34" spans="1:10" s="262" customFormat="1" ht="14.25" x14ac:dyDescent="0.2">
      <c r="A34" s="265"/>
      <c r="B34" s="265"/>
      <c r="C34" s="265"/>
      <c r="D34" s="265"/>
      <c r="E34" s="265" t="s">
        <v>189</v>
      </c>
      <c r="F34" s="196">
        <v>12.6</v>
      </c>
      <c r="G34" s="265" t="s">
        <v>190</v>
      </c>
      <c r="H34" s="196">
        <v>0</v>
      </c>
      <c r="I34" s="265" t="s">
        <v>191</v>
      </c>
      <c r="J34" s="196">
        <v>12.6</v>
      </c>
    </row>
    <row r="35" spans="1:10" s="262" customFormat="1" thickBot="1" x14ac:dyDescent="0.25">
      <c r="A35" s="265"/>
      <c r="B35" s="265"/>
      <c r="C35" s="265"/>
      <c r="D35" s="265"/>
      <c r="E35" s="265" t="s">
        <v>192</v>
      </c>
      <c r="F35" s="385">
        <v>4.05</v>
      </c>
      <c r="G35" s="265"/>
      <c r="H35" s="322" t="s">
        <v>193</v>
      </c>
      <c r="I35" s="322"/>
      <c r="J35" s="385">
        <v>20.79</v>
      </c>
    </row>
    <row r="36" spans="1:10" s="262" customFormat="1" ht="0.95" customHeight="1" thickTop="1" x14ac:dyDescent="0.2">
      <c r="A36" s="162"/>
      <c r="B36" s="162"/>
      <c r="C36" s="162"/>
      <c r="D36" s="162"/>
      <c r="E36" s="162"/>
      <c r="F36" s="162"/>
      <c r="G36" s="162"/>
      <c r="H36" s="162"/>
      <c r="I36" s="162"/>
      <c r="J36" s="162"/>
    </row>
    <row r="37" spans="1:10" s="262" customFormat="1" ht="18" customHeight="1" x14ac:dyDescent="0.2">
      <c r="A37" s="266" t="s">
        <v>164</v>
      </c>
      <c r="B37" s="186" t="s">
        <v>20</v>
      </c>
      <c r="C37" s="266" t="s">
        <v>21</v>
      </c>
      <c r="D37" s="266" t="s">
        <v>22</v>
      </c>
      <c r="E37" s="323" t="s">
        <v>104</v>
      </c>
      <c r="F37" s="323"/>
      <c r="G37" s="187" t="s">
        <v>181</v>
      </c>
      <c r="H37" s="186" t="s">
        <v>182</v>
      </c>
      <c r="I37" s="186" t="s">
        <v>183</v>
      </c>
      <c r="J37" s="186" t="s">
        <v>0</v>
      </c>
    </row>
    <row r="38" spans="1:10" s="262" customFormat="1" ht="65.099999999999994" customHeight="1" x14ac:dyDescent="0.2">
      <c r="A38" s="267" t="s">
        <v>184</v>
      </c>
      <c r="B38" s="140" t="s">
        <v>529</v>
      </c>
      <c r="C38" s="267" t="s">
        <v>105</v>
      </c>
      <c r="D38" s="267" t="s">
        <v>530</v>
      </c>
      <c r="E38" s="325" t="s">
        <v>572</v>
      </c>
      <c r="F38" s="325"/>
      <c r="G38" s="141" t="s">
        <v>48</v>
      </c>
      <c r="H38" s="188">
        <v>1</v>
      </c>
      <c r="I38" s="379">
        <v>513.14</v>
      </c>
      <c r="J38" s="379">
        <v>513.14</v>
      </c>
    </row>
    <row r="39" spans="1:10" s="262" customFormat="1" ht="26.1" customHeight="1" x14ac:dyDescent="0.2">
      <c r="A39" s="264" t="s">
        <v>185</v>
      </c>
      <c r="B39" s="190" t="s">
        <v>573</v>
      </c>
      <c r="C39" s="264" t="s">
        <v>47</v>
      </c>
      <c r="D39" s="264" t="s">
        <v>574</v>
      </c>
      <c r="E39" s="326" t="s">
        <v>106</v>
      </c>
      <c r="F39" s="326"/>
      <c r="G39" s="191" t="s">
        <v>49</v>
      </c>
      <c r="H39" s="192">
        <v>4.7480000000000002</v>
      </c>
      <c r="I39" s="384">
        <v>21.91</v>
      </c>
      <c r="J39" s="384">
        <v>104.02</v>
      </c>
    </row>
    <row r="40" spans="1:10" s="262" customFormat="1" ht="24" customHeight="1" x14ac:dyDescent="0.2">
      <c r="A40" s="264" t="s">
        <v>185</v>
      </c>
      <c r="B40" s="190" t="s">
        <v>271</v>
      </c>
      <c r="C40" s="264" t="s">
        <v>47</v>
      </c>
      <c r="D40" s="264" t="s">
        <v>272</v>
      </c>
      <c r="E40" s="326" t="s">
        <v>106</v>
      </c>
      <c r="F40" s="326"/>
      <c r="G40" s="191" t="s">
        <v>49</v>
      </c>
      <c r="H40" s="192">
        <v>5.78</v>
      </c>
      <c r="I40" s="384">
        <v>27.23</v>
      </c>
      <c r="J40" s="384">
        <v>157.38</v>
      </c>
    </row>
    <row r="41" spans="1:10" s="262" customFormat="1" ht="24" customHeight="1" x14ac:dyDescent="0.2">
      <c r="A41" s="268" t="s">
        <v>188</v>
      </c>
      <c r="B41" s="193" t="s">
        <v>575</v>
      </c>
      <c r="C41" s="268" t="s">
        <v>47</v>
      </c>
      <c r="D41" s="268" t="s">
        <v>576</v>
      </c>
      <c r="E41" s="324" t="s">
        <v>107</v>
      </c>
      <c r="F41" s="324"/>
      <c r="G41" s="194" t="s">
        <v>108</v>
      </c>
      <c r="H41" s="195">
        <v>9.2240000000000002</v>
      </c>
      <c r="I41" s="386">
        <v>8.68</v>
      </c>
      <c r="J41" s="386">
        <v>80.06</v>
      </c>
    </row>
    <row r="42" spans="1:10" s="262" customFormat="1" ht="26.1" customHeight="1" x14ac:dyDescent="0.2">
      <c r="A42" s="268" t="s">
        <v>188</v>
      </c>
      <c r="B42" s="193" t="s">
        <v>577</v>
      </c>
      <c r="C42" s="268" t="s">
        <v>47</v>
      </c>
      <c r="D42" s="268" t="s">
        <v>578</v>
      </c>
      <c r="E42" s="324" t="s">
        <v>107</v>
      </c>
      <c r="F42" s="324"/>
      <c r="G42" s="194" t="s">
        <v>108</v>
      </c>
      <c r="H42" s="195">
        <v>0.89600000000000002</v>
      </c>
      <c r="I42" s="386">
        <v>11.32</v>
      </c>
      <c r="J42" s="386">
        <v>10.14</v>
      </c>
    </row>
    <row r="43" spans="1:10" s="262" customFormat="1" ht="26.1" customHeight="1" x14ac:dyDescent="0.2">
      <c r="A43" s="268" t="s">
        <v>188</v>
      </c>
      <c r="B43" s="193" t="s">
        <v>579</v>
      </c>
      <c r="C43" s="268" t="s">
        <v>47</v>
      </c>
      <c r="D43" s="268" t="s">
        <v>580</v>
      </c>
      <c r="E43" s="324" t="s">
        <v>107</v>
      </c>
      <c r="F43" s="324"/>
      <c r="G43" s="194" t="s">
        <v>108</v>
      </c>
      <c r="H43" s="195">
        <v>7.0999999999999994E-2</v>
      </c>
      <c r="I43" s="386">
        <v>54.19</v>
      </c>
      <c r="J43" s="386">
        <v>3.84</v>
      </c>
    </row>
    <row r="44" spans="1:10" s="262" customFormat="1" ht="26.1" customHeight="1" x14ac:dyDescent="0.2">
      <c r="A44" s="268" t="s">
        <v>188</v>
      </c>
      <c r="B44" s="193" t="s">
        <v>581</v>
      </c>
      <c r="C44" s="268" t="s">
        <v>47</v>
      </c>
      <c r="D44" s="268" t="s">
        <v>582</v>
      </c>
      <c r="E44" s="324" t="s">
        <v>107</v>
      </c>
      <c r="F44" s="324"/>
      <c r="G44" s="194" t="s">
        <v>46</v>
      </c>
      <c r="H44" s="195">
        <v>3.3330000000000002</v>
      </c>
      <c r="I44" s="386">
        <v>3.09</v>
      </c>
      <c r="J44" s="386">
        <v>10.29</v>
      </c>
    </row>
    <row r="45" spans="1:10" s="262" customFormat="1" ht="39" customHeight="1" x14ac:dyDescent="0.2">
      <c r="A45" s="268" t="s">
        <v>188</v>
      </c>
      <c r="B45" s="193" t="s">
        <v>583</v>
      </c>
      <c r="C45" s="268" t="s">
        <v>47</v>
      </c>
      <c r="D45" s="268" t="s">
        <v>584</v>
      </c>
      <c r="E45" s="324" t="s">
        <v>107</v>
      </c>
      <c r="F45" s="324"/>
      <c r="G45" s="194" t="s">
        <v>48</v>
      </c>
      <c r="H45" s="195">
        <v>1.1000000000000001</v>
      </c>
      <c r="I45" s="386">
        <v>60.35</v>
      </c>
      <c r="J45" s="386">
        <v>66.38</v>
      </c>
    </row>
    <row r="46" spans="1:10" s="262" customFormat="1" ht="39" customHeight="1" x14ac:dyDescent="0.2">
      <c r="A46" s="268" t="s">
        <v>188</v>
      </c>
      <c r="B46" s="193" t="s">
        <v>585</v>
      </c>
      <c r="C46" s="268" t="s">
        <v>47</v>
      </c>
      <c r="D46" s="268" t="s">
        <v>586</v>
      </c>
      <c r="E46" s="324" t="s">
        <v>107</v>
      </c>
      <c r="F46" s="324"/>
      <c r="G46" s="194" t="s">
        <v>48</v>
      </c>
      <c r="H46" s="195">
        <v>1.0289999999999999</v>
      </c>
      <c r="I46" s="386">
        <v>78.75</v>
      </c>
      <c r="J46" s="386">
        <v>81.03</v>
      </c>
    </row>
    <row r="47" spans="1:10" s="262" customFormat="1" ht="14.25" x14ac:dyDescent="0.2">
      <c r="A47" s="265"/>
      <c r="B47" s="265"/>
      <c r="C47" s="265"/>
      <c r="D47" s="265"/>
      <c r="E47" s="265" t="s">
        <v>189</v>
      </c>
      <c r="F47" s="196">
        <v>202.13000000000002</v>
      </c>
      <c r="G47" s="265" t="s">
        <v>190</v>
      </c>
      <c r="H47" s="196">
        <v>0</v>
      </c>
      <c r="I47" s="265" t="s">
        <v>191</v>
      </c>
      <c r="J47" s="196">
        <v>202.13000000000002</v>
      </c>
    </row>
    <row r="48" spans="1:10" s="262" customFormat="1" thickBot="1" x14ac:dyDescent="0.25">
      <c r="A48" s="265"/>
      <c r="B48" s="265"/>
      <c r="C48" s="265"/>
      <c r="D48" s="265"/>
      <c r="E48" s="265" t="s">
        <v>192</v>
      </c>
      <c r="F48" s="385">
        <v>124.33</v>
      </c>
      <c r="G48" s="265"/>
      <c r="H48" s="322" t="s">
        <v>193</v>
      </c>
      <c r="I48" s="322"/>
      <c r="J48" s="385">
        <v>637.47</v>
      </c>
    </row>
    <row r="49" spans="1:10" s="262" customFormat="1" ht="0.95" customHeight="1" thickTop="1" x14ac:dyDescent="0.2">
      <c r="A49" s="162"/>
      <c r="B49" s="162"/>
      <c r="C49" s="162"/>
      <c r="D49" s="162"/>
      <c r="E49" s="162"/>
      <c r="F49" s="162"/>
      <c r="G49" s="162"/>
      <c r="H49" s="162"/>
      <c r="I49" s="162"/>
      <c r="J49" s="162"/>
    </row>
    <row r="50" spans="1:10" s="262" customFormat="1" ht="18" customHeight="1" x14ac:dyDescent="0.2">
      <c r="A50" s="266" t="s">
        <v>608</v>
      </c>
      <c r="B50" s="186" t="s">
        <v>20</v>
      </c>
      <c r="C50" s="266" t="s">
        <v>21</v>
      </c>
      <c r="D50" s="266" t="s">
        <v>22</v>
      </c>
      <c r="E50" s="323" t="s">
        <v>104</v>
      </c>
      <c r="F50" s="323"/>
      <c r="G50" s="187" t="s">
        <v>181</v>
      </c>
      <c r="H50" s="186" t="s">
        <v>182</v>
      </c>
      <c r="I50" s="186" t="s">
        <v>183</v>
      </c>
      <c r="J50" s="186" t="s">
        <v>0</v>
      </c>
    </row>
    <row r="51" spans="1:10" s="262" customFormat="1" ht="24" customHeight="1" x14ac:dyDescent="0.2">
      <c r="A51" s="267" t="s">
        <v>184</v>
      </c>
      <c r="B51" s="140" t="s">
        <v>552</v>
      </c>
      <c r="C51" s="267" t="s">
        <v>105</v>
      </c>
      <c r="D51" s="267" t="s">
        <v>553</v>
      </c>
      <c r="E51" s="325" t="s">
        <v>572</v>
      </c>
      <c r="F51" s="325"/>
      <c r="G51" s="141" t="s">
        <v>1</v>
      </c>
      <c r="H51" s="188">
        <v>1</v>
      </c>
      <c r="I51" s="379">
        <v>33.479999999999997</v>
      </c>
      <c r="J51" s="379">
        <v>33.479999999999997</v>
      </c>
    </row>
    <row r="52" spans="1:10" s="262" customFormat="1" ht="24" customHeight="1" x14ac:dyDescent="0.2">
      <c r="A52" s="264" t="s">
        <v>185</v>
      </c>
      <c r="B52" s="190" t="s">
        <v>195</v>
      </c>
      <c r="C52" s="264" t="s">
        <v>47</v>
      </c>
      <c r="D52" s="264" t="s">
        <v>196</v>
      </c>
      <c r="E52" s="326" t="s">
        <v>106</v>
      </c>
      <c r="F52" s="326"/>
      <c r="G52" s="191" t="s">
        <v>49</v>
      </c>
      <c r="H52" s="192">
        <v>0.5</v>
      </c>
      <c r="I52" s="384">
        <v>27.45</v>
      </c>
      <c r="J52" s="384">
        <v>13.72</v>
      </c>
    </row>
    <row r="53" spans="1:10" s="262" customFormat="1" ht="24" customHeight="1" x14ac:dyDescent="0.2">
      <c r="A53" s="264" t="s">
        <v>185</v>
      </c>
      <c r="B53" s="190" t="s">
        <v>186</v>
      </c>
      <c r="C53" s="264" t="s">
        <v>47</v>
      </c>
      <c r="D53" s="264" t="s">
        <v>187</v>
      </c>
      <c r="E53" s="326" t="s">
        <v>106</v>
      </c>
      <c r="F53" s="326"/>
      <c r="G53" s="191" t="s">
        <v>49</v>
      </c>
      <c r="H53" s="192">
        <v>1</v>
      </c>
      <c r="I53" s="384">
        <v>19.760000000000002</v>
      </c>
      <c r="J53" s="384">
        <v>19.760000000000002</v>
      </c>
    </row>
    <row r="54" spans="1:10" s="262" customFormat="1" ht="14.25" x14ac:dyDescent="0.2">
      <c r="A54" s="265"/>
      <c r="B54" s="265"/>
      <c r="C54" s="265"/>
      <c r="D54" s="265"/>
      <c r="E54" s="265" t="s">
        <v>189</v>
      </c>
      <c r="F54" s="196">
        <v>25.21</v>
      </c>
      <c r="G54" s="265" t="s">
        <v>190</v>
      </c>
      <c r="H54" s="196">
        <v>0</v>
      </c>
      <c r="I54" s="265" t="s">
        <v>191</v>
      </c>
      <c r="J54" s="196">
        <v>25.21</v>
      </c>
    </row>
    <row r="55" spans="1:10" s="262" customFormat="1" ht="14.25" x14ac:dyDescent="0.2">
      <c r="A55" s="265"/>
      <c r="B55" s="265"/>
      <c r="C55" s="265"/>
      <c r="D55" s="265"/>
      <c r="E55" s="265" t="s">
        <v>192</v>
      </c>
      <c r="F55" s="385">
        <v>8.11</v>
      </c>
      <c r="G55" s="385"/>
      <c r="H55" s="322" t="s">
        <v>193</v>
      </c>
      <c r="I55" s="322"/>
      <c r="J55" s="385">
        <v>41.59</v>
      </c>
    </row>
    <row r="56" spans="1:10" s="72" customFormat="1" ht="14.25" x14ac:dyDescent="0.2">
      <c r="A56" s="152"/>
      <c r="B56" s="152"/>
      <c r="C56" s="152"/>
      <c r="D56" s="152"/>
      <c r="E56" s="152"/>
      <c r="F56" s="152"/>
      <c r="G56" s="152"/>
      <c r="H56" s="152"/>
      <c r="I56" s="152"/>
      <c r="J56" s="152"/>
    </row>
    <row r="57" spans="1:10" s="72" customFormat="1" ht="14.25" x14ac:dyDescent="0.2">
      <c r="A57" s="122"/>
      <c r="B57" s="122"/>
      <c r="C57" s="122"/>
      <c r="D57" s="122"/>
      <c r="E57" s="123"/>
      <c r="F57" s="124"/>
      <c r="G57" s="124"/>
      <c r="H57" s="124"/>
      <c r="I57" s="124"/>
      <c r="J57" s="124"/>
    </row>
    <row r="58" spans="1:10" s="72" customFormat="1" ht="14.25" x14ac:dyDescent="0.2">
      <c r="A58" s="122"/>
      <c r="B58" s="122"/>
      <c r="C58" s="122"/>
      <c r="D58" s="122"/>
      <c r="E58" s="123"/>
      <c r="F58" s="124"/>
      <c r="G58" s="124"/>
      <c r="H58" s="124"/>
      <c r="I58" s="124"/>
      <c r="J58" s="124"/>
    </row>
    <row r="59" spans="1:10" s="72" customFormat="1" ht="26.25" customHeight="1" x14ac:dyDescent="0.2">
      <c r="A59" s="122"/>
      <c r="B59" s="122"/>
      <c r="C59" s="122"/>
      <c r="D59" s="122"/>
      <c r="E59" s="123"/>
      <c r="F59" s="124"/>
      <c r="G59" s="124"/>
      <c r="H59" s="1"/>
      <c r="I59" s="1"/>
      <c r="J59" s="1"/>
    </row>
    <row r="60" spans="1:10" s="72" customFormat="1" x14ac:dyDescent="0.2">
      <c r="A60" s="122"/>
      <c r="B60" s="122"/>
      <c r="C60" s="122"/>
      <c r="D60" s="122"/>
      <c r="E60" s="123"/>
      <c r="F60" s="124"/>
      <c r="G60" s="124"/>
      <c r="H60" s="1"/>
      <c r="I60" s="1"/>
      <c r="J60" s="1"/>
    </row>
    <row r="61" spans="1:10" s="72" customFormat="1" ht="15.75" x14ac:dyDescent="0.25">
      <c r="A61" s="122"/>
      <c r="B61" s="122"/>
      <c r="C61" s="122"/>
      <c r="D61" s="112" t="s">
        <v>5</v>
      </c>
      <c r="E61" s="337" t="str">
        <f>DADOS!C8</f>
        <v>Eng.ª Civil Flávia Cristina Barbosa</v>
      </c>
      <c r="F61" s="337"/>
      <c r="G61" s="337"/>
      <c r="H61" s="1"/>
      <c r="I61" s="1"/>
      <c r="J61" s="1"/>
    </row>
    <row r="62" spans="1:10" s="60" customFormat="1" ht="15.75" x14ac:dyDescent="0.25">
      <c r="A62" s="125"/>
      <c r="B62" s="125"/>
      <c r="C62" s="125"/>
      <c r="D62" s="125"/>
      <c r="E62" s="338" t="str">
        <f>"CREA: "&amp;DADOS!C9</f>
        <v>CREA: MG- 187.842/D</v>
      </c>
      <c r="F62" s="338"/>
      <c r="G62" s="338"/>
      <c r="H62" s="1"/>
      <c r="I62" s="1"/>
      <c r="J62" s="1"/>
    </row>
    <row r="63" spans="1:10" x14ac:dyDescent="0.2">
      <c r="G63" s="88"/>
    </row>
    <row r="64" spans="1:10" x14ac:dyDescent="0.2">
      <c r="G64" s="88"/>
    </row>
    <row r="65" spans="3:6" ht="18.75" x14ac:dyDescent="0.2">
      <c r="C65" s="2"/>
      <c r="D65" s="3"/>
      <c r="E65" s="91"/>
      <c r="F65" s="86"/>
    </row>
  </sheetData>
  <mergeCells count="44">
    <mergeCell ref="E61:G61"/>
    <mergeCell ref="E62:G62"/>
    <mergeCell ref="C4:F5"/>
    <mergeCell ref="A8:J8"/>
    <mergeCell ref="A3:B3"/>
    <mergeCell ref="I4:J4"/>
    <mergeCell ref="E13:F13"/>
    <mergeCell ref="E23:F23"/>
    <mergeCell ref="E24:F24"/>
    <mergeCell ref="E30:F30"/>
    <mergeCell ref="E31:F31"/>
    <mergeCell ref="H21:I21"/>
    <mergeCell ref="H35:I35"/>
    <mergeCell ref="A1:H2"/>
    <mergeCell ref="I5:I6"/>
    <mergeCell ref="J5:J6"/>
    <mergeCell ref="G4:H6"/>
    <mergeCell ref="E38:F38"/>
    <mergeCell ref="E39:F39"/>
    <mergeCell ref="E40:F40"/>
    <mergeCell ref="E41:F41"/>
    <mergeCell ref="E11:F11"/>
    <mergeCell ref="E12:F12"/>
    <mergeCell ref="E25:F25"/>
    <mergeCell ref="E26:F26"/>
    <mergeCell ref="H28:I28"/>
    <mergeCell ref="E32:F32"/>
    <mergeCell ref="E33:F33"/>
    <mergeCell ref="H15:I15"/>
    <mergeCell ref="E17:F17"/>
    <mergeCell ref="E18:F18"/>
    <mergeCell ref="E19:F19"/>
    <mergeCell ref="H55:I55"/>
    <mergeCell ref="E37:F37"/>
    <mergeCell ref="E43:F43"/>
    <mergeCell ref="E44:F44"/>
    <mergeCell ref="E45:F45"/>
    <mergeCell ref="H48:I48"/>
    <mergeCell ref="E50:F50"/>
    <mergeCell ref="E51:F51"/>
    <mergeCell ref="E52:F52"/>
    <mergeCell ref="E53:F53"/>
    <mergeCell ref="E42:F42"/>
    <mergeCell ref="E46:F46"/>
  </mergeCells>
  <pageMargins left="0.51181102362204722" right="0.51181102362204722" top="0.78740157480314965" bottom="0.78740157480314965" header="0.31496062992125984" footer="0.31496062992125984"/>
  <pageSetup paperSize="9" scale="65" fitToHeight="0" orientation="landscape" r:id="rId1"/>
  <headerFooter>
    <oddFooter>Página &amp;P de &amp;N</oddFooter>
  </headerFooter>
  <rowBreaks count="1" manualBreakCount="1">
    <brk id="35"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69"/>
  <sheetViews>
    <sheetView view="pageBreakPreview" zoomScale="60" zoomScaleNormal="70" workbookViewId="0">
      <selection activeCell="H75" sqref="H75"/>
    </sheetView>
  </sheetViews>
  <sheetFormatPr defaultColWidth="9" defaultRowHeight="15" x14ac:dyDescent="0.2"/>
  <cols>
    <col min="1" max="1" width="14.375" style="7" customWidth="1"/>
    <col min="2" max="2" width="15.875" style="7" customWidth="1"/>
    <col min="3" max="3" width="75.375" style="1" customWidth="1"/>
    <col min="4" max="4" width="36.625" style="1" customWidth="1"/>
    <col min="5" max="5" width="23.125" style="7" customWidth="1"/>
    <col min="6" max="6" width="15.75" style="1" customWidth="1"/>
    <col min="7" max="7" width="18.625" style="142" customWidth="1"/>
    <col min="8" max="8" width="19.375" style="87" customWidth="1"/>
    <col min="9" max="9" width="18.25" style="1" customWidth="1"/>
    <col min="10" max="10" width="18.75" style="1" customWidth="1"/>
    <col min="11" max="16384" width="9" style="1"/>
  </cols>
  <sheetData>
    <row r="1" spans="1:10" s="24" customFormat="1" ht="22.9" customHeight="1" thickBot="1" x14ac:dyDescent="0.3">
      <c r="A1" s="304" t="s">
        <v>37</v>
      </c>
      <c r="B1" s="304"/>
      <c r="C1" s="304"/>
      <c r="D1" s="304"/>
      <c r="E1" s="304"/>
      <c r="F1" s="304"/>
      <c r="G1" s="304"/>
      <c r="H1" s="305"/>
      <c r="I1" s="32" t="s">
        <v>3</v>
      </c>
      <c r="J1" s="34" t="str">
        <f>DADOS!C2</f>
        <v>R00</v>
      </c>
    </row>
    <row r="2" spans="1:10" s="25" customFormat="1" ht="22.9" customHeight="1" thickBot="1" x14ac:dyDescent="0.25">
      <c r="A2" s="306"/>
      <c r="B2" s="306"/>
      <c r="C2" s="306"/>
      <c r="D2" s="306"/>
      <c r="E2" s="306"/>
      <c r="F2" s="306"/>
      <c r="G2" s="306"/>
      <c r="H2" s="307"/>
      <c r="I2" s="33" t="s">
        <v>8</v>
      </c>
      <c r="J2" s="48">
        <f>DADOS!C4</f>
        <v>45091</v>
      </c>
    </row>
    <row r="3" spans="1:10" s="25" customFormat="1" ht="21" customHeight="1" x14ac:dyDescent="0.2">
      <c r="A3" s="308" t="s">
        <v>9</v>
      </c>
      <c r="B3" s="309"/>
      <c r="C3" s="350" t="s">
        <v>10</v>
      </c>
      <c r="D3" s="351"/>
      <c r="E3" s="351"/>
      <c r="F3" s="352"/>
      <c r="G3" s="312" t="s">
        <v>7</v>
      </c>
      <c r="H3" s="309"/>
      <c r="I3" s="31" t="s">
        <v>11</v>
      </c>
      <c r="J3" s="26"/>
    </row>
    <row r="4" spans="1:10" s="25" customFormat="1" ht="64.5" customHeight="1" thickBot="1" x14ac:dyDescent="0.25">
      <c r="A4" s="310"/>
      <c r="B4" s="311"/>
      <c r="C4" s="353" t="str">
        <f>DADOS!C3</f>
        <v>URBANIZAÇÃO DA PRAÇA CORRUÍRA</v>
      </c>
      <c r="D4" s="354"/>
      <c r="E4" s="354"/>
      <c r="F4" s="355"/>
      <c r="G4" s="313"/>
      <c r="H4" s="311"/>
      <c r="I4" s="345" t="str">
        <f>DADOS!C7</f>
        <v>SINAPI - 04/2023 - Minas Gerais
SICRO3 - 01/2023 - Minas Gerais
SETOP - 01/2023 - Minas Gerais
SUDECAP - 02/2023 - Minas Gerais</v>
      </c>
      <c r="J4" s="346"/>
    </row>
    <row r="5" spans="1:10" s="25" customFormat="1" ht="21" customHeight="1" thickBot="1" x14ac:dyDescent="0.25">
      <c r="A5" s="349"/>
      <c r="B5" s="348"/>
      <c r="C5" s="356"/>
      <c r="D5" s="357"/>
      <c r="E5" s="357"/>
      <c r="F5" s="358"/>
      <c r="G5" s="347"/>
      <c r="H5" s="348"/>
      <c r="I5" s="36" t="s">
        <v>12</v>
      </c>
      <c r="J5" s="38">
        <f>DADOS!C5</f>
        <v>0.24229999999999999</v>
      </c>
    </row>
    <row r="6" spans="1:10" s="25" customFormat="1" ht="7.9" customHeight="1" thickBot="1" x14ac:dyDescent="0.25">
      <c r="A6" s="103"/>
      <c r="B6" s="103"/>
      <c r="C6" s="46"/>
      <c r="D6" s="46"/>
      <c r="E6" s="46"/>
      <c r="F6" s="46"/>
      <c r="G6" s="153"/>
      <c r="H6" s="104"/>
      <c r="I6" s="41"/>
      <c r="J6" s="38"/>
    </row>
    <row r="7" spans="1:10" s="25" customFormat="1" ht="22.15" customHeight="1" thickBot="1" x14ac:dyDescent="0.25">
      <c r="A7" s="315" t="str">
        <f>A1&amp;" DE PROJETO EXECUTIVO - "&amp;C4</f>
        <v>CURVA ABC DE SERVIÇOS DE PROJETO EXECUTIVO - URBANIZAÇÃO DA PRAÇA CORRUÍRA</v>
      </c>
      <c r="B7" s="315"/>
      <c r="C7" s="315"/>
      <c r="D7" s="315"/>
      <c r="E7" s="315"/>
      <c r="F7" s="315"/>
      <c r="G7" s="315"/>
      <c r="H7" s="315"/>
      <c r="I7" s="315"/>
      <c r="J7" s="315"/>
    </row>
    <row r="8" spans="1:10" s="27" customFormat="1" ht="7.9" customHeight="1" thickBot="1" x14ac:dyDescent="0.3">
      <c r="A8" s="359"/>
      <c r="B8" s="360"/>
      <c r="C8" s="360"/>
      <c r="D8" s="360"/>
      <c r="E8" s="360"/>
      <c r="F8" s="360"/>
      <c r="G8" s="360"/>
      <c r="H8" s="360"/>
      <c r="I8" s="360"/>
      <c r="J8" s="360"/>
    </row>
    <row r="9" spans="1:10" s="27" customFormat="1" ht="38.450000000000003" customHeight="1" thickBot="1" x14ac:dyDescent="0.3">
      <c r="A9" s="39" t="s">
        <v>20</v>
      </c>
      <c r="B9" s="37" t="s">
        <v>21</v>
      </c>
      <c r="C9" s="37" t="s">
        <v>22</v>
      </c>
      <c r="D9" s="37" t="s">
        <v>104</v>
      </c>
      <c r="E9" s="37" t="s">
        <v>36</v>
      </c>
      <c r="F9" s="37" t="s">
        <v>35</v>
      </c>
      <c r="G9" s="105" t="s">
        <v>81</v>
      </c>
      <c r="H9" s="105" t="s">
        <v>0</v>
      </c>
      <c r="I9" s="37" t="s">
        <v>62</v>
      </c>
      <c r="J9" s="40" t="s">
        <v>82</v>
      </c>
    </row>
    <row r="10" spans="1:10" s="262" customFormat="1" ht="26.1" customHeight="1" x14ac:dyDescent="0.2">
      <c r="A10" s="140" t="s">
        <v>464</v>
      </c>
      <c r="B10" s="267" t="s">
        <v>47</v>
      </c>
      <c r="C10" s="267" t="s">
        <v>465</v>
      </c>
      <c r="D10" s="267" t="s">
        <v>106</v>
      </c>
      <c r="E10" s="141" t="s">
        <v>113</v>
      </c>
      <c r="F10" s="189">
        <v>3</v>
      </c>
      <c r="G10" s="379">
        <v>24612.22</v>
      </c>
      <c r="H10" s="379">
        <v>73836.66</v>
      </c>
      <c r="I10" s="381">
        <v>18.98</v>
      </c>
      <c r="J10" s="381">
        <v>18.98</v>
      </c>
    </row>
    <row r="11" spans="1:10" s="262" customFormat="1" ht="65.099999999999994" customHeight="1" x14ac:dyDescent="0.2">
      <c r="A11" s="140" t="s">
        <v>466</v>
      </c>
      <c r="B11" s="267" t="s">
        <v>45</v>
      </c>
      <c r="C11" s="267" t="s">
        <v>467</v>
      </c>
      <c r="D11" s="267" t="s">
        <v>179</v>
      </c>
      <c r="E11" s="141" t="s">
        <v>6</v>
      </c>
      <c r="F11" s="189">
        <v>163.33000000000001</v>
      </c>
      <c r="G11" s="379">
        <v>262.93</v>
      </c>
      <c r="H11" s="379">
        <v>42944.35</v>
      </c>
      <c r="I11" s="381">
        <v>11.04</v>
      </c>
      <c r="J11" s="381">
        <v>30.01</v>
      </c>
    </row>
    <row r="12" spans="1:10" s="262" customFormat="1" ht="24" customHeight="1" x14ac:dyDescent="0.2">
      <c r="A12" s="140" t="s">
        <v>115</v>
      </c>
      <c r="B12" s="267" t="s">
        <v>47</v>
      </c>
      <c r="C12" s="267" t="s">
        <v>116</v>
      </c>
      <c r="D12" s="267" t="s">
        <v>106</v>
      </c>
      <c r="E12" s="141" t="s">
        <v>49</v>
      </c>
      <c r="F12" s="189">
        <v>1260</v>
      </c>
      <c r="G12" s="379">
        <v>31.52</v>
      </c>
      <c r="H12" s="379">
        <v>39715.199999999997</v>
      </c>
      <c r="I12" s="381">
        <v>10.210000000000001</v>
      </c>
      <c r="J12" s="381">
        <v>40.22</v>
      </c>
    </row>
    <row r="13" spans="1:10" s="262" customFormat="1" ht="65.099999999999994" customHeight="1" x14ac:dyDescent="0.2">
      <c r="A13" s="140" t="s">
        <v>529</v>
      </c>
      <c r="B13" s="267" t="s">
        <v>105</v>
      </c>
      <c r="C13" s="267" t="s">
        <v>530</v>
      </c>
      <c r="D13" s="267" t="s">
        <v>572</v>
      </c>
      <c r="E13" s="141" t="s">
        <v>48</v>
      </c>
      <c r="F13" s="189">
        <v>61.48</v>
      </c>
      <c r="G13" s="379">
        <v>637.47</v>
      </c>
      <c r="H13" s="379">
        <v>39191.65</v>
      </c>
      <c r="I13" s="381">
        <v>10.07</v>
      </c>
      <c r="J13" s="381">
        <v>50.29</v>
      </c>
    </row>
    <row r="14" spans="1:10" s="262" customFormat="1" ht="39" customHeight="1" x14ac:dyDescent="0.2">
      <c r="A14" s="140" t="s">
        <v>500</v>
      </c>
      <c r="B14" s="267" t="s">
        <v>47</v>
      </c>
      <c r="C14" s="267" t="s">
        <v>501</v>
      </c>
      <c r="D14" s="267" t="s">
        <v>121</v>
      </c>
      <c r="E14" s="141" t="s">
        <v>1</v>
      </c>
      <c r="F14" s="189">
        <v>209.19</v>
      </c>
      <c r="G14" s="379">
        <v>111.07</v>
      </c>
      <c r="H14" s="379">
        <v>23234.73</v>
      </c>
      <c r="I14" s="381">
        <v>5.97</v>
      </c>
      <c r="J14" s="381">
        <v>56.27</v>
      </c>
    </row>
    <row r="15" spans="1:10" s="262" customFormat="1" ht="39" customHeight="1" x14ac:dyDescent="0.2">
      <c r="A15" s="140" t="s">
        <v>512</v>
      </c>
      <c r="B15" s="267" t="s">
        <v>47</v>
      </c>
      <c r="C15" s="267" t="s">
        <v>513</v>
      </c>
      <c r="D15" s="267" t="s">
        <v>114</v>
      </c>
      <c r="E15" s="141" t="s">
        <v>48</v>
      </c>
      <c r="F15" s="189">
        <v>79</v>
      </c>
      <c r="G15" s="379">
        <v>225.41</v>
      </c>
      <c r="H15" s="379">
        <v>17807.39</v>
      </c>
      <c r="I15" s="381">
        <v>4.58</v>
      </c>
      <c r="J15" s="381">
        <v>60.84</v>
      </c>
    </row>
    <row r="16" spans="1:10" s="262" customFormat="1" ht="51.95" customHeight="1" x14ac:dyDescent="0.2">
      <c r="A16" s="140" t="s">
        <v>535</v>
      </c>
      <c r="B16" s="267" t="s">
        <v>47</v>
      </c>
      <c r="C16" s="267" t="s">
        <v>536</v>
      </c>
      <c r="D16" s="267" t="s">
        <v>114</v>
      </c>
      <c r="E16" s="141" t="s">
        <v>46</v>
      </c>
      <c r="F16" s="189">
        <v>9</v>
      </c>
      <c r="G16" s="379">
        <v>1596.9</v>
      </c>
      <c r="H16" s="379">
        <v>14372.1</v>
      </c>
      <c r="I16" s="381">
        <v>3.69</v>
      </c>
      <c r="J16" s="381">
        <v>64.540000000000006</v>
      </c>
    </row>
    <row r="17" spans="1:10" s="262" customFormat="1" ht="51.95" customHeight="1" x14ac:dyDescent="0.2">
      <c r="A17" s="140" t="s">
        <v>533</v>
      </c>
      <c r="B17" s="267" t="s">
        <v>47</v>
      </c>
      <c r="C17" s="267" t="s">
        <v>534</v>
      </c>
      <c r="D17" s="267" t="s">
        <v>114</v>
      </c>
      <c r="E17" s="141" t="s">
        <v>46</v>
      </c>
      <c r="F17" s="189">
        <v>9</v>
      </c>
      <c r="G17" s="379">
        <v>1549.42</v>
      </c>
      <c r="H17" s="379">
        <v>13944.78</v>
      </c>
      <c r="I17" s="381">
        <v>3.58</v>
      </c>
      <c r="J17" s="381">
        <v>68.12</v>
      </c>
    </row>
    <row r="18" spans="1:10" s="262" customFormat="1" ht="65.099999999999994" customHeight="1" x14ac:dyDescent="0.2">
      <c r="A18" s="140" t="s">
        <v>549</v>
      </c>
      <c r="B18" s="267" t="s">
        <v>47</v>
      </c>
      <c r="C18" s="267" t="s">
        <v>550</v>
      </c>
      <c r="D18" s="267" t="s">
        <v>114</v>
      </c>
      <c r="E18" s="141" t="s">
        <v>46</v>
      </c>
      <c r="F18" s="189">
        <v>3</v>
      </c>
      <c r="G18" s="379">
        <v>3263.32</v>
      </c>
      <c r="H18" s="379">
        <v>9789.9599999999991</v>
      </c>
      <c r="I18" s="381">
        <v>2.52</v>
      </c>
      <c r="J18" s="381">
        <v>70.64</v>
      </c>
    </row>
    <row r="19" spans="1:10" s="262" customFormat="1" ht="39" customHeight="1" x14ac:dyDescent="0.2">
      <c r="A19" s="140" t="s">
        <v>117</v>
      </c>
      <c r="B19" s="267" t="s">
        <v>47</v>
      </c>
      <c r="C19" s="267" t="s">
        <v>61</v>
      </c>
      <c r="D19" s="267" t="s">
        <v>110</v>
      </c>
      <c r="E19" s="141" t="s">
        <v>63</v>
      </c>
      <c r="F19" s="189">
        <v>2927.7</v>
      </c>
      <c r="G19" s="379">
        <v>2.8</v>
      </c>
      <c r="H19" s="379">
        <v>8197.56</v>
      </c>
      <c r="I19" s="381">
        <v>2.11</v>
      </c>
      <c r="J19" s="381">
        <v>72.739999999999995</v>
      </c>
    </row>
    <row r="20" spans="1:10" s="262" customFormat="1" ht="26.1" customHeight="1" x14ac:dyDescent="0.2">
      <c r="A20" s="140" t="s">
        <v>567</v>
      </c>
      <c r="B20" s="267" t="s">
        <v>45</v>
      </c>
      <c r="C20" s="267" t="s">
        <v>568</v>
      </c>
      <c r="D20" s="267" t="s">
        <v>179</v>
      </c>
      <c r="E20" s="141" t="s">
        <v>65</v>
      </c>
      <c r="F20" s="189">
        <v>3</v>
      </c>
      <c r="G20" s="379">
        <v>2700.26</v>
      </c>
      <c r="H20" s="379">
        <v>8100.78</v>
      </c>
      <c r="I20" s="381">
        <v>2.08</v>
      </c>
      <c r="J20" s="381">
        <v>74.819999999999993</v>
      </c>
    </row>
    <row r="21" spans="1:10" s="262" customFormat="1" ht="39" customHeight="1" x14ac:dyDescent="0.2">
      <c r="A21" s="140" t="s">
        <v>514</v>
      </c>
      <c r="B21" s="267" t="s">
        <v>47</v>
      </c>
      <c r="C21" s="267" t="s">
        <v>515</v>
      </c>
      <c r="D21" s="267" t="s">
        <v>587</v>
      </c>
      <c r="E21" s="141" t="s">
        <v>1</v>
      </c>
      <c r="F21" s="189">
        <v>45.15</v>
      </c>
      <c r="G21" s="379">
        <v>177.46</v>
      </c>
      <c r="H21" s="379">
        <v>8012.31</v>
      </c>
      <c r="I21" s="381">
        <v>2.06</v>
      </c>
      <c r="J21" s="381">
        <v>76.88</v>
      </c>
    </row>
    <row r="22" spans="1:10" s="262" customFormat="1" ht="65.099999999999994" customHeight="1" x14ac:dyDescent="0.2">
      <c r="A22" s="140" t="s">
        <v>546</v>
      </c>
      <c r="B22" s="267" t="s">
        <v>47</v>
      </c>
      <c r="C22" s="267" t="s">
        <v>547</v>
      </c>
      <c r="D22" s="267" t="s">
        <v>114</v>
      </c>
      <c r="E22" s="141" t="s">
        <v>46</v>
      </c>
      <c r="F22" s="189">
        <v>3</v>
      </c>
      <c r="G22" s="379">
        <v>2442.29</v>
      </c>
      <c r="H22" s="379">
        <v>7326.87</v>
      </c>
      <c r="I22" s="381">
        <v>1.88</v>
      </c>
      <c r="J22" s="381">
        <v>78.77</v>
      </c>
    </row>
    <row r="23" spans="1:10" s="262" customFormat="1" ht="51.95" customHeight="1" x14ac:dyDescent="0.2">
      <c r="A23" s="140" t="s">
        <v>205</v>
      </c>
      <c r="B23" s="267" t="s">
        <v>45</v>
      </c>
      <c r="C23" s="267" t="s">
        <v>77</v>
      </c>
      <c r="D23" s="267" t="s">
        <v>179</v>
      </c>
      <c r="E23" s="141" t="s">
        <v>65</v>
      </c>
      <c r="F23" s="189">
        <v>6</v>
      </c>
      <c r="G23" s="379">
        <v>1018.68</v>
      </c>
      <c r="H23" s="379">
        <v>6112.08</v>
      </c>
      <c r="I23" s="381">
        <v>1.57</v>
      </c>
      <c r="J23" s="381">
        <v>80.34</v>
      </c>
    </row>
    <row r="24" spans="1:10" s="262" customFormat="1" ht="65.099999999999994" customHeight="1" x14ac:dyDescent="0.2">
      <c r="A24" s="140" t="s">
        <v>543</v>
      </c>
      <c r="B24" s="267" t="s">
        <v>47</v>
      </c>
      <c r="C24" s="267" t="s">
        <v>544</v>
      </c>
      <c r="D24" s="267" t="s">
        <v>114</v>
      </c>
      <c r="E24" s="141" t="s">
        <v>46</v>
      </c>
      <c r="F24" s="189">
        <v>1</v>
      </c>
      <c r="G24" s="379">
        <v>6055.93</v>
      </c>
      <c r="H24" s="379">
        <v>6055.93</v>
      </c>
      <c r="I24" s="381">
        <v>1.56</v>
      </c>
      <c r="J24" s="381">
        <v>81.89</v>
      </c>
    </row>
    <row r="25" spans="1:10" s="262" customFormat="1" ht="39" customHeight="1" x14ac:dyDescent="0.2">
      <c r="A25" s="140" t="s">
        <v>503</v>
      </c>
      <c r="B25" s="267" t="s">
        <v>47</v>
      </c>
      <c r="C25" s="267" t="s">
        <v>504</v>
      </c>
      <c r="D25" s="267" t="s">
        <v>112</v>
      </c>
      <c r="E25" s="141" t="s">
        <v>48</v>
      </c>
      <c r="F25" s="189">
        <v>78</v>
      </c>
      <c r="G25" s="379">
        <v>74.36</v>
      </c>
      <c r="H25" s="379">
        <v>5800.08</v>
      </c>
      <c r="I25" s="381">
        <v>1.49</v>
      </c>
      <c r="J25" s="381">
        <v>83.38</v>
      </c>
    </row>
    <row r="26" spans="1:10" s="262" customFormat="1" ht="24" customHeight="1" x14ac:dyDescent="0.2">
      <c r="A26" s="149" t="s">
        <v>478</v>
      </c>
      <c r="B26" s="150" t="s">
        <v>105</v>
      </c>
      <c r="C26" s="150" t="s">
        <v>449</v>
      </c>
      <c r="D26" s="150" t="s">
        <v>107</v>
      </c>
      <c r="E26" s="151" t="s">
        <v>46</v>
      </c>
      <c r="F26" s="200">
        <v>2</v>
      </c>
      <c r="G26" s="380">
        <v>2881.22</v>
      </c>
      <c r="H26" s="380">
        <v>5762.44</v>
      </c>
      <c r="I26" s="382">
        <v>1.48</v>
      </c>
      <c r="J26" s="382">
        <v>84.87</v>
      </c>
    </row>
    <row r="27" spans="1:10" s="262" customFormat="1" ht="39" customHeight="1" x14ac:dyDescent="0.2">
      <c r="A27" s="140" t="s">
        <v>559</v>
      </c>
      <c r="B27" s="267" t="s">
        <v>47</v>
      </c>
      <c r="C27" s="267" t="s">
        <v>560</v>
      </c>
      <c r="D27" s="267" t="s">
        <v>114</v>
      </c>
      <c r="E27" s="141" t="s">
        <v>46</v>
      </c>
      <c r="F27" s="189">
        <v>31</v>
      </c>
      <c r="G27" s="379">
        <v>174.43</v>
      </c>
      <c r="H27" s="379">
        <v>5407.33</v>
      </c>
      <c r="I27" s="381">
        <v>1.39</v>
      </c>
      <c r="J27" s="381">
        <v>86.26</v>
      </c>
    </row>
    <row r="28" spans="1:10" s="262" customFormat="1" ht="24" customHeight="1" x14ac:dyDescent="0.2">
      <c r="A28" s="140" t="s">
        <v>556</v>
      </c>
      <c r="B28" s="267" t="s">
        <v>47</v>
      </c>
      <c r="C28" s="267" t="s">
        <v>557</v>
      </c>
      <c r="D28" s="267" t="s">
        <v>114</v>
      </c>
      <c r="E28" s="141" t="s">
        <v>1</v>
      </c>
      <c r="F28" s="189">
        <v>286.8</v>
      </c>
      <c r="G28" s="379">
        <v>17.41</v>
      </c>
      <c r="H28" s="379">
        <v>4993.18</v>
      </c>
      <c r="I28" s="381">
        <v>1.28</v>
      </c>
      <c r="J28" s="381">
        <v>87.54</v>
      </c>
    </row>
    <row r="29" spans="1:10" s="262" customFormat="1" ht="78" customHeight="1" x14ac:dyDescent="0.2">
      <c r="A29" s="140" t="s">
        <v>206</v>
      </c>
      <c r="B29" s="267" t="s">
        <v>45</v>
      </c>
      <c r="C29" s="267" t="s">
        <v>207</v>
      </c>
      <c r="D29" s="267" t="s">
        <v>179</v>
      </c>
      <c r="E29" s="141" t="s">
        <v>84</v>
      </c>
      <c r="F29" s="189">
        <v>1</v>
      </c>
      <c r="G29" s="379">
        <v>4701.7</v>
      </c>
      <c r="H29" s="379">
        <v>4701.7</v>
      </c>
      <c r="I29" s="381">
        <v>1.21</v>
      </c>
      <c r="J29" s="381">
        <v>88.75</v>
      </c>
    </row>
    <row r="30" spans="1:10" s="262" customFormat="1" ht="78" customHeight="1" x14ac:dyDescent="0.2">
      <c r="A30" s="140" t="s">
        <v>538</v>
      </c>
      <c r="B30" s="267" t="s">
        <v>45</v>
      </c>
      <c r="C30" s="267" t="s">
        <v>539</v>
      </c>
      <c r="D30" s="267" t="s">
        <v>179</v>
      </c>
      <c r="E30" s="141" t="s">
        <v>84</v>
      </c>
      <c r="F30" s="189">
        <v>3</v>
      </c>
      <c r="G30" s="379">
        <v>1486.34</v>
      </c>
      <c r="H30" s="379">
        <v>4459.0200000000004</v>
      </c>
      <c r="I30" s="381">
        <v>1.1499999999999999</v>
      </c>
      <c r="J30" s="381">
        <v>89.89</v>
      </c>
    </row>
    <row r="31" spans="1:10" s="262" customFormat="1" ht="39" customHeight="1" x14ac:dyDescent="0.2">
      <c r="A31" s="140" t="s">
        <v>518</v>
      </c>
      <c r="B31" s="267" t="s">
        <v>47</v>
      </c>
      <c r="C31" s="267" t="s">
        <v>519</v>
      </c>
      <c r="D31" s="267" t="s">
        <v>121</v>
      </c>
      <c r="E31" s="141" t="s">
        <v>1</v>
      </c>
      <c r="F31" s="189">
        <v>32.53</v>
      </c>
      <c r="G31" s="379">
        <v>131.03</v>
      </c>
      <c r="H31" s="379">
        <v>4262.3999999999996</v>
      </c>
      <c r="I31" s="381">
        <v>1.1000000000000001</v>
      </c>
      <c r="J31" s="381">
        <v>90.99</v>
      </c>
    </row>
    <row r="32" spans="1:10" s="262" customFormat="1" ht="26.1" customHeight="1" x14ac:dyDescent="0.2">
      <c r="A32" s="140" t="s">
        <v>527</v>
      </c>
      <c r="B32" s="267" t="s">
        <v>45</v>
      </c>
      <c r="C32" s="267" t="s">
        <v>528</v>
      </c>
      <c r="D32" s="267" t="s">
        <v>179</v>
      </c>
      <c r="E32" s="141" t="s">
        <v>1</v>
      </c>
      <c r="F32" s="189">
        <v>55.28</v>
      </c>
      <c r="G32" s="379">
        <v>58.94</v>
      </c>
      <c r="H32" s="379">
        <v>3258.2</v>
      </c>
      <c r="I32" s="381">
        <v>0.84</v>
      </c>
      <c r="J32" s="381">
        <v>91.83</v>
      </c>
    </row>
    <row r="33" spans="1:10" s="262" customFormat="1" ht="24" customHeight="1" x14ac:dyDescent="0.2">
      <c r="A33" s="149" t="s">
        <v>480</v>
      </c>
      <c r="B33" s="150" t="s">
        <v>105</v>
      </c>
      <c r="C33" s="150" t="s">
        <v>446</v>
      </c>
      <c r="D33" s="150" t="s">
        <v>107</v>
      </c>
      <c r="E33" s="151" t="s">
        <v>46</v>
      </c>
      <c r="F33" s="200">
        <v>1</v>
      </c>
      <c r="G33" s="380">
        <v>2968.73</v>
      </c>
      <c r="H33" s="380">
        <v>2968.73</v>
      </c>
      <c r="I33" s="382">
        <v>0.76</v>
      </c>
      <c r="J33" s="382">
        <v>92.59</v>
      </c>
    </row>
    <row r="34" spans="1:10" s="262" customFormat="1" ht="26.1" customHeight="1" x14ac:dyDescent="0.2">
      <c r="A34" s="140" t="s">
        <v>253</v>
      </c>
      <c r="B34" s="267" t="s">
        <v>47</v>
      </c>
      <c r="C34" s="267" t="s">
        <v>254</v>
      </c>
      <c r="D34" s="267" t="s">
        <v>114</v>
      </c>
      <c r="E34" s="141" t="s">
        <v>1</v>
      </c>
      <c r="F34" s="189">
        <v>130.62</v>
      </c>
      <c r="G34" s="379">
        <v>22.39</v>
      </c>
      <c r="H34" s="379">
        <v>2924.58</v>
      </c>
      <c r="I34" s="381">
        <v>0.75</v>
      </c>
      <c r="J34" s="381">
        <v>93.34</v>
      </c>
    </row>
    <row r="35" spans="1:10" s="262" customFormat="1" ht="65.099999999999994" customHeight="1" x14ac:dyDescent="0.2">
      <c r="A35" s="140" t="s">
        <v>606</v>
      </c>
      <c r="B35" s="267" t="s">
        <v>47</v>
      </c>
      <c r="C35" s="267" t="s">
        <v>607</v>
      </c>
      <c r="D35" s="267" t="s">
        <v>114</v>
      </c>
      <c r="E35" s="141" t="s">
        <v>46</v>
      </c>
      <c r="F35" s="189">
        <v>1</v>
      </c>
      <c r="G35" s="379">
        <v>2853.88</v>
      </c>
      <c r="H35" s="379">
        <v>2853.88</v>
      </c>
      <c r="I35" s="381">
        <v>0.73</v>
      </c>
      <c r="J35" s="381">
        <v>94.07</v>
      </c>
    </row>
    <row r="36" spans="1:10" s="262" customFormat="1" ht="26.1" customHeight="1" x14ac:dyDescent="0.2">
      <c r="A36" s="140" t="s">
        <v>180</v>
      </c>
      <c r="B36" s="267" t="s">
        <v>45</v>
      </c>
      <c r="C36" s="267" t="s">
        <v>252</v>
      </c>
      <c r="D36" s="267" t="s">
        <v>179</v>
      </c>
      <c r="E36" s="141" t="s">
        <v>2</v>
      </c>
      <c r="F36" s="189">
        <v>11.86</v>
      </c>
      <c r="G36" s="379">
        <v>222.3</v>
      </c>
      <c r="H36" s="379">
        <v>2636.47</v>
      </c>
      <c r="I36" s="381">
        <v>0.68</v>
      </c>
      <c r="J36" s="381">
        <v>94.75</v>
      </c>
    </row>
    <row r="37" spans="1:10" s="262" customFormat="1" ht="90.95" customHeight="1" x14ac:dyDescent="0.2">
      <c r="A37" s="140" t="s">
        <v>124</v>
      </c>
      <c r="B37" s="267" t="s">
        <v>45</v>
      </c>
      <c r="C37" s="267" t="s">
        <v>74</v>
      </c>
      <c r="D37" s="267" t="s">
        <v>179</v>
      </c>
      <c r="E37" s="141" t="s">
        <v>65</v>
      </c>
      <c r="F37" s="189">
        <v>3</v>
      </c>
      <c r="G37" s="379">
        <v>856.52</v>
      </c>
      <c r="H37" s="379">
        <v>2569.56</v>
      </c>
      <c r="I37" s="381">
        <v>0.66</v>
      </c>
      <c r="J37" s="381">
        <v>95.41</v>
      </c>
    </row>
    <row r="38" spans="1:10" s="262" customFormat="1" ht="51.95" customHeight="1" x14ac:dyDescent="0.2">
      <c r="A38" s="140" t="s">
        <v>118</v>
      </c>
      <c r="B38" s="267" t="s">
        <v>47</v>
      </c>
      <c r="C38" s="267" t="s">
        <v>60</v>
      </c>
      <c r="D38" s="267" t="s">
        <v>110</v>
      </c>
      <c r="E38" s="141" t="s">
        <v>2</v>
      </c>
      <c r="F38" s="189">
        <v>230.68</v>
      </c>
      <c r="G38" s="379">
        <v>8.0500000000000007</v>
      </c>
      <c r="H38" s="379">
        <v>1856.97</v>
      </c>
      <c r="I38" s="381">
        <v>0.48</v>
      </c>
      <c r="J38" s="381">
        <v>95.89</v>
      </c>
    </row>
    <row r="39" spans="1:10" s="262" customFormat="1" ht="26.1" customHeight="1" x14ac:dyDescent="0.2">
      <c r="A39" s="140" t="s">
        <v>208</v>
      </c>
      <c r="B39" s="267" t="s">
        <v>45</v>
      </c>
      <c r="C39" s="267" t="s">
        <v>259</v>
      </c>
      <c r="D39" s="267" t="s">
        <v>179</v>
      </c>
      <c r="E39" s="141" t="s">
        <v>84</v>
      </c>
      <c r="F39" s="189">
        <v>14</v>
      </c>
      <c r="G39" s="379">
        <v>101.62</v>
      </c>
      <c r="H39" s="379">
        <v>1422.68</v>
      </c>
      <c r="I39" s="381">
        <v>0.37</v>
      </c>
      <c r="J39" s="381">
        <v>96.25</v>
      </c>
    </row>
    <row r="40" spans="1:10" s="262" customFormat="1" ht="39" customHeight="1" x14ac:dyDescent="0.2">
      <c r="A40" s="140" t="s">
        <v>269</v>
      </c>
      <c r="B40" s="267" t="s">
        <v>45</v>
      </c>
      <c r="C40" s="267" t="s">
        <v>198</v>
      </c>
      <c r="D40" s="267" t="s">
        <v>179</v>
      </c>
      <c r="E40" s="141" t="s">
        <v>1</v>
      </c>
      <c r="F40" s="189">
        <v>22.75</v>
      </c>
      <c r="G40" s="379">
        <v>58.25</v>
      </c>
      <c r="H40" s="379">
        <v>1325.18</v>
      </c>
      <c r="I40" s="381">
        <v>0.34</v>
      </c>
      <c r="J40" s="381">
        <v>96.6</v>
      </c>
    </row>
    <row r="41" spans="1:10" s="262" customFormat="1" ht="26.1" customHeight="1" x14ac:dyDescent="0.2">
      <c r="A41" s="140" t="s">
        <v>468</v>
      </c>
      <c r="B41" s="267" t="s">
        <v>47</v>
      </c>
      <c r="C41" s="267" t="s">
        <v>469</v>
      </c>
      <c r="D41" s="267" t="s">
        <v>128</v>
      </c>
      <c r="E41" s="141" t="s">
        <v>1</v>
      </c>
      <c r="F41" s="189">
        <v>359.33</v>
      </c>
      <c r="G41" s="379">
        <v>3.35</v>
      </c>
      <c r="H41" s="379">
        <v>1203.75</v>
      </c>
      <c r="I41" s="381">
        <v>0.31</v>
      </c>
      <c r="J41" s="381">
        <v>96.9</v>
      </c>
    </row>
    <row r="42" spans="1:10" s="262" customFormat="1" ht="51.95" customHeight="1" x14ac:dyDescent="0.2">
      <c r="A42" s="140" t="s">
        <v>470</v>
      </c>
      <c r="B42" s="267" t="s">
        <v>45</v>
      </c>
      <c r="C42" s="267" t="s">
        <v>471</v>
      </c>
      <c r="D42" s="267" t="s">
        <v>179</v>
      </c>
      <c r="E42" s="141" t="s">
        <v>1</v>
      </c>
      <c r="F42" s="189">
        <v>6.6</v>
      </c>
      <c r="G42" s="379">
        <v>182.05</v>
      </c>
      <c r="H42" s="379">
        <v>1201.53</v>
      </c>
      <c r="I42" s="381">
        <v>0.31</v>
      </c>
      <c r="J42" s="381">
        <v>97.21</v>
      </c>
    </row>
    <row r="43" spans="1:10" s="262" customFormat="1" ht="24" customHeight="1" x14ac:dyDescent="0.2">
      <c r="A43" s="140" t="s">
        <v>255</v>
      </c>
      <c r="B43" s="267" t="s">
        <v>47</v>
      </c>
      <c r="C43" s="267" t="s">
        <v>256</v>
      </c>
      <c r="D43" s="267" t="s">
        <v>114</v>
      </c>
      <c r="E43" s="141" t="s">
        <v>1</v>
      </c>
      <c r="F43" s="189">
        <v>141.78</v>
      </c>
      <c r="G43" s="379">
        <v>7.39</v>
      </c>
      <c r="H43" s="379">
        <v>1047.75</v>
      </c>
      <c r="I43" s="381">
        <v>0.27</v>
      </c>
      <c r="J43" s="381">
        <v>97.48</v>
      </c>
    </row>
    <row r="44" spans="1:10" s="262" customFormat="1" ht="26.1" customHeight="1" x14ac:dyDescent="0.2">
      <c r="A44" s="149" t="s">
        <v>119</v>
      </c>
      <c r="B44" s="150" t="s">
        <v>47</v>
      </c>
      <c r="C44" s="150" t="s">
        <v>120</v>
      </c>
      <c r="D44" s="150" t="s">
        <v>107</v>
      </c>
      <c r="E44" s="151" t="s">
        <v>2</v>
      </c>
      <c r="F44" s="200">
        <v>20.78</v>
      </c>
      <c r="G44" s="380">
        <v>45.35</v>
      </c>
      <c r="H44" s="380">
        <v>942.37</v>
      </c>
      <c r="I44" s="382">
        <v>0.24</v>
      </c>
      <c r="J44" s="382">
        <v>97.73</v>
      </c>
    </row>
    <row r="45" spans="1:10" s="262" customFormat="1" ht="26.1" customHeight="1" x14ac:dyDescent="0.2">
      <c r="A45" s="140" t="s">
        <v>523</v>
      </c>
      <c r="B45" s="267" t="s">
        <v>45</v>
      </c>
      <c r="C45" s="267" t="s">
        <v>524</v>
      </c>
      <c r="D45" s="267" t="s">
        <v>179</v>
      </c>
      <c r="E45" s="141" t="s">
        <v>1</v>
      </c>
      <c r="F45" s="189">
        <v>22.75</v>
      </c>
      <c r="G45" s="379">
        <v>40.9</v>
      </c>
      <c r="H45" s="379">
        <v>930.47</v>
      </c>
      <c r="I45" s="381">
        <v>0.24</v>
      </c>
      <c r="J45" s="381">
        <v>97.96</v>
      </c>
    </row>
    <row r="46" spans="1:10" s="262" customFormat="1" ht="39" customHeight="1" x14ac:dyDescent="0.2">
      <c r="A46" s="140" t="s">
        <v>130</v>
      </c>
      <c r="B46" s="267" t="s">
        <v>47</v>
      </c>
      <c r="C46" s="267" t="s">
        <v>131</v>
      </c>
      <c r="D46" s="267" t="s">
        <v>123</v>
      </c>
      <c r="E46" s="141" t="s">
        <v>2</v>
      </c>
      <c r="F46" s="189">
        <v>62.46</v>
      </c>
      <c r="G46" s="379">
        <v>14.32</v>
      </c>
      <c r="H46" s="379">
        <v>894.42</v>
      </c>
      <c r="I46" s="381">
        <v>0.23</v>
      </c>
      <c r="J46" s="381">
        <v>98.19</v>
      </c>
    </row>
    <row r="47" spans="1:10" s="262" customFormat="1" ht="51.95" customHeight="1" x14ac:dyDescent="0.2">
      <c r="A47" s="140" t="s">
        <v>257</v>
      </c>
      <c r="B47" s="267" t="s">
        <v>45</v>
      </c>
      <c r="C47" s="267" t="s">
        <v>258</v>
      </c>
      <c r="D47" s="267" t="s">
        <v>179</v>
      </c>
      <c r="E47" s="141" t="s">
        <v>84</v>
      </c>
      <c r="F47" s="189">
        <v>1</v>
      </c>
      <c r="G47" s="379">
        <v>806.79</v>
      </c>
      <c r="H47" s="379">
        <v>806.79</v>
      </c>
      <c r="I47" s="381">
        <v>0.21</v>
      </c>
      <c r="J47" s="381">
        <v>98.4</v>
      </c>
    </row>
    <row r="48" spans="1:10" s="262" customFormat="1" ht="26.1" customHeight="1" x14ac:dyDescent="0.2">
      <c r="A48" s="140" t="s">
        <v>531</v>
      </c>
      <c r="B48" s="267" t="s">
        <v>47</v>
      </c>
      <c r="C48" s="267" t="s">
        <v>532</v>
      </c>
      <c r="D48" s="267" t="s">
        <v>572</v>
      </c>
      <c r="E48" s="141" t="s">
        <v>48</v>
      </c>
      <c r="F48" s="189">
        <v>5.32</v>
      </c>
      <c r="G48" s="379">
        <v>146.72</v>
      </c>
      <c r="H48" s="379">
        <v>780.55</v>
      </c>
      <c r="I48" s="381">
        <v>0.2</v>
      </c>
      <c r="J48" s="381">
        <v>98.6</v>
      </c>
    </row>
    <row r="49" spans="1:10" s="262" customFormat="1" ht="51.95" customHeight="1" x14ac:dyDescent="0.2">
      <c r="A49" s="140" t="s">
        <v>125</v>
      </c>
      <c r="B49" s="267" t="s">
        <v>47</v>
      </c>
      <c r="C49" s="267" t="s">
        <v>79</v>
      </c>
      <c r="D49" s="267" t="s">
        <v>110</v>
      </c>
      <c r="E49" s="141" t="s">
        <v>2</v>
      </c>
      <c r="F49" s="189">
        <v>68.64</v>
      </c>
      <c r="G49" s="379">
        <v>10.44</v>
      </c>
      <c r="H49" s="379">
        <v>716.6</v>
      </c>
      <c r="I49" s="381">
        <v>0.18</v>
      </c>
      <c r="J49" s="381">
        <v>98.79</v>
      </c>
    </row>
    <row r="50" spans="1:10" s="262" customFormat="1" ht="26.1" customHeight="1" x14ac:dyDescent="0.2">
      <c r="A50" s="140" t="s">
        <v>497</v>
      </c>
      <c r="B50" s="267" t="s">
        <v>45</v>
      </c>
      <c r="C50" s="267" t="s">
        <v>498</v>
      </c>
      <c r="D50" s="267" t="s">
        <v>179</v>
      </c>
      <c r="E50" s="141" t="s">
        <v>2</v>
      </c>
      <c r="F50" s="189">
        <v>13.58</v>
      </c>
      <c r="G50" s="379">
        <v>49.09</v>
      </c>
      <c r="H50" s="379">
        <v>666.64</v>
      </c>
      <c r="I50" s="381">
        <v>0.17</v>
      </c>
      <c r="J50" s="381">
        <v>98.96</v>
      </c>
    </row>
    <row r="51" spans="1:10" s="262" customFormat="1" ht="65.099999999999994" customHeight="1" x14ac:dyDescent="0.2">
      <c r="A51" s="140" t="s">
        <v>122</v>
      </c>
      <c r="B51" s="267" t="s">
        <v>47</v>
      </c>
      <c r="C51" s="267" t="s">
        <v>493</v>
      </c>
      <c r="D51" s="267" t="s">
        <v>123</v>
      </c>
      <c r="E51" s="141" t="s">
        <v>2</v>
      </c>
      <c r="F51" s="189">
        <v>48.62</v>
      </c>
      <c r="G51" s="379">
        <v>13.19</v>
      </c>
      <c r="H51" s="379">
        <v>641.29</v>
      </c>
      <c r="I51" s="381">
        <v>0.16</v>
      </c>
      <c r="J51" s="381">
        <v>99.12</v>
      </c>
    </row>
    <row r="52" spans="1:10" s="262" customFormat="1" ht="51.95" customHeight="1" x14ac:dyDescent="0.2">
      <c r="A52" s="140" t="s">
        <v>505</v>
      </c>
      <c r="B52" s="267" t="s">
        <v>45</v>
      </c>
      <c r="C52" s="267" t="s">
        <v>506</v>
      </c>
      <c r="D52" s="267" t="s">
        <v>179</v>
      </c>
      <c r="E52" s="141" t="s">
        <v>2</v>
      </c>
      <c r="F52" s="189">
        <v>2.4500000000000002</v>
      </c>
      <c r="G52" s="379">
        <v>190.64</v>
      </c>
      <c r="H52" s="379">
        <v>467.06</v>
      </c>
      <c r="I52" s="381">
        <v>0.12</v>
      </c>
      <c r="J52" s="381">
        <v>99.24</v>
      </c>
    </row>
    <row r="53" spans="1:10" s="262" customFormat="1" ht="26.1" customHeight="1" x14ac:dyDescent="0.2">
      <c r="A53" s="140" t="s">
        <v>129</v>
      </c>
      <c r="B53" s="267" t="s">
        <v>45</v>
      </c>
      <c r="C53" s="267" t="s">
        <v>75</v>
      </c>
      <c r="D53" s="267" t="s">
        <v>179</v>
      </c>
      <c r="E53" s="141" t="s">
        <v>84</v>
      </c>
      <c r="F53" s="189">
        <v>1</v>
      </c>
      <c r="G53" s="379">
        <v>423.23</v>
      </c>
      <c r="H53" s="379">
        <v>423.23</v>
      </c>
      <c r="I53" s="381">
        <v>0.11</v>
      </c>
      <c r="J53" s="381">
        <v>99.35</v>
      </c>
    </row>
    <row r="54" spans="1:10" s="262" customFormat="1" ht="39" customHeight="1" x14ac:dyDescent="0.2">
      <c r="A54" s="140" t="s">
        <v>520</v>
      </c>
      <c r="B54" s="267" t="s">
        <v>45</v>
      </c>
      <c r="C54" s="267" t="s">
        <v>521</v>
      </c>
      <c r="D54" s="267" t="s">
        <v>179</v>
      </c>
      <c r="E54" s="141" t="s">
        <v>1</v>
      </c>
      <c r="F54" s="189">
        <v>22.75</v>
      </c>
      <c r="G54" s="379">
        <v>17.14</v>
      </c>
      <c r="H54" s="379">
        <v>389.93</v>
      </c>
      <c r="I54" s="381">
        <v>0.1</v>
      </c>
      <c r="J54" s="381">
        <v>99.45</v>
      </c>
    </row>
    <row r="55" spans="1:10" s="262" customFormat="1" ht="26.1" customHeight="1" x14ac:dyDescent="0.2">
      <c r="A55" s="140" t="s">
        <v>126</v>
      </c>
      <c r="B55" s="267" t="s">
        <v>47</v>
      </c>
      <c r="C55" s="267" t="s">
        <v>64</v>
      </c>
      <c r="D55" s="267" t="s">
        <v>111</v>
      </c>
      <c r="E55" s="141" t="s">
        <v>2</v>
      </c>
      <c r="F55" s="189">
        <v>228.88</v>
      </c>
      <c r="G55" s="379">
        <v>1.63</v>
      </c>
      <c r="H55" s="379">
        <v>373.07</v>
      </c>
      <c r="I55" s="381">
        <v>0.1</v>
      </c>
      <c r="J55" s="381">
        <v>99.55</v>
      </c>
    </row>
    <row r="56" spans="1:10" s="262" customFormat="1" ht="39" customHeight="1" x14ac:dyDescent="0.2">
      <c r="A56" s="140" t="s">
        <v>127</v>
      </c>
      <c r="B56" s="267" t="s">
        <v>47</v>
      </c>
      <c r="C56" s="267" t="s">
        <v>78</v>
      </c>
      <c r="D56" s="267" t="s">
        <v>114</v>
      </c>
      <c r="E56" s="141" t="s">
        <v>1</v>
      </c>
      <c r="F56" s="189">
        <v>784.94</v>
      </c>
      <c r="G56" s="379">
        <v>0.47</v>
      </c>
      <c r="H56" s="379">
        <v>368.92</v>
      </c>
      <c r="I56" s="381">
        <v>0.09</v>
      </c>
      <c r="J56" s="381">
        <v>99.64</v>
      </c>
    </row>
    <row r="57" spans="1:10" s="262" customFormat="1" ht="24" customHeight="1" x14ac:dyDescent="0.2">
      <c r="A57" s="140" t="s">
        <v>478</v>
      </c>
      <c r="B57" s="267" t="s">
        <v>105</v>
      </c>
      <c r="C57" s="267" t="s">
        <v>298</v>
      </c>
      <c r="D57" s="267" t="s">
        <v>106</v>
      </c>
      <c r="E57" s="141" t="s">
        <v>39</v>
      </c>
      <c r="F57" s="189">
        <v>11</v>
      </c>
      <c r="G57" s="379">
        <v>24.54</v>
      </c>
      <c r="H57" s="379">
        <v>269.94</v>
      </c>
      <c r="I57" s="381">
        <v>7.0000000000000007E-2</v>
      </c>
      <c r="J57" s="381">
        <v>99.71</v>
      </c>
    </row>
    <row r="58" spans="1:10" s="262" customFormat="1" ht="24" customHeight="1" x14ac:dyDescent="0.2">
      <c r="A58" s="140" t="s">
        <v>552</v>
      </c>
      <c r="B58" s="267" t="s">
        <v>105</v>
      </c>
      <c r="C58" s="267" t="s">
        <v>553</v>
      </c>
      <c r="D58" s="267" t="s">
        <v>572</v>
      </c>
      <c r="E58" s="141" t="s">
        <v>1</v>
      </c>
      <c r="F58" s="189">
        <v>6.4</v>
      </c>
      <c r="G58" s="379">
        <v>41.59</v>
      </c>
      <c r="H58" s="379">
        <v>266.17</v>
      </c>
      <c r="I58" s="381">
        <v>7.0000000000000007E-2</v>
      </c>
      <c r="J58" s="381">
        <v>99.78</v>
      </c>
    </row>
    <row r="59" spans="1:10" s="262" customFormat="1" ht="24" customHeight="1" x14ac:dyDescent="0.2">
      <c r="A59" s="140" t="s">
        <v>483</v>
      </c>
      <c r="B59" s="267" t="s">
        <v>105</v>
      </c>
      <c r="C59" s="267" t="s">
        <v>484</v>
      </c>
      <c r="D59" s="267" t="s">
        <v>572</v>
      </c>
      <c r="E59" s="141" t="s">
        <v>46</v>
      </c>
      <c r="F59" s="189">
        <v>1</v>
      </c>
      <c r="G59" s="379">
        <v>233.5</v>
      </c>
      <c r="H59" s="379">
        <v>233.5</v>
      </c>
      <c r="I59" s="381">
        <v>0.06</v>
      </c>
      <c r="J59" s="381">
        <v>99.84</v>
      </c>
    </row>
    <row r="60" spans="1:10" s="262" customFormat="1" ht="26.1" customHeight="1" x14ac:dyDescent="0.2">
      <c r="A60" s="140" t="s">
        <v>516</v>
      </c>
      <c r="B60" s="267" t="s">
        <v>47</v>
      </c>
      <c r="C60" s="267" t="s">
        <v>517</v>
      </c>
      <c r="D60" s="267" t="s">
        <v>588</v>
      </c>
      <c r="E60" s="141" t="s">
        <v>1</v>
      </c>
      <c r="F60" s="189">
        <v>15.8</v>
      </c>
      <c r="G60" s="379">
        <v>10.34</v>
      </c>
      <c r="H60" s="379">
        <v>163.37</v>
      </c>
      <c r="I60" s="381">
        <v>0.04</v>
      </c>
      <c r="J60" s="381">
        <v>99.88</v>
      </c>
    </row>
    <row r="61" spans="1:10" s="262" customFormat="1" ht="26.1" customHeight="1" x14ac:dyDescent="0.2">
      <c r="A61" s="140" t="s">
        <v>510</v>
      </c>
      <c r="B61" s="267" t="s">
        <v>45</v>
      </c>
      <c r="C61" s="267" t="s">
        <v>511</v>
      </c>
      <c r="D61" s="267" t="s">
        <v>179</v>
      </c>
      <c r="E61" s="141" t="s">
        <v>1</v>
      </c>
      <c r="F61" s="189">
        <v>1.26</v>
      </c>
      <c r="G61" s="379">
        <v>94.53</v>
      </c>
      <c r="H61" s="379">
        <v>119.1</v>
      </c>
      <c r="I61" s="381">
        <v>0.03</v>
      </c>
      <c r="J61" s="381">
        <v>99.91</v>
      </c>
    </row>
    <row r="62" spans="1:10" s="262" customFormat="1" ht="26.1" customHeight="1" x14ac:dyDescent="0.2">
      <c r="A62" s="140" t="s">
        <v>266</v>
      </c>
      <c r="B62" s="267" t="s">
        <v>45</v>
      </c>
      <c r="C62" s="267" t="s">
        <v>267</v>
      </c>
      <c r="D62" s="267" t="s">
        <v>179</v>
      </c>
      <c r="E62" s="141" t="s">
        <v>197</v>
      </c>
      <c r="F62" s="189">
        <v>5.9</v>
      </c>
      <c r="G62" s="379">
        <v>17.239999999999998</v>
      </c>
      <c r="H62" s="379">
        <v>101.71</v>
      </c>
      <c r="I62" s="381">
        <v>0.03</v>
      </c>
      <c r="J62" s="381">
        <v>99.94</v>
      </c>
    </row>
    <row r="63" spans="1:10" s="262" customFormat="1" ht="24" customHeight="1" x14ac:dyDescent="0.2">
      <c r="A63" s="140" t="s">
        <v>480</v>
      </c>
      <c r="B63" s="267" t="s">
        <v>105</v>
      </c>
      <c r="C63" s="267" t="s">
        <v>481</v>
      </c>
      <c r="D63" s="267" t="s">
        <v>262</v>
      </c>
      <c r="E63" s="141" t="s">
        <v>1</v>
      </c>
      <c r="F63" s="189">
        <v>1</v>
      </c>
      <c r="G63" s="379">
        <v>73.64</v>
      </c>
      <c r="H63" s="379">
        <v>73.64</v>
      </c>
      <c r="I63" s="381">
        <v>0.02</v>
      </c>
      <c r="J63" s="381">
        <v>99.96</v>
      </c>
    </row>
    <row r="64" spans="1:10" s="262" customFormat="1" ht="26.1" customHeight="1" x14ac:dyDescent="0.2">
      <c r="A64" s="140" t="s">
        <v>260</v>
      </c>
      <c r="B64" s="267" t="s">
        <v>47</v>
      </c>
      <c r="C64" s="267" t="s">
        <v>261</v>
      </c>
      <c r="D64" s="267" t="s">
        <v>114</v>
      </c>
      <c r="E64" s="141" t="s">
        <v>1</v>
      </c>
      <c r="F64" s="189">
        <v>141.78</v>
      </c>
      <c r="G64" s="379">
        <v>0.43</v>
      </c>
      <c r="H64" s="379">
        <v>60.96</v>
      </c>
      <c r="I64" s="381">
        <v>0.02</v>
      </c>
      <c r="J64" s="381">
        <v>99.97</v>
      </c>
    </row>
    <row r="65" spans="1:10" s="262" customFormat="1" ht="39" customHeight="1" x14ac:dyDescent="0.2">
      <c r="A65" s="140" t="s">
        <v>508</v>
      </c>
      <c r="B65" s="267" t="s">
        <v>45</v>
      </c>
      <c r="C65" s="267" t="s">
        <v>509</v>
      </c>
      <c r="D65" s="267" t="s">
        <v>179</v>
      </c>
      <c r="E65" s="141" t="s">
        <v>2</v>
      </c>
      <c r="F65" s="189">
        <v>7.0000000000000007E-2</v>
      </c>
      <c r="G65" s="379">
        <v>667.25</v>
      </c>
      <c r="H65" s="379">
        <v>46.7</v>
      </c>
      <c r="I65" s="381">
        <v>0.01</v>
      </c>
      <c r="J65" s="381">
        <v>99.99</v>
      </c>
    </row>
    <row r="66" spans="1:10" s="262" customFormat="1" ht="24" customHeight="1" x14ac:dyDescent="0.2">
      <c r="A66" s="140" t="s">
        <v>486</v>
      </c>
      <c r="B66" s="267" t="s">
        <v>105</v>
      </c>
      <c r="C66" s="267" t="s">
        <v>403</v>
      </c>
      <c r="D66" s="267" t="s">
        <v>106</v>
      </c>
      <c r="E66" s="141" t="s">
        <v>48</v>
      </c>
      <c r="F66" s="189">
        <v>2</v>
      </c>
      <c r="G66" s="379">
        <v>20.79</v>
      </c>
      <c r="H66" s="379">
        <v>41.58</v>
      </c>
      <c r="I66" s="381">
        <v>0.01</v>
      </c>
      <c r="J66" s="381">
        <v>100</v>
      </c>
    </row>
    <row r="67" spans="1:10" s="262" customFormat="1" ht="26.1" customHeight="1" x14ac:dyDescent="0.2">
      <c r="A67" s="140" t="s">
        <v>488</v>
      </c>
      <c r="B67" s="267" t="s">
        <v>47</v>
      </c>
      <c r="C67" s="267" t="s">
        <v>489</v>
      </c>
      <c r="D67" s="267" t="s">
        <v>128</v>
      </c>
      <c r="E67" s="141" t="s">
        <v>2</v>
      </c>
      <c r="F67" s="189">
        <v>0.24</v>
      </c>
      <c r="G67" s="379">
        <v>64.72</v>
      </c>
      <c r="H67" s="379">
        <v>15.53</v>
      </c>
      <c r="I67" s="381">
        <v>0</v>
      </c>
      <c r="J67" s="381">
        <v>100</v>
      </c>
    </row>
    <row r="68" spans="1:10" s="262" customFormat="1" ht="14.25" x14ac:dyDescent="0.2">
      <c r="A68" s="206"/>
      <c r="B68" s="206"/>
      <c r="C68" s="206"/>
      <c r="D68" s="206"/>
      <c r="E68" s="206"/>
      <c r="F68" s="206"/>
      <c r="G68" s="206"/>
      <c r="H68" s="206"/>
      <c r="I68" s="206"/>
      <c r="J68" s="206"/>
    </row>
    <row r="69" spans="1:10" s="262" customFormat="1" ht="14.25" x14ac:dyDescent="0.2">
      <c r="A69" s="303"/>
      <c r="B69" s="303"/>
      <c r="C69" s="303"/>
      <c r="D69" s="222"/>
      <c r="E69" s="263"/>
      <c r="F69" s="302" t="s">
        <v>132</v>
      </c>
      <c r="G69" s="303"/>
      <c r="H69" s="226">
        <v>313241.76</v>
      </c>
      <c r="I69" s="226"/>
      <c r="J69" s="226"/>
    </row>
    <row r="70" spans="1:10" s="262" customFormat="1" ht="14.25" x14ac:dyDescent="0.2">
      <c r="A70" s="303"/>
      <c r="B70" s="303"/>
      <c r="C70" s="303"/>
      <c r="D70" s="222"/>
      <c r="E70" s="263"/>
      <c r="F70" s="302" t="s">
        <v>133</v>
      </c>
      <c r="G70" s="303"/>
      <c r="H70" s="226">
        <v>75849.5</v>
      </c>
      <c r="I70" s="226"/>
      <c r="J70" s="226"/>
    </row>
    <row r="71" spans="1:10" s="262" customFormat="1" ht="14.25" x14ac:dyDescent="0.2">
      <c r="A71" s="303"/>
      <c r="B71" s="303"/>
      <c r="C71" s="303"/>
      <c r="D71" s="222"/>
      <c r="E71" s="263"/>
      <c r="F71" s="302" t="s">
        <v>134</v>
      </c>
      <c r="G71" s="303"/>
      <c r="H71" s="226">
        <v>389091.26</v>
      </c>
      <c r="I71" s="226"/>
      <c r="J71" s="226"/>
    </row>
    <row r="74" spans="1:10" ht="16.5" customHeight="1" x14ac:dyDescent="0.2">
      <c r="A74" s="117"/>
      <c r="B74" s="117"/>
      <c r="C74" s="118"/>
      <c r="D74" s="118"/>
      <c r="E74" s="108"/>
      <c r="F74" s="108"/>
      <c r="G74" s="154"/>
      <c r="H74" s="88"/>
      <c r="I74" s="118"/>
      <c r="J74" s="118"/>
    </row>
    <row r="75" spans="1:10" ht="19.899999999999999" customHeight="1" x14ac:dyDescent="0.2">
      <c r="A75" s="117"/>
      <c r="B75" s="117"/>
      <c r="D75" s="139"/>
      <c r="E75" s="1"/>
      <c r="G75" s="1"/>
      <c r="H75" s="88"/>
      <c r="I75" s="118"/>
      <c r="J75" s="118"/>
    </row>
    <row r="76" spans="1:10" ht="19.899999999999999" customHeight="1" x14ac:dyDescent="0.2">
      <c r="A76" s="117"/>
      <c r="B76" s="117"/>
      <c r="C76" s="9"/>
      <c r="D76" s="9"/>
      <c r="E76" s="1"/>
      <c r="G76" s="1"/>
      <c r="H76" s="88"/>
      <c r="I76" s="118"/>
      <c r="J76" s="118"/>
    </row>
    <row r="77" spans="1:10" ht="16.5" customHeight="1" x14ac:dyDescent="0.2">
      <c r="C77" s="109" t="s">
        <v>5</v>
      </c>
      <c r="D77" s="321" t="str">
        <f>DADOS!C8</f>
        <v>Eng.ª Civil Flávia Cristina Barbosa</v>
      </c>
      <c r="E77" s="321"/>
      <c r="F77" s="321"/>
    </row>
    <row r="78" spans="1:10" ht="16.5" customHeight="1" x14ac:dyDescent="0.2">
      <c r="D78" s="320" t="str">
        <f>"CREA: "&amp;DADOS!C9</f>
        <v>CREA: MG- 187.842/D</v>
      </c>
      <c r="E78" s="320"/>
      <c r="F78" s="320"/>
    </row>
    <row r="79" spans="1:10" ht="16.5" customHeight="1" x14ac:dyDescent="0.2"/>
    <row r="80" spans="1:1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row r="138" ht="16.5" customHeight="1" x14ac:dyDescent="0.2"/>
    <row r="139" ht="16.5" customHeight="1" x14ac:dyDescent="0.2"/>
    <row r="140" ht="16.5" customHeight="1" x14ac:dyDescent="0.2"/>
    <row r="141" ht="16.5" customHeight="1" x14ac:dyDescent="0.2"/>
    <row r="142" ht="16.5" customHeight="1" x14ac:dyDescent="0.2"/>
    <row r="143" ht="16.5" customHeight="1" x14ac:dyDescent="0.2"/>
    <row r="144"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sheetData>
  <mergeCells count="16">
    <mergeCell ref="D78:F78"/>
    <mergeCell ref="G3:H5"/>
    <mergeCell ref="I4:J4"/>
    <mergeCell ref="A3:B5"/>
    <mergeCell ref="A1:H2"/>
    <mergeCell ref="C3:F3"/>
    <mergeCell ref="C4:F5"/>
    <mergeCell ref="A7:J7"/>
    <mergeCell ref="D77:F77"/>
    <mergeCell ref="A8:J8"/>
    <mergeCell ref="A71:C71"/>
    <mergeCell ref="F71:G71"/>
    <mergeCell ref="A70:C70"/>
    <mergeCell ref="F70:G70"/>
    <mergeCell ref="A69:C69"/>
    <mergeCell ref="F69:G69"/>
  </mergeCells>
  <pageMargins left="0.51181102362204722" right="0.51181102362204722" top="0.78740157480314965" bottom="0.78740157480314965" header="0.31496062992125984" footer="0.31496062992125984"/>
  <pageSetup paperSize="9" scale="48" fitToHeight="2000" orientation="landscape" r:id="rId1"/>
  <headerFooter>
    <oddFooter>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32"/>
  <sheetViews>
    <sheetView view="pageBreakPreview" zoomScale="85" zoomScaleNormal="40" zoomScaleSheetLayoutView="85" workbookViewId="0">
      <selection activeCell="E25" sqref="E25"/>
    </sheetView>
  </sheetViews>
  <sheetFormatPr defaultColWidth="8.75" defaultRowHeight="14.25" x14ac:dyDescent="0.2"/>
  <cols>
    <col min="1" max="1" width="23.625" style="14" customWidth="1"/>
    <col min="2" max="2" width="52.125" style="14" customWidth="1"/>
    <col min="3" max="3" width="22.875" style="14" bestFit="1" customWidth="1"/>
    <col min="4" max="4" width="20.75" style="14" customWidth="1"/>
    <col min="5" max="5" width="23.125" style="14" bestFit="1" customWidth="1"/>
    <col min="6" max="6" width="14.25" style="14" bestFit="1" customWidth="1"/>
    <col min="7" max="16384" width="8.75" style="14"/>
  </cols>
  <sheetData>
    <row r="1" spans="1:6" s="24" customFormat="1" ht="16.149999999999999" customHeight="1" thickBot="1" x14ac:dyDescent="0.3">
      <c r="A1" s="361" t="s">
        <v>176</v>
      </c>
      <c r="B1" s="362"/>
      <c r="C1" s="362"/>
      <c r="D1" s="362"/>
      <c r="E1" s="32" t="s">
        <v>3</v>
      </c>
      <c r="F1" s="169" t="str">
        <f>DADOS!C2</f>
        <v>R00</v>
      </c>
    </row>
    <row r="2" spans="1:6" s="25" customFormat="1" ht="18.75" thickBot="1" x14ac:dyDescent="0.25">
      <c r="A2" s="361"/>
      <c r="B2" s="362"/>
      <c r="C2" s="362"/>
      <c r="D2" s="362"/>
      <c r="E2" s="33" t="s">
        <v>8</v>
      </c>
      <c r="F2" s="170">
        <f>DADOS!C4</f>
        <v>45091</v>
      </c>
    </row>
    <row r="3" spans="1:6" s="25" customFormat="1" ht="16.5" customHeight="1" x14ac:dyDescent="0.2">
      <c r="A3" s="366" t="s">
        <v>9</v>
      </c>
      <c r="B3" s="270" t="s">
        <v>10</v>
      </c>
      <c r="C3" s="312" t="s">
        <v>7</v>
      </c>
      <c r="D3" s="309"/>
      <c r="E3" s="31" t="s">
        <v>11</v>
      </c>
      <c r="F3" s="171"/>
    </row>
    <row r="4" spans="1:6" s="25" customFormat="1" ht="75" customHeight="1" thickBot="1" x14ac:dyDescent="0.25">
      <c r="A4" s="367"/>
      <c r="B4" s="371" t="str">
        <f>DADOS!C3</f>
        <v>URBANIZAÇÃO DA PRAÇA CORRUÍRA</v>
      </c>
      <c r="C4" s="313"/>
      <c r="D4" s="311"/>
      <c r="E4" s="364" t="str">
        <f>DADOS!C7</f>
        <v>SINAPI - 04/2023 - Minas Gerais
SICRO3 - 01/2023 - Minas Gerais
SETOP - 01/2023 - Minas Gerais
SUDECAP - 02/2023 - Minas Gerais</v>
      </c>
      <c r="F4" s="365"/>
    </row>
    <row r="5" spans="1:6" s="25" customFormat="1" ht="21" customHeight="1" thickBot="1" x14ac:dyDescent="0.25">
      <c r="A5" s="368"/>
      <c r="B5" s="372"/>
      <c r="C5" s="347"/>
      <c r="D5" s="348"/>
      <c r="E5" s="36" t="s">
        <v>12</v>
      </c>
      <c r="F5" s="172">
        <f>DADOS!C5</f>
        <v>0.24229999999999999</v>
      </c>
    </row>
    <row r="6" spans="1:6" s="25" customFormat="1" ht="7.9" customHeight="1" x14ac:dyDescent="0.2">
      <c r="A6" s="159"/>
      <c r="B6" s="160"/>
      <c r="C6" s="160"/>
      <c r="D6" s="35"/>
      <c r="E6" s="43"/>
    </row>
    <row r="7" spans="1:6" s="25" customFormat="1" ht="30" customHeight="1" x14ac:dyDescent="0.2">
      <c r="A7" s="363" t="str">
        <f>A1&amp;" DE PROJETO EXECUTIVO - "&amp;B4</f>
        <v>CRONOGRAMA FÍSICO-FINANCEIRO DE PROJETO EXECUTIVO - URBANIZAÇÃO DA PRAÇA CORRUÍRA</v>
      </c>
      <c r="B7" s="363"/>
      <c r="C7" s="363"/>
      <c r="D7" s="363"/>
      <c r="E7" s="363"/>
      <c r="F7" s="363"/>
    </row>
    <row r="8" spans="1:6" s="44" customFormat="1" ht="7.9" customHeight="1" thickBot="1" x14ac:dyDescent="0.25">
      <c r="A8" s="369"/>
      <c r="B8" s="318"/>
      <c r="C8" s="318"/>
      <c r="D8" s="318"/>
      <c r="E8" s="370"/>
    </row>
    <row r="9" spans="1:6" s="45" customFormat="1" ht="19.5" customHeight="1" thickBot="1" x14ac:dyDescent="0.25">
      <c r="A9" s="39" t="s">
        <v>19</v>
      </c>
      <c r="B9" s="37" t="s">
        <v>22</v>
      </c>
      <c r="C9" s="37" t="s">
        <v>24</v>
      </c>
      <c r="D9" s="37" t="s">
        <v>25</v>
      </c>
      <c r="E9" s="37" t="s">
        <v>26</v>
      </c>
      <c r="F9" s="37" t="s">
        <v>27</v>
      </c>
    </row>
    <row r="10" spans="1:6" s="262" customFormat="1" ht="24" customHeight="1" thickBot="1" x14ac:dyDescent="0.25">
      <c r="A10" s="155" t="s">
        <v>41</v>
      </c>
      <c r="B10" s="155" t="s">
        <v>102</v>
      </c>
      <c r="C10" s="156" t="s">
        <v>589</v>
      </c>
      <c r="D10" s="157" t="s">
        <v>590</v>
      </c>
      <c r="E10" s="157" t="s">
        <v>590</v>
      </c>
      <c r="F10" s="157" t="s">
        <v>590</v>
      </c>
    </row>
    <row r="11" spans="1:6" s="262" customFormat="1" ht="24" customHeight="1" thickTop="1" thickBot="1" x14ac:dyDescent="0.25">
      <c r="A11" s="155" t="s">
        <v>137</v>
      </c>
      <c r="B11" s="155" t="s">
        <v>85</v>
      </c>
      <c r="C11" s="156" t="s">
        <v>591</v>
      </c>
      <c r="D11" s="157" t="s">
        <v>592</v>
      </c>
      <c r="E11" s="157" t="s">
        <v>592</v>
      </c>
      <c r="F11" s="157" t="s">
        <v>592</v>
      </c>
    </row>
    <row r="12" spans="1:6" s="262" customFormat="1" ht="24" customHeight="1" thickTop="1" thickBot="1" x14ac:dyDescent="0.25">
      <c r="A12" s="155" t="s">
        <v>143</v>
      </c>
      <c r="B12" s="155" t="s">
        <v>89</v>
      </c>
      <c r="C12" s="156" t="s">
        <v>593</v>
      </c>
      <c r="D12" s="157" t="s">
        <v>593</v>
      </c>
      <c r="E12" s="156" t="s">
        <v>109</v>
      </c>
      <c r="F12" s="156" t="s">
        <v>109</v>
      </c>
    </row>
    <row r="13" spans="1:6" s="262" customFormat="1" ht="24" customHeight="1" thickTop="1" thickBot="1" x14ac:dyDescent="0.25">
      <c r="A13" s="155" t="s">
        <v>145</v>
      </c>
      <c r="B13" s="155" t="s">
        <v>166</v>
      </c>
      <c r="C13" s="156" t="s">
        <v>594</v>
      </c>
      <c r="D13" s="157" t="s">
        <v>594</v>
      </c>
      <c r="E13" s="156" t="s">
        <v>109</v>
      </c>
      <c r="F13" s="156" t="s">
        <v>109</v>
      </c>
    </row>
    <row r="14" spans="1:6" s="262" customFormat="1" ht="24" customHeight="1" thickTop="1" thickBot="1" x14ac:dyDescent="0.25">
      <c r="A14" s="155" t="s">
        <v>147</v>
      </c>
      <c r="B14" s="155" t="s">
        <v>67</v>
      </c>
      <c r="C14" s="156" t="s">
        <v>595</v>
      </c>
      <c r="D14" s="157" t="s">
        <v>595</v>
      </c>
      <c r="E14" s="156" t="s">
        <v>109</v>
      </c>
      <c r="F14" s="156" t="s">
        <v>109</v>
      </c>
    </row>
    <row r="15" spans="1:6" s="262" customFormat="1" ht="24" customHeight="1" thickTop="1" thickBot="1" x14ac:dyDescent="0.25">
      <c r="A15" s="155" t="s">
        <v>151</v>
      </c>
      <c r="B15" s="155" t="s">
        <v>388</v>
      </c>
      <c r="C15" s="156" t="s">
        <v>596</v>
      </c>
      <c r="D15" s="157" t="s">
        <v>597</v>
      </c>
      <c r="E15" s="157" t="s">
        <v>597</v>
      </c>
      <c r="F15" s="156" t="s">
        <v>109</v>
      </c>
    </row>
    <row r="16" spans="1:6" s="262" customFormat="1" ht="24" customHeight="1" thickTop="1" thickBot="1" x14ac:dyDescent="0.25">
      <c r="A16" s="155" t="s">
        <v>154</v>
      </c>
      <c r="B16" s="155" t="s">
        <v>389</v>
      </c>
      <c r="C16" s="156" t="s">
        <v>598</v>
      </c>
      <c r="D16" s="156" t="s">
        <v>109</v>
      </c>
      <c r="E16" s="156" t="s">
        <v>109</v>
      </c>
      <c r="F16" s="157" t="s">
        <v>598</v>
      </c>
    </row>
    <row r="17" spans="1:6" s="262" customFormat="1" ht="24" customHeight="1" thickTop="1" thickBot="1" x14ac:dyDescent="0.25">
      <c r="A17" s="155" t="s">
        <v>157</v>
      </c>
      <c r="B17" s="155" t="s">
        <v>311</v>
      </c>
      <c r="C17" s="156" t="s">
        <v>599</v>
      </c>
      <c r="D17" s="156" t="s">
        <v>109</v>
      </c>
      <c r="E17" s="157" t="s">
        <v>600</v>
      </c>
      <c r="F17" s="157" t="s">
        <v>600</v>
      </c>
    </row>
    <row r="18" spans="1:6" s="262" customFormat="1" ht="24" customHeight="1" thickTop="1" thickBot="1" x14ac:dyDescent="0.25">
      <c r="A18" s="155" t="s">
        <v>162</v>
      </c>
      <c r="B18" s="155" t="s">
        <v>221</v>
      </c>
      <c r="C18" s="156" t="s">
        <v>609</v>
      </c>
      <c r="D18" s="156" t="s">
        <v>109</v>
      </c>
      <c r="E18" s="157" t="s">
        <v>610</v>
      </c>
      <c r="F18" s="157" t="s">
        <v>610</v>
      </c>
    </row>
    <row r="19" spans="1:6" s="262" customFormat="1" ht="24" customHeight="1" thickTop="1" thickBot="1" x14ac:dyDescent="0.25">
      <c r="A19" s="155" t="s">
        <v>554</v>
      </c>
      <c r="B19" s="155" t="s">
        <v>286</v>
      </c>
      <c r="C19" s="156" t="s">
        <v>601</v>
      </c>
      <c r="D19" s="156" t="s">
        <v>109</v>
      </c>
      <c r="E19" s="156" t="s">
        <v>109</v>
      </c>
      <c r="F19" s="157" t="s">
        <v>601</v>
      </c>
    </row>
    <row r="20" spans="1:6" s="262" customFormat="1" ht="24" customHeight="1" thickTop="1" thickBot="1" x14ac:dyDescent="0.25">
      <c r="A20" s="155" t="s">
        <v>565</v>
      </c>
      <c r="B20" s="155" t="s">
        <v>163</v>
      </c>
      <c r="C20" s="156" t="s">
        <v>602</v>
      </c>
      <c r="D20" s="157" t="s">
        <v>603</v>
      </c>
      <c r="E20" s="157" t="s">
        <v>603</v>
      </c>
      <c r="F20" s="157" t="s">
        <v>603</v>
      </c>
    </row>
    <row r="21" spans="1:6" s="262" customFormat="1" ht="15" thickTop="1" x14ac:dyDescent="0.2">
      <c r="A21" s="302" t="s">
        <v>42</v>
      </c>
      <c r="B21" s="302"/>
      <c r="C21" s="269"/>
      <c r="D21" s="263" t="s">
        <v>611</v>
      </c>
      <c r="E21" s="263" t="s">
        <v>612</v>
      </c>
      <c r="F21" s="263" t="s">
        <v>613</v>
      </c>
    </row>
    <row r="22" spans="1:6" s="262" customFormat="1" x14ac:dyDescent="0.2">
      <c r="A22" s="302" t="s">
        <v>43</v>
      </c>
      <c r="B22" s="302"/>
      <c r="C22" s="269"/>
      <c r="D22" s="383">
        <v>94588.78</v>
      </c>
      <c r="E22" s="383">
        <v>134497.57</v>
      </c>
      <c r="F22" s="383">
        <v>160004.91</v>
      </c>
    </row>
    <row r="23" spans="1:6" s="262" customFormat="1" x14ac:dyDescent="0.2">
      <c r="A23" s="302" t="s">
        <v>44</v>
      </c>
      <c r="B23" s="302"/>
      <c r="C23" s="269"/>
      <c r="D23" s="263" t="s">
        <v>611</v>
      </c>
      <c r="E23" s="263" t="s">
        <v>614</v>
      </c>
      <c r="F23" s="263" t="s">
        <v>199</v>
      </c>
    </row>
    <row r="24" spans="1:6" s="262" customFormat="1" x14ac:dyDescent="0.2">
      <c r="A24" s="302" t="s">
        <v>172</v>
      </c>
      <c r="B24" s="302"/>
      <c r="C24" s="269"/>
      <c r="D24" s="383">
        <v>94588.78</v>
      </c>
      <c r="E24" s="383">
        <v>229086.34</v>
      </c>
      <c r="F24" s="383">
        <v>389091.26</v>
      </c>
    </row>
    <row r="25" spans="1:6" s="72" customFormat="1" x14ac:dyDescent="0.2">
      <c r="A25" s="173"/>
      <c r="B25" s="173"/>
      <c r="C25" s="173"/>
      <c r="D25" s="174"/>
      <c r="E25" s="174"/>
      <c r="F25" s="174"/>
    </row>
    <row r="26" spans="1:6" s="72" customFormat="1" x14ac:dyDescent="0.2">
      <c r="A26" s="175"/>
      <c r="B26" s="175"/>
      <c r="C26" s="175"/>
      <c r="D26" s="176"/>
      <c r="E26" s="176"/>
      <c r="F26" s="176"/>
    </row>
    <row r="27" spans="1:6" s="168" customFormat="1" x14ac:dyDescent="0.2">
      <c r="A27" s="176"/>
      <c r="B27" s="176"/>
      <c r="C27" s="176"/>
      <c r="D27" s="176"/>
      <c r="E27" s="176"/>
      <c r="F27" s="176"/>
    </row>
    <row r="28" spans="1:6" s="168" customFormat="1" ht="15.75" x14ac:dyDescent="0.2">
      <c r="A28" s="176"/>
      <c r="B28" s="161" t="s">
        <v>5</v>
      </c>
      <c r="C28" s="321" t="str">
        <f>[1]DADOS!$C$8</f>
        <v>Eng.ª Civil Flávia Cristina Barbosa</v>
      </c>
      <c r="D28" s="321"/>
      <c r="E28" s="176"/>
      <c r="F28" s="176"/>
    </row>
    <row r="29" spans="1:6" s="168" customFormat="1" ht="15.75" x14ac:dyDescent="0.2">
      <c r="A29" s="176"/>
      <c r="B29" s="161"/>
      <c r="C29" s="320" t="str">
        <f>"CREA: "&amp;[1]DADOS!$C$9</f>
        <v>CREA: MG- 187.842/D</v>
      </c>
      <c r="D29" s="320"/>
      <c r="E29" s="177"/>
      <c r="F29" s="177"/>
    </row>
    <row r="30" spans="1:6" s="56" customFormat="1" ht="15.75" x14ac:dyDescent="0.2">
      <c r="A30" s="118"/>
      <c r="B30" s="118"/>
      <c r="C30" s="102"/>
      <c r="D30" s="261"/>
      <c r="E30" s="203"/>
      <c r="F30" s="203"/>
    </row>
    <row r="31" spans="1:6" x14ac:dyDescent="0.2">
      <c r="A31" s="55"/>
      <c r="B31" s="55"/>
      <c r="C31" s="55"/>
      <c r="D31" s="55"/>
      <c r="E31" s="55"/>
    </row>
    <row r="32" spans="1:6" x14ac:dyDescent="0.2">
      <c r="C32" s="58"/>
    </row>
  </sheetData>
  <mergeCells count="13">
    <mergeCell ref="C29:D29"/>
    <mergeCell ref="A1:D2"/>
    <mergeCell ref="A7:F7"/>
    <mergeCell ref="E4:F4"/>
    <mergeCell ref="A3:A5"/>
    <mergeCell ref="A8:E8"/>
    <mergeCell ref="B4:B5"/>
    <mergeCell ref="C3:D5"/>
    <mergeCell ref="A21:B21"/>
    <mergeCell ref="A22:B22"/>
    <mergeCell ref="A23:B23"/>
    <mergeCell ref="A24:B24"/>
    <mergeCell ref="C28:D28"/>
  </mergeCells>
  <printOptions horizontalCentered="1" verticalCentered="1"/>
  <pageMargins left="0.51181102362204722" right="0.51181102362204722" top="0.78740157480314965" bottom="0.78740157480314965" header="0.31496062992125984" footer="0.31496062992125984"/>
  <pageSetup paperSize="9" scale="79" fitToHeight="0" orientation="landscape" r:id="rId1"/>
  <headerFooter>
    <oddFooter>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
  <sheetViews>
    <sheetView view="pageBreakPreview" zoomScale="85" zoomScaleNormal="100" zoomScaleSheetLayoutView="85" workbookViewId="0">
      <selection activeCell="I20" sqref="I19:I20"/>
    </sheetView>
  </sheetViews>
  <sheetFormatPr defaultColWidth="9" defaultRowHeight="15" x14ac:dyDescent="0.2"/>
  <cols>
    <col min="1" max="1" width="17.25" style="5" customWidth="1"/>
    <col min="2" max="2" width="23.25" style="75" bestFit="1" customWidth="1"/>
    <col min="3" max="3" width="65.5" style="6" customWidth="1"/>
    <col min="4" max="4" width="18.5" style="5" customWidth="1"/>
    <col min="5" max="5" width="15.125" style="5" bestFit="1" customWidth="1"/>
    <col min="6" max="6" width="13.875" style="5" customWidth="1"/>
    <col min="7" max="7" width="14.875" style="5" customWidth="1"/>
    <col min="8" max="8" width="15.25" style="5" customWidth="1"/>
    <col min="9" max="9" width="14.625" style="5" bestFit="1" customWidth="1"/>
    <col min="10" max="16384" width="9" style="5"/>
  </cols>
  <sheetData>
    <row r="1" spans="1:9" s="25" customFormat="1" ht="29.45" customHeight="1" thickBot="1" x14ac:dyDescent="0.25">
      <c r="A1" s="362" t="s">
        <v>38</v>
      </c>
      <c r="B1" s="362"/>
      <c r="C1" s="362"/>
      <c r="D1" s="362"/>
      <c r="E1" s="362"/>
      <c r="F1" s="362"/>
      <c r="G1" s="373"/>
      <c r="H1" s="50" t="s">
        <v>3</v>
      </c>
      <c r="I1" s="126" t="str">
        <f>DADOS!C2</f>
        <v>R00</v>
      </c>
    </row>
    <row r="2" spans="1:9" s="25" customFormat="1" ht="25.15" customHeight="1" thickBot="1" x14ac:dyDescent="0.25">
      <c r="A2" s="306"/>
      <c r="B2" s="306"/>
      <c r="C2" s="306"/>
      <c r="D2" s="306"/>
      <c r="E2" s="306"/>
      <c r="F2" s="306"/>
      <c r="G2" s="307"/>
      <c r="H2" s="50" t="s">
        <v>8</v>
      </c>
      <c r="I2" s="127">
        <f>DADOS!C4</f>
        <v>45091</v>
      </c>
    </row>
    <row r="3" spans="1:9" s="25" customFormat="1" ht="20.25" customHeight="1" x14ac:dyDescent="0.2">
      <c r="A3" s="308" t="s">
        <v>9</v>
      </c>
      <c r="B3" s="309"/>
      <c r="C3" s="350" t="s">
        <v>10</v>
      </c>
      <c r="D3" s="351"/>
      <c r="E3" s="352"/>
      <c r="F3" s="312" t="s">
        <v>7</v>
      </c>
      <c r="G3" s="308"/>
      <c r="H3" s="308"/>
      <c r="I3" s="308"/>
    </row>
    <row r="4" spans="1:9" s="25" customFormat="1" ht="68.25" customHeight="1" thickBot="1" x14ac:dyDescent="0.25">
      <c r="A4" s="349"/>
      <c r="B4" s="348"/>
      <c r="C4" s="356" t="str">
        <f>DADOS!C3</f>
        <v>URBANIZAÇÃO DA PRAÇA CORRUÍRA</v>
      </c>
      <c r="D4" s="357"/>
      <c r="E4" s="358"/>
      <c r="F4" s="347"/>
      <c r="G4" s="349"/>
      <c r="H4" s="349"/>
      <c r="I4" s="349"/>
    </row>
    <row r="5" spans="1:9" s="25" customFormat="1" ht="7.9" customHeight="1" thickBot="1" x14ac:dyDescent="0.25">
      <c r="A5" s="208"/>
      <c r="B5" s="223"/>
      <c r="C5" s="224"/>
      <c r="D5" s="224"/>
      <c r="E5" s="224"/>
      <c r="F5" s="208"/>
      <c r="G5" s="208"/>
      <c r="H5" s="208"/>
    </row>
    <row r="6" spans="1:9" s="25" customFormat="1" ht="26.45" customHeight="1" thickBot="1" x14ac:dyDescent="0.25">
      <c r="A6" s="315" t="str">
        <f>A1&amp;" DE PROJETO EXECUTIVO - "&amp;C4</f>
        <v>PLANILHA DE COTAÇÕES DE PROJETO EXECUTIVO - URBANIZAÇÃO DA PRAÇA CORRUÍRA</v>
      </c>
      <c r="B6" s="315"/>
      <c r="C6" s="315"/>
      <c r="D6" s="315"/>
      <c r="E6" s="315"/>
      <c r="F6" s="315"/>
      <c r="G6" s="315"/>
      <c r="H6" s="315"/>
      <c r="I6" s="315"/>
    </row>
    <row r="7" spans="1:9" s="25" customFormat="1" ht="7.9" customHeight="1" thickBot="1" x14ac:dyDescent="0.25">
      <c r="A7" s="128"/>
      <c r="B7" s="129"/>
      <c r="C7" s="130"/>
      <c r="D7" s="128"/>
      <c r="E7" s="128"/>
      <c r="F7" s="128"/>
      <c r="G7" s="128"/>
      <c r="H7" s="128"/>
    </row>
    <row r="8" spans="1:9" s="75" customFormat="1" ht="16.5" thickBot="1" x14ac:dyDescent="0.25">
      <c r="A8" s="210" t="s">
        <v>447</v>
      </c>
      <c r="B8" s="210"/>
      <c r="C8" s="210" t="s">
        <v>446</v>
      </c>
      <c r="D8" s="210"/>
      <c r="E8" s="210"/>
      <c r="F8" s="211" t="s">
        <v>243</v>
      </c>
      <c r="G8" s="212"/>
      <c r="H8" s="212"/>
      <c r="I8" s="213">
        <f>AVERAGE(I10:I12)</f>
        <v>2389.71</v>
      </c>
    </row>
    <row r="9" spans="1:9" s="75" customFormat="1" ht="15.75" x14ac:dyDescent="0.2">
      <c r="A9" s="214" t="s">
        <v>244</v>
      </c>
      <c r="B9" s="214" t="s">
        <v>245</v>
      </c>
      <c r="C9" s="220" t="s">
        <v>246</v>
      </c>
      <c r="D9" s="220" t="s">
        <v>247</v>
      </c>
      <c r="E9" s="220" t="s">
        <v>248</v>
      </c>
      <c r="F9" s="214" t="s">
        <v>243</v>
      </c>
      <c r="G9" s="214" t="s">
        <v>249</v>
      </c>
      <c r="H9" s="214" t="s">
        <v>250</v>
      </c>
      <c r="I9" s="214" t="s">
        <v>251</v>
      </c>
    </row>
    <row r="10" spans="1:9" s="209" customFormat="1" ht="85.5" x14ac:dyDescent="0.2">
      <c r="A10" s="215" t="s">
        <v>431</v>
      </c>
      <c r="B10" s="216" t="s">
        <v>435</v>
      </c>
      <c r="C10" s="221" t="s">
        <v>432</v>
      </c>
      <c r="D10" s="217" t="s">
        <v>433</v>
      </c>
      <c r="E10" s="218" t="s">
        <v>434</v>
      </c>
      <c r="F10" s="218" t="s">
        <v>243</v>
      </c>
      <c r="G10" s="219">
        <v>1959</v>
      </c>
      <c r="H10" s="225">
        <v>364.83</v>
      </c>
      <c r="I10" s="219">
        <f>G10+H10</f>
        <v>2323.83</v>
      </c>
    </row>
    <row r="11" spans="1:9" s="209" customFormat="1" ht="71.25" x14ac:dyDescent="0.2">
      <c r="A11" s="215" t="s">
        <v>437</v>
      </c>
      <c r="B11" s="216" t="s">
        <v>440</v>
      </c>
      <c r="C11" s="221" t="s">
        <v>436</v>
      </c>
      <c r="D11" s="217" t="s">
        <v>438</v>
      </c>
      <c r="E11" s="218" t="s">
        <v>439</v>
      </c>
      <c r="F11" s="218" t="s">
        <v>243</v>
      </c>
      <c r="G11" s="219">
        <v>2490</v>
      </c>
      <c r="H11" s="225">
        <v>0</v>
      </c>
      <c r="I11" s="219">
        <f>G11+H11</f>
        <v>2490</v>
      </c>
    </row>
    <row r="12" spans="1:9" s="209" customFormat="1" ht="85.5" x14ac:dyDescent="0.2">
      <c r="A12" s="215" t="s">
        <v>442</v>
      </c>
      <c r="B12" s="216" t="s">
        <v>445</v>
      </c>
      <c r="C12" s="221" t="s">
        <v>441</v>
      </c>
      <c r="D12" s="217" t="s">
        <v>443</v>
      </c>
      <c r="E12" s="218" t="s">
        <v>444</v>
      </c>
      <c r="F12" s="218" t="s">
        <v>243</v>
      </c>
      <c r="G12" s="219">
        <v>1999</v>
      </c>
      <c r="H12" s="225">
        <v>356.3</v>
      </c>
      <c r="I12" s="219">
        <f>G12+H12</f>
        <v>2355.3000000000002</v>
      </c>
    </row>
    <row r="13" spans="1:9" ht="18.75" thickBot="1" x14ac:dyDescent="0.25">
      <c r="A13" s="8"/>
      <c r="B13" s="110"/>
      <c r="C13" s="10"/>
      <c r="D13" s="8"/>
      <c r="E13" s="51"/>
      <c r="F13" s="49"/>
      <c r="G13" s="8"/>
      <c r="H13" s="8"/>
    </row>
    <row r="14" spans="1:9" s="209" customFormat="1" ht="16.5" thickBot="1" x14ac:dyDescent="0.25">
      <c r="A14" s="210" t="s">
        <v>448</v>
      </c>
      <c r="B14" s="210"/>
      <c r="C14" s="210" t="s">
        <v>449</v>
      </c>
      <c r="D14" s="210"/>
      <c r="E14" s="210"/>
      <c r="F14" s="211" t="s">
        <v>243</v>
      </c>
      <c r="G14" s="212"/>
      <c r="H14" s="212"/>
      <c r="I14" s="213">
        <f>AVERAGE(I16:I18)</f>
        <v>2319.2733333333331</v>
      </c>
    </row>
    <row r="15" spans="1:9" s="209" customFormat="1" ht="15.75" x14ac:dyDescent="0.2">
      <c r="A15" s="214" t="s">
        <v>244</v>
      </c>
      <c r="B15" s="214" t="s">
        <v>245</v>
      </c>
      <c r="C15" s="220" t="s">
        <v>246</v>
      </c>
      <c r="D15" s="220" t="s">
        <v>247</v>
      </c>
      <c r="E15" s="220" t="s">
        <v>248</v>
      </c>
      <c r="F15" s="214" t="s">
        <v>243</v>
      </c>
      <c r="G15" s="214" t="s">
        <v>249</v>
      </c>
      <c r="H15" s="214" t="s">
        <v>250</v>
      </c>
      <c r="I15" s="214" t="s">
        <v>251</v>
      </c>
    </row>
    <row r="16" spans="1:9" s="209" customFormat="1" ht="85.5" x14ac:dyDescent="0.2">
      <c r="A16" s="216" t="s">
        <v>451</v>
      </c>
      <c r="B16" s="216" t="s">
        <v>455</v>
      </c>
      <c r="C16" s="221" t="s">
        <v>452</v>
      </c>
      <c r="D16" s="217" t="s">
        <v>453</v>
      </c>
      <c r="E16" s="218" t="s">
        <v>454</v>
      </c>
      <c r="F16" s="218" t="s">
        <v>243</v>
      </c>
      <c r="G16" s="219">
        <v>2400</v>
      </c>
      <c r="H16" s="225">
        <v>335.58</v>
      </c>
      <c r="I16" s="219">
        <f>G16+H16</f>
        <v>2735.58</v>
      </c>
    </row>
    <row r="17" spans="1:9" s="209" customFormat="1" ht="15.75" x14ac:dyDescent="0.2">
      <c r="A17" s="215" t="s">
        <v>456</v>
      </c>
      <c r="B17" s="216" t="s">
        <v>457</v>
      </c>
      <c r="C17" s="221" t="s">
        <v>458</v>
      </c>
      <c r="D17" s="217" t="s">
        <v>460</v>
      </c>
      <c r="E17" s="218" t="s">
        <v>459</v>
      </c>
      <c r="F17" s="218" t="s">
        <v>243</v>
      </c>
      <c r="G17" s="219">
        <v>1790</v>
      </c>
      <c r="H17" s="225">
        <v>0</v>
      </c>
      <c r="I17" s="219">
        <f>G17+H17</f>
        <v>1790</v>
      </c>
    </row>
    <row r="18" spans="1:9" s="209" customFormat="1" ht="28.5" x14ac:dyDescent="0.2">
      <c r="A18" s="215" t="s">
        <v>442</v>
      </c>
      <c r="B18" s="216" t="s">
        <v>445</v>
      </c>
      <c r="C18" s="221" t="s">
        <v>450</v>
      </c>
      <c r="D18" s="217" t="s">
        <v>443</v>
      </c>
      <c r="E18" s="218" t="s">
        <v>444</v>
      </c>
      <c r="F18" s="218" t="s">
        <v>243</v>
      </c>
      <c r="G18" s="219">
        <v>2100</v>
      </c>
      <c r="H18" s="225">
        <v>332.24</v>
      </c>
      <c r="I18" s="219">
        <f>G18+H18</f>
        <v>2432.2399999999998</v>
      </c>
    </row>
    <row r="19" spans="1:9" x14ac:dyDescent="0.2">
      <c r="A19" s="207"/>
      <c r="B19" s="110"/>
      <c r="C19" s="10"/>
      <c r="D19" s="8"/>
      <c r="E19" s="73"/>
      <c r="F19" s="8"/>
      <c r="G19" s="8"/>
      <c r="H19" s="8"/>
    </row>
    <row r="20" spans="1:9" ht="15.75" x14ac:dyDescent="0.2">
      <c r="A20" s="8"/>
      <c r="B20" s="110"/>
      <c r="C20" s="10"/>
      <c r="D20" s="74"/>
      <c r="E20" s="74"/>
      <c r="F20" s="8"/>
      <c r="G20" s="8"/>
      <c r="H20" s="8"/>
    </row>
    <row r="21" spans="1:9" s="75" customFormat="1" x14ac:dyDescent="0.2">
      <c r="A21" s="111"/>
      <c r="B21" s="110"/>
      <c r="C21" s="73"/>
      <c r="D21" s="110"/>
      <c r="E21" s="110"/>
      <c r="F21" s="12"/>
      <c r="G21" s="12"/>
      <c r="H21" s="12"/>
    </row>
    <row r="22" spans="1:9" s="75" customFormat="1" x14ac:dyDescent="0.2">
      <c r="A22" s="110"/>
      <c r="B22" s="110"/>
      <c r="C22" s="111"/>
      <c r="D22" s="110"/>
      <c r="E22" s="110"/>
      <c r="F22" s="12"/>
      <c r="G22" s="12"/>
      <c r="H22" s="12"/>
    </row>
    <row r="23" spans="1:9" s="75" customFormat="1" x14ac:dyDescent="0.2">
      <c r="A23" s="376" t="s">
        <v>5</v>
      </c>
      <c r="B23" s="376"/>
      <c r="C23" s="375" t="str">
        <f>DADOS!C8</f>
        <v>Eng.ª Civil Flávia Cristina Barbosa</v>
      </c>
      <c r="D23" s="375"/>
      <c r="E23" s="110"/>
      <c r="F23" s="110"/>
      <c r="G23" s="110"/>
      <c r="H23" s="110"/>
    </row>
    <row r="24" spans="1:9" s="75" customFormat="1" ht="18" x14ac:dyDescent="0.2">
      <c r="A24" s="8"/>
      <c r="B24" s="113"/>
      <c r="C24" s="374" t="str">
        <f>"CREA: "&amp;DADOS!C9</f>
        <v>CREA: MG- 187.842/D</v>
      </c>
      <c r="D24" s="374"/>
      <c r="E24" s="110"/>
      <c r="F24" s="110"/>
      <c r="G24" s="110"/>
      <c r="H24" s="110"/>
    </row>
  </sheetData>
  <mergeCells count="9">
    <mergeCell ref="A1:G2"/>
    <mergeCell ref="F3:I4"/>
    <mergeCell ref="C24:D24"/>
    <mergeCell ref="C23:D23"/>
    <mergeCell ref="A23:B23"/>
    <mergeCell ref="A3:B4"/>
    <mergeCell ref="C4:E4"/>
    <mergeCell ref="C3:E3"/>
    <mergeCell ref="A6:I6"/>
  </mergeCells>
  <hyperlinks>
    <hyperlink ref="C10" r:id="rId1" display="https://www.rihappy.com.br/gira-gira-150m--8-lugares----estrutura-em-ferro-e-assento-em-madeira-1002269526/p?idsku=1002146267&amp;utm_source=google&amp;utm_medium=cpc&amp;utm_campaign=gss_todos_produtos&amp;gclid=CjwKCAjw1YCkBhAOEiwA5aN4AWvIt3_fAF6bgzh2pzAfWEuY271dpYXMOwidKD2xLqaAuM_APiU3TxoCC5kQAvD_BwE" xr:uid="{C2B15F97-CE3B-4FDB-B7BF-83EA27B747B9}"/>
    <hyperlink ref="C11" r:id="rId2" xr:uid="{7E8C4281-B4E5-4325-9EE7-427257C30C5C}"/>
    <hyperlink ref="C12" r:id="rId3" display="https://www.magazineluiza.com.br/carrossel-gira-gira-infantil-06-lugares-piso-cod-ee0109-esportes-express/p/ahdeja5cja/br/cagg/?&amp;seller_id=esportes&amp;utm_source=google&amp;utm_medium=pla&amp;utm_campaign=&amp;partner_id=69999&amp;gclid=CjwKCAjw1YCkBhAOEiwA5aN4AWbAtUe8He8opoGHx8ZnuLq4mZhgu_IGaOA6iaLMg2VIkRn4Si6QvRoCwCYQAvD_BwE&amp;gclsrc=aw.ds" xr:uid="{DCA3E848-E40E-4B83-AEE1-6B79EB184CB0}"/>
    <hyperlink ref="C18" r:id="rId4" xr:uid="{28148582-4D58-4C0B-8900-88F46108095A}"/>
    <hyperlink ref="C16" r:id="rId5" display="https://www.kinderplay.com.br/brinquedo-de-mola-cavalinho-krenke-083-m-2022-01-05-18-37-18?utm_source=Site&amp;utm_medium=GoogleMerchant&amp;utm_campaign=GoogleMerchant&amp;sku=14813-laranja-chumbado&amp;gclid=CjwKCAjw1YCkBhAOEiwA5aN4AVNCLKBhOi_-7H4iPVIz2JwfMJPQz4aYi-bQ0tSBv0CNG-0JzckmTBoC9gwQAvD_BwE" xr:uid="{9F9C33BE-339E-4F0A-B119-85F988A42604}"/>
    <hyperlink ref="C17" r:id="rId6" xr:uid="{015BF433-D865-4FFE-8817-9896186DA6E4}"/>
  </hyperlinks>
  <printOptions horizontalCentered="1"/>
  <pageMargins left="0.51181102362204722" right="0.51181102362204722" top="0.78740157480314965" bottom="0.78740157480314965" header="0.31496062992125984" footer="0.31496062992125984"/>
  <pageSetup paperSize="9" scale="63" fitToHeight="2000" orientation="landscape" r:id="rId7"/>
  <headerFooter>
    <oddFooter>Página &amp;P de &amp;N</oddFooter>
  </headerFooter>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12</vt:i4>
      </vt:variant>
    </vt:vector>
  </HeadingPairs>
  <TitlesOfParts>
    <vt:vector size="19" baseType="lpstr">
      <vt:lpstr>DADOS</vt:lpstr>
      <vt:lpstr>MEMORIA DE CALCULO</vt:lpstr>
      <vt:lpstr>ORÇAMENTO FINAL</vt:lpstr>
      <vt:lpstr>COMPOSIÇÃO</vt:lpstr>
      <vt:lpstr>CURVA ABC</vt:lpstr>
      <vt:lpstr>CRONOGRAMA PARA 6 MESES</vt:lpstr>
      <vt:lpstr>COTAÇÕES</vt:lpstr>
      <vt:lpstr>COMPOSIÇÃO!Area_de_impressao</vt:lpstr>
      <vt:lpstr>COTAÇÕES!Area_de_impressao</vt:lpstr>
      <vt:lpstr>'CRONOGRAMA PARA 6 MESES'!Area_de_impressao</vt:lpstr>
      <vt:lpstr>'CURVA ABC'!Area_de_impressao</vt:lpstr>
      <vt:lpstr>DADOS!Area_de_impressao</vt:lpstr>
      <vt:lpstr>'MEMORIA DE CALCULO'!Area_de_impressao</vt:lpstr>
      <vt:lpstr>'ORÇAMENTO FINAL'!Area_de_impressao</vt:lpstr>
      <vt:lpstr>COMPOSIÇÃO!Titulos_de_impressao</vt:lpstr>
      <vt:lpstr>COTAÇÕES!Titulos_de_impressao</vt:lpstr>
      <vt:lpstr>'CURVA ABC'!Titulos_de_impressao</vt:lpstr>
      <vt:lpstr>'MEMORIA DE CALCULO'!Titulos_de_impressao</vt:lpstr>
      <vt:lpstr>'ORÇAMENTO FINAL'!Titulos_de_impressao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revision>0</cp:revision>
  <cp:lastPrinted>2023-06-27T13:42:11Z</cp:lastPrinted>
  <dcterms:created xsi:type="dcterms:W3CDTF">2021-07-05T20:11:43Z</dcterms:created>
  <dcterms:modified xsi:type="dcterms:W3CDTF">2023-06-27T13:42:21Z</dcterms:modified>
</cp:coreProperties>
</file>