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qroig\Google Drive\PREFEITURA\UBS JATOBA\PROJETOS LICITADOS\LICITACAO-UBS\ATUALZIAÇÃO 2018\"/>
    </mc:Choice>
  </mc:AlternateContent>
  <bookViews>
    <workbookView xWindow="0" yWindow="0" windowWidth="15600" windowHeight="9045"/>
  </bookViews>
  <sheets>
    <sheet name="PLANILHA UBS JATOBÁ" sheetId="10" r:id="rId1"/>
    <sheet name="CRONOGRAMA" sheetId="2" r:id="rId2"/>
    <sheet name="PLANILHA UBS JATOBÁ - SEM VALOR" sheetId="11" r:id="rId3"/>
  </sheets>
  <externalReferences>
    <externalReference r:id="rId4"/>
  </externalReferences>
  <definedNames>
    <definedName name="_xlnm.Print_Area" localSheetId="0">'PLANILHA UBS JATOBÁ'!$A$1:$J$164</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0" l="1"/>
  <c r="I24" i="11"/>
  <c r="H162" i="11"/>
  <c r="I162" i="11" s="1"/>
  <c r="H161" i="11"/>
  <c r="I161" i="11" s="1"/>
  <c r="I160" i="11"/>
  <c r="H160" i="11"/>
  <c r="H159" i="11"/>
  <c r="I159" i="11" s="1"/>
  <c r="H158" i="11"/>
  <c r="H157" i="11"/>
  <c r="I157" i="11" s="1"/>
  <c r="H156" i="11"/>
  <c r="I156" i="11" s="1"/>
  <c r="H155" i="11"/>
  <c r="I155" i="11" s="1"/>
  <c r="H154" i="11"/>
  <c r="I154" i="11" s="1"/>
  <c r="H153" i="11"/>
  <c r="I153" i="11" s="1"/>
  <c r="H152" i="11"/>
  <c r="I152" i="11" s="1"/>
  <c r="H151" i="11"/>
  <c r="H150" i="11"/>
  <c r="I150" i="11" s="1"/>
  <c r="H149" i="11"/>
  <c r="I149" i="11" s="1"/>
  <c r="I148" i="11"/>
  <c r="H148" i="11"/>
  <c r="H147" i="11"/>
  <c r="I147" i="11" s="1"/>
  <c r="H146" i="11"/>
  <c r="H145" i="11"/>
  <c r="I145" i="11" s="1"/>
  <c r="H144" i="11"/>
  <c r="I144" i="11" s="1"/>
  <c r="H143" i="11"/>
  <c r="H142" i="11"/>
  <c r="I142" i="11" s="1"/>
  <c r="H141" i="11"/>
  <c r="I141" i="11" s="1"/>
  <c r="H140" i="11"/>
  <c r="I139" i="11"/>
  <c r="H139" i="11"/>
  <c r="H138" i="11"/>
  <c r="I138" i="11" s="1"/>
  <c r="H137" i="11"/>
  <c r="I137" i="11" s="1"/>
  <c r="H136" i="11"/>
  <c r="I136" i="11" s="1"/>
  <c r="H135" i="11"/>
  <c r="I135" i="11" s="1"/>
  <c r="H134" i="11"/>
  <c r="I134" i="11" s="1"/>
  <c r="H133" i="11"/>
  <c r="I133" i="11" s="1"/>
  <c r="H132" i="11"/>
  <c r="I132" i="11" s="1"/>
  <c r="H131" i="11"/>
  <c r="I131" i="11" s="1"/>
  <c r="I130" i="11"/>
  <c r="H130" i="11"/>
  <c r="H129" i="11"/>
  <c r="I129" i="11" s="1"/>
  <c r="H128" i="11"/>
  <c r="H127" i="11"/>
  <c r="I127" i="11" s="1"/>
  <c r="H126" i="11"/>
  <c r="I126" i="11" s="1"/>
  <c r="H125" i="11"/>
  <c r="I125" i="11" s="1"/>
  <c r="H124" i="11"/>
  <c r="I124" i="11" s="1"/>
  <c r="H123" i="11"/>
  <c r="I123" i="11" s="1"/>
  <c r="H122" i="11"/>
  <c r="I122" i="11" s="1"/>
  <c r="I121" i="11"/>
  <c r="H121" i="11"/>
  <c r="H120" i="11"/>
  <c r="I120" i="11" s="1"/>
  <c r="H119" i="11"/>
  <c r="I119" i="11" s="1"/>
  <c r="H118" i="11"/>
  <c r="I118" i="11" s="1"/>
  <c r="H117" i="11"/>
  <c r="I117" i="11" s="1"/>
  <c r="H116" i="11"/>
  <c r="I116" i="11" s="1"/>
  <c r="H115" i="11"/>
  <c r="I115" i="11" s="1"/>
  <c r="H114" i="11"/>
  <c r="I114" i="11" s="1"/>
  <c r="H113" i="11"/>
  <c r="I113" i="11" s="1"/>
  <c r="I112" i="11"/>
  <c r="H112" i="11"/>
  <c r="H111" i="11"/>
  <c r="I111" i="11" s="1"/>
  <c r="H110" i="11"/>
  <c r="I110" i="11" s="1"/>
  <c r="H109" i="11"/>
  <c r="I109" i="11" s="1"/>
  <c r="H108" i="11"/>
  <c r="I108" i="11" s="1"/>
  <c r="H107" i="11"/>
  <c r="H106" i="11"/>
  <c r="I106" i="11" s="1"/>
  <c r="H105" i="11"/>
  <c r="I105" i="11" s="1"/>
  <c r="H104" i="11"/>
  <c r="I104" i="11" s="1"/>
  <c r="I103" i="11"/>
  <c r="H103" i="11"/>
  <c r="H102" i="11"/>
  <c r="I102" i="11" s="1"/>
  <c r="H101" i="11"/>
  <c r="I101" i="11" s="1"/>
  <c r="H100" i="11"/>
  <c r="I100" i="11" s="1"/>
  <c r="H99" i="11"/>
  <c r="I99" i="11" s="1"/>
  <c r="H97" i="11"/>
  <c r="I97" i="11" s="1"/>
  <c r="H96" i="11"/>
  <c r="I96" i="11" s="1"/>
  <c r="H95" i="11"/>
  <c r="I95" i="11" s="1"/>
  <c r="H94" i="11"/>
  <c r="I94" i="11" s="1"/>
  <c r="I93" i="11"/>
  <c r="H93" i="11"/>
  <c r="H92" i="11"/>
  <c r="I92" i="11" s="1"/>
  <c r="H91" i="11"/>
  <c r="I91" i="11" s="1"/>
  <c r="H89" i="11"/>
  <c r="I89" i="11" s="1"/>
  <c r="H88" i="11"/>
  <c r="I88" i="11" s="1"/>
  <c r="I87" i="11"/>
  <c r="H87" i="11"/>
  <c r="H86" i="11"/>
  <c r="I86" i="11" s="1"/>
  <c r="H84" i="11"/>
  <c r="I84" i="11" s="1"/>
  <c r="H83" i="11"/>
  <c r="I83" i="11" s="1"/>
  <c r="H82" i="11"/>
  <c r="I82" i="11" s="1"/>
  <c r="H81" i="11"/>
  <c r="I81" i="11" s="1"/>
  <c r="H80" i="11"/>
  <c r="I80" i="11" s="1"/>
  <c r="H79" i="11"/>
  <c r="I79" i="11" s="1"/>
  <c r="H78" i="11"/>
  <c r="I78" i="11" s="1"/>
  <c r="I77" i="11"/>
  <c r="H77" i="11"/>
  <c r="H76" i="11"/>
  <c r="I76" i="11" s="1"/>
  <c r="H75" i="11"/>
  <c r="I75" i="11" s="1"/>
  <c r="H74" i="11"/>
  <c r="I74" i="11" s="1"/>
  <c r="H73" i="11"/>
  <c r="I73" i="11" s="1"/>
  <c r="H72" i="11"/>
  <c r="I72" i="11" s="1"/>
  <c r="H70" i="11"/>
  <c r="I70" i="11" s="1"/>
  <c r="I69" i="11" s="1"/>
  <c r="H68" i="11"/>
  <c r="I68" i="11" s="1"/>
  <c r="H67" i="11"/>
  <c r="I67" i="11" s="1"/>
  <c r="H66" i="11"/>
  <c r="I66" i="11" s="1"/>
  <c r="H64" i="11"/>
  <c r="I64" i="11" s="1"/>
  <c r="H63" i="11"/>
  <c r="I63" i="11" s="1"/>
  <c r="H62" i="11"/>
  <c r="I62" i="11" s="1"/>
  <c r="H61" i="11"/>
  <c r="I61" i="11" s="1"/>
  <c r="H59" i="11"/>
  <c r="I59" i="11" s="1"/>
  <c r="H58" i="11"/>
  <c r="I58" i="11" s="1"/>
  <c r="I57" i="11"/>
  <c r="H57" i="11"/>
  <c r="H56" i="11"/>
  <c r="I56" i="11" s="1"/>
  <c r="H55" i="11"/>
  <c r="I55" i="11" s="1"/>
  <c r="H54" i="11"/>
  <c r="I54" i="11" s="1"/>
  <c r="H53" i="11"/>
  <c r="I53" i="11" s="1"/>
  <c r="H52" i="11"/>
  <c r="I52" i="11" s="1"/>
  <c r="H50" i="11"/>
  <c r="I50" i="11" s="1"/>
  <c r="H49" i="11"/>
  <c r="I49" i="11" s="1"/>
  <c r="I48" i="11" s="1"/>
  <c r="H47" i="11"/>
  <c r="I47" i="11" s="1"/>
  <c r="H46" i="11"/>
  <c r="I46" i="11" s="1"/>
  <c r="H45" i="11"/>
  <c r="I45" i="11" s="1"/>
  <c r="H44" i="11"/>
  <c r="I44" i="11" s="1"/>
  <c r="H42" i="11"/>
  <c r="I42" i="11" s="1"/>
  <c r="H41" i="11"/>
  <c r="I41" i="11" s="1"/>
  <c r="H40" i="11"/>
  <c r="I40" i="11" s="1"/>
  <c r="H39" i="11"/>
  <c r="I39" i="11" s="1"/>
  <c r="I38" i="11"/>
  <c r="H38" i="11"/>
  <c r="H37" i="11"/>
  <c r="I37" i="11" s="1"/>
  <c r="H36" i="11"/>
  <c r="I36" i="11" s="1"/>
  <c r="H35" i="11"/>
  <c r="I35" i="11" s="1"/>
  <c r="H33" i="11"/>
  <c r="I33" i="11" s="1"/>
  <c r="H32" i="11"/>
  <c r="I32" i="11" s="1"/>
  <c r="H31" i="11"/>
  <c r="I31" i="11" s="1"/>
  <c r="H30" i="11"/>
  <c r="I30" i="11" s="1"/>
  <c r="H29" i="11"/>
  <c r="I29" i="11" s="1"/>
  <c r="I28" i="11"/>
  <c r="H28" i="11"/>
  <c r="H27" i="11"/>
  <c r="I27" i="11" s="1"/>
  <c r="H26" i="11"/>
  <c r="I26" i="11" s="1"/>
  <c r="H25" i="11"/>
  <c r="I25" i="11" s="1"/>
  <c r="H23" i="11"/>
  <c r="I23" i="11" s="1"/>
  <c r="H22" i="11"/>
  <c r="I22" i="11" s="1"/>
  <c r="H20" i="11"/>
  <c r="I20" i="11" s="1"/>
  <c r="H19" i="11"/>
  <c r="I19" i="11" s="1"/>
  <c r="H18" i="11"/>
  <c r="I18" i="11" s="1"/>
  <c r="H17" i="11"/>
  <c r="I17" i="11" s="1"/>
  <c r="H16" i="11"/>
  <c r="I16" i="11" s="1"/>
  <c r="H14" i="11"/>
  <c r="I14" i="11" s="1"/>
  <c r="H13" i="11"/>
  <c r="I13" i="11" s="1"/>
  <c r="H12" i="11"/>
  <c r="I12" i="11" s="1"/>
  <c r="H23" i="10"/>
  <c r="Y15" i="2"/>
  <c r="Y21" i="2"/>
  <c r="Y20" i="2"/>
  <c r="Y19" i="2"/>
  <c r="Y18" i="2"/>
  <c r="Y17" i="2"/>
  <c r="Y16" i="2"/>
  <c r="Y13" i="2"/>
  <c r="Y12" i="2"/>
  <c r="I160" i="10"/>
  <c r="I161" i="10"/>
  <c r="I162" i="10"/>
  <c r="I159" i="10"/>
  <c r="I158" i="10"/>
  <c r="I153" i="10"/>
  <c r="I154" i="10"/>
  <c r="I155" i="10"/>
  <c r="I156" i="10"/>
  <c r="I157" i="10"/>
  <c r="I152" i="10"/>
  <c r="I151" i="10" s="1"/>
  <c r="I148" i="10"/>
  <c r="I149" i="10"/>
  <c r="I150" i="10"/>
  <c r="I147" i="10"/>
  <c r="I146" i="10"/>
  <c r="I145" i="10"/>
  <c r="I144" i="10"/>
  <c r="I143" i="10" s="1"/>
  <c r="I142" i="10"/>
  <c r="I141" i="10"/>
  <c r="I140" i="10" s="1"/>
  <c r="I130" i="10"/>
  <c r="I131" i="10"/>
  <c r="I132" i="10"/>
  <c r="I133" i="10"/>
  <c r="I134" i="10"/>
  <c r="I135" i="10"/>
  <c r="I136" i="10"/>
  <c r="I137" i="10"/>
  <c r="I138" i="10"/>
  <c r="I139" i="10"/>
  <c r="I129" i="10"/>
  <c r="I128" i="10"/>
  <c r="I109" i="10"/>
  <c r="I110" i="10"/>
  <c r="I111" i="10"/>
  <c r="I112" i="10"/>
  <c r="I113" i="10"/>
  <c r="I114" i="10"/>
  <c r="I115" i="10"/>
  <c r="I116" i="10"/>
  <c r="I117" i="10"/>
  <c r="I118" i="10"/>
  <c r="I119" i="10"/>
  <c r="I120" i="10"/>
  <c r="I121" i="10"/>
  <c r="I122" i="10"/>
  <c r="I123" i="10"/>
  <c r="I124" i="10"/>
  <c r="I125" i="10"/>
  <c r="I126" i="10"/>
  <c r="I127" i="10"/>
  <c r="I108" i="10"/>
  <c r="I100" i="10"/>
  <c r="I101" i="10"/>
  <c r="I98" i="10" s="1"/>
  <c r="I102" i="10"/>
  <c r="I103" i="10"/>
  <c r="I104" i="10"/>
  <c r="I105" i="10"/>
  <c r="I106" i="10"/>
  <c r="I99" i="10"/>
  <c r="H157" i="10"/>
  <c r="H158" i="10"/>
  <c r="H159" i="10"/>
  <c r="H160" i="10"/>
  <c r="H161" i="10"/>
  <c r="H162" i="10"/>
  <c r="H149" i="10"/>
  <c r="H150" i="10"/>
  <c r="H151" i="10"/>
  <c r="H152" i="10"/>
  <c r="H153" i="10"/>
  <c r="H154" i="10"/>
  <c r="H155" i="10"/>
  <c r="H156" i="10"/>
  <c r="H142" i="10"/>
  <c r="H143" i="10"/>
  <c r="H144" i="10"/>
  <c r="H145" i="10"/>
  <c r="H146" i="10"/>
  <c r="H147" i="10"/>
  <c r="H148" i="10"/>
  <c r="H134" i="10"/>
  <c r="H135" i="10"/>
  <c r="H136" i="10"/>
  <c r="H137" i="10"/>
  <c r="H138" i="10"/>
  <c r="H139" i="10"/>
  <c r="H140" i="10"/>
  <c r="H141" i="10"/>
  <c r="H129" i="10"/>
  <c r="H130" i="10"/>
  <c r="H131" i="10"/>
  <c r="H132" i="10"/>
  <c r="H133" i="10"/>
  <c r="H116" i="10"/>
  <c r="H117" i="10"/>
  <c r="H118" i="10"/>
  <c r="H119" i="10"/>
  <c r="H120" i="10"/>
  <c r="H121" i="10"/>
  <c r="H122" i="10"/>
  <c r="H123" i="10"/>
  <c r="H124" i="10"/>
  <c r="H125" i="10"/>
  <c r="H126" i="10"/>
  <c r="H127" i="10"/>
  <c r="H128" i="10"/>
  <c r="H109" i="10"/>
  <c r="H110" i="10"/>
  <c r="H111" i="10"/>
  <c r="H112" i="10"/>
  <c r="H113" i="10"/>
  <c r="H114" i="10"/>
  <c r="H115" i="10"/>
  <c r="H100" i="10"/>
  <c r="H101" i="10"/>
  <c r="H102" i="10"/>
  <c r="H103" i="10"/>
  <c r="H104" i="10"/>
  <c r="H105" i="10"/>
  <c r="H106" i="10"/>
  <c r="H107" i="10"/>
  <c r="H108" i="10"/>
  <c r="H99" i="10"/>
  <c r="I92" i="10"/>
  <c r="I93" i="10"/>
  <c r="I94" i="10"/>
  <c r="I95" i="10"/>
  <c r="I90" i="10" s="1"/>
  <c r="I96" i="10"/>
  <c r="I97" i="10"/>
  <c r="H92" i="10"/>
  <c r="H93" i="10"/>
  <c r="H94" i="10"/>
  <c r="H95" i="10"/>
  <c r="H96" i="10"/>
  <c r="H97" i="10"/>
  <c r="I91" i="10"/>
  <c r="H91" i="10"/>
  <c r="I87" i="10"/>
  <c r="I88" i="10"/>
  <c r="I89" i="10"/>
  <c r="H87" i="10"/>
  <c r="H88" i="10"/>
  <c r="H89" i="10"/>
  <c r="I86" i="10"/>
  <c r="H86" i="10"/>
  <c r="I85" i="10"/>
  <c r="I73" i="10"/>
  <c r="I74" i="10"/>
  <c r="I75" i="10"/>
  <c r="I76" i="10"/>
  <c r="I77" i="10"/>
  <c r="I71" i="10" s="1"/>
  <c r="I78" i="10"/>
  <c r="I79" i="10"/>
  <c r="I80" i="10"/>
  <c r="I81" i="10"/>
  <c r="I82" i="10"/>
  <c r="I83" i="10"/>
  <c r="I84" i="10"/>
  <c r="H73" i="10"/>
  <c r="H74" i="10"/>
  <c r="H75" i="10"/>
  <c r="H76" i="10"/>
  <c r="H77" i="10"/>
  <c r="H78" i="10"/>
  <c r="H79" i="10"/>
  <c r="H80" i="10"/>
  <c r="H81" i="10"/>
  <c r="H82" i="10"/>
  <c r="H83" i="10"/>
  <c r="H84" i="10"/>
  <c r="I72" i="10"/>
  <c r="H72" i="10"/>
  <c r="H70" i="10"/>
  <c r="I70" i="10" s="1"/>
  <c r="I69" i="10" s="1"/>
  <c r="I67" i="10"/>
  <c r="I68" i="10"/>
  <c r="I65" i="10" s="1"/>
  <c r="H67" i="10"/>
  <c r="H68" i="10"/>
  <c r="I66" i="10"/>
  <c r="H66" i="10"/>
  <c r="I62" i="10"/>
  <c r="I63" i="10"/>
  <c r="I64" i="10"/>
  <c r="I60" i="10" s="1"/>
  <c r="H62" i="10"/>
  <c r="H63" i="10"/>
  <c r="H64" i="10"/>
  <c r="I61" i="10"/>
  <c r="H61" i="10"/>
  <c r="I53" i="10"/>
  <c r="I54" i="10"/>
  <c r="I55" i="10"/>
  <c r="I56" i="10"/>
  <c r="I57" i="10"/>
  <c r="I58" i="10"/>
  <c r="I59" i="10"/>
  <c r="H53" i="10"/>
  <c r="H54" i="10"/>
  <c r="H55" i="10"/>
  <c r="H56" i="10"/>
  <c r="H57" i="10"/>
  <c r="H58" i="10"/>
  <c r="H59" i="10"/>
  <c r="I52" i="10"/>
  <c r="H52" i="10"/>
  <c r="I51" i="10"/>
  <c r="I50" i="10"/>
  <c r="H50" i="10"/>
  <c r="I49" i="10"/>
  <c r="I48" i="10"/>
  <c r="H49" i="10"/>
  <c r="I45" i="10"/>
  <c r="I46" i="10"/>
  <c r="I47" i="10"/>
  <c r="I43" i="10"/>
  <c r="I44" i="10"/>
  <c r="H46" i="10"/>
  <c r="H47" i="10"/>
  <c r="H45" i="10"/>
  <c r="H44" i="10"/>
  <c r="I36" i="10"/>
  <c r="I37" i="10"/>
  <c r="I38" i="10"/>
  <c r="I39" i="10"/>
  <c r="I40" i="10"/>
  <c r="I41" i="10"/>
  <c r="I42" i="10"/>
  <c r="H36" i="10"/>
  <c r="H37" i="10"/>
  <c r="H38" i="10"/>
  <c r="H39" i="10"/>
  <c r="H40" i="10"/>
  <c r="H41" i="10"/>
  <c r="H42" i="10"/>
  <c r="I35" i="10"/>
  <c r="H35" i="10"/>
  <c r="I34" i="10"/>
  <c r="I27" i="10"/>
  <c r="I28" i="10"/>
  <c r="I29" i="10"/>
  <c r="I30" i="10"/>
  <c r="I31" i="10"/>
  <c r="I32" i="10"/>
  <c r="I33" i="10"/>
  <c r="I26" i="10"/>
  <c r="H32" i="10"/>
  <c r="H33" i="10"/>
  <c r="H31" i="10"/>
  <c r="H30" i="10"/>
  <c r="H29" i="10"/>
  <c r="H28" i="10"/>
  <c r="H27" i="10"/>
  <c r="H26" i="10"/>
  <c r="I25" i="10"/>
  <c r="H25" i="10"/>
  <c r="I23" i="10"/>
  <c r="I22" i="10"/>
  <c r="I21" i="10" s="1"/>
  <c r="Y14" i="2" s="1"/>
  <c r="H22" i="10"/>
  <c r="I20" i="10"/>
  <c r="I19" i="10"/>
  <c r="I18" i="10"/>
  <c r="I17" i="10"/>
  <c r="I15" i="10" s="1"/>
  <c r="I16" i="10"/>
  <c r="H20" i="10"/>
  <c r="H19" i="10"/>
  <c r="H18" i="10"/>
  <c r="H17" i="10"/>
  <c r="H16" i="10"/>
  <c r="H14" i="10"/>
  <c r="I14" i="10" s="1"/>
  <c r="H13" i="10"/>
  <c r="I13" i="10" s="1"/>
  <c r="H12" i="10"/>
  <c r="I12" i="10" s="1"/>
  <c r="I65" i="11" l="1"/>
  <c r="I98" i="11"/>
  <c r="I107" i="11"/>
  <c r="I143" i="11"/>
  <c r="I158" i="11"/>
  <c r="I140" i="11"/>
  <c r="I11" i="11"/>
  <c r="I60" i="11"/>
  <c r="I34" i="11"/>
  <c r="I43" i="11"/>
  <c r="I51" i="11"/>
  <c r="I90" i="11"/>
  <c r="I85" i="11"/>
  <c r="I128" i="11"/>
  <c r="I146" i="11"/>
  <c r="I151" i="11"/>
  <c r="I15" i="11"/>
  <c r="I21" i="11"/>
  <c r="I71" i="11"/>
  <c r="AM23" i="2"/>
  <c r="BL23" i="2"/>
  <c r="AH23" i="2"/>
  <c r="BG23" i="2"/>
  <c r="Y23" i="2"/>
  <c r="BB23" i="2"/>
  <c r="AW23" i="2"/>
  <c r="AR23" i="2"/>
  <c r="I163" i="10"/>
  <c r="I107" i="10"/>
  <c r="I163" i="11" l="1"/>
  <c r="BL21" i="2"/>
  <c r="E21" i="2"/>
  <c r="BL20" i="2"/>
  <c r="E20" i="2"/>
  <c r="BL19" i="2"/>
  <c r="E19" i="2"/>
  <c r="BL18" i="2"/>
  <c r="E18" i="2"/>
  <c r="BL17" i="2"/>
  <c r="E17" i="2"/>
  <c r="BL16" i="2"/>
  <c r="E16" i="2"/>
  <c r="BL15" i="2"/>
  <c r="E15" i="2"/>
  <c r="BL14" i="2"/>
  <c r="E14" i="2"/>
  <c r="BL13" i="2"/>
  <c r="E13" i="2"/>
  <c r="BL12" i="2"/>
  <c r="E12" i="2"/>
  <c r="BL25" i="2" l="1"/>
  <c r="AH25" i="2"/>
  <c r="AT8" i="2"/>
  <c r="AE12" i="2"/>
  <c r="AH22" i="2" l="1"/>
  <c r="AR22" i="2"/>
  <c r="AE21" i="2"/>
  <c r="BG22" i="2"/>
  <c r="AE15" i="2"/>
  <c r="BL22" i="2"/>
  <c r="BL24" i="2" s="1"/>
  <c r="BB22" i="2"/>
  <c r="AM22" i="2"/>
  <c r="Y25" i="2"/>
  <c r="AE13" i="2"/>
  <c r="AE14" i="2"/>
  <c r="AE17" i="2"/>
  <c r="AE19" i="2"/>
  <c r="AE20" i="2"/>
  <c r="AE18" i="2"/>
  <c r="AE16" i="2"/>
  <c r="AW22" i="2"/>
  <c r="AM25" i="2"/>
  <c r="AH24" i="2"/>
  <c r="AE22" i="2" l="1"/>
  <c r="AE24" i="2" s="1"/>
  <c r="AR25" i="2"/>
  <c r="AM24" i="2"/>
  <c r="AR24" i="2" l="1"/>
  <c r="AW25" i="2"/>
  <c r="BB25" i="2" l="1"/>
  <c r="AW24" i="2"/>
  <c r="BG25" i="2" l="1"/>
  <c r="BG24" i="2" s="1"/>
  <c r="BB24" i="2"/>
  <c r="I11" i="10"/>
</calcChain>
</file>

<file path=xl/comments1.xml><?xml version="1.0" encoding="utf-8"?>
<comments xmlns="http://schemas.openxmlformats.org/spreadsheetml/2006/main">
  <authors>
    <author>C052769</author>
  </authors>
  <commentList>
    <comment ref="X12" authorId="0" shapeId="0">
      <text>
        <r>
          <rPr>
            <b/>
            <sz val="12"/>
            <color indexed="81"/>
            <rFont val="Tahoma"/>
            <family val="2"/>
          </rPr>
          <t>Digite 1 , caso este serviço seja Contrapartida Física</t>
        </r>
      </text>
    </comment>
    <comment ref="X13" authorId="0" shapeId="0">
      <text>
        <r>
          <rPr>
            <b/>
            <sz val="12"/>
            <color indexed="81"/>
            <rFont val="Tahoma"/>
            <family val="2"/>
          </rPr>
          <t>Digite 1 , caso este serviço seja Contrapartida Física</t>
        </r>
      </text>
    </comment>
    <comment ref="X15" authorId="0" shapeId="0">
      <text>
        <r>
          <rPr>
            <b/>
            <sz val="12"/>
            <color indexed="81"/>
            <rFont val="Tahoma"/>
            <family val="2"/>
          </rPr>
          <t>Digite 1 , caso este serviço seja Contrapartida Física</t>
        </r>
      </text>
    </comment>
    <comment ref="X16" authorId="0" shapeId="0">
      <text>
        <r>
          <rPr>
            <b/>
            <sz val="12"/>
            <color indexed="81"/>
            <rFont val="Tahoma"/>
            <family val="2"/>
          </rPr>
          <t>Digite 1 , caso este serviço seja Contrapartida Física</t>
        </r>
      </text>
    </comment>
    <comment ref="X17" authorId="0" shapeId="0">
      <text>
        <r>
          <rPr>
            <b/>
            <sz val="12"/>
            <color indexed="81"/>
            <rFont val="Tahoma"/>
            <family val="2"/>
          </rPr>
          <t>Digite 1 , caso este serviço seja Contrapartida Física</t>
        </r>
      </text>
    </comment>
    <comment ref="X18" authorId="0" shapeId="0">
      <text>
        <r>
          <rPr>
            <b/>
            <sz val="12"/>
            <color indexed="81"/>
            <rFont val="Tahoma"/>
            <family val="2"/>
          </rPr>
          <t>Digite 1 , caso este serviço seja Contrapartida Física</t>
        </r>
      </text>
    </comment>
    <comment ref="X19" authorId="0" shapeId="0">
      <text>
        <r>
          <rPr>
            <b/>
            <sz val="12"/>
            <color indexed="81"/>
            <rFont val="Tahoma"/>
            <family val="2"/>
          </rPr>
          <t>Digite 1 , caso este serviço seja Contrapartida Física</t>
        </r>
      </text>
    </comment>
    <comment ref="X20" authorId="0" shapeId="0">
      <text>
        <r>
          <rPr>
            <b/>
            <sz val="12"/>
            <color indexed="81"/>
            <rFont val="Tahoma"/>
            <family val="2"/>
          </rPr>
          <t>Digite 1 , caso este serviço seja Contrapartida Física</t>
        </r>
      </text>
    </comment>
    <comment ref="X21" authorId="0" shapeId="0">
      <text>
        <r>
          <rPr>
            <b/>
            <sz val="12"/>
            <color indexed="81"/>
            <rFont val="Tahoma"/>
            <family val="2"/>
          </rPr>
          <t>Digite 1 , caso este serviço seja Contrapartida Física</t>
        </r>
      </text>
    </comment>
  </commentList>
</comments>
</file>

<file path=xl/sharedStrings.xml><?xml version="1.0" encoding="utf-8"?>
<sst xmlns="http://schemas.openxmlformats.org/spreadsheetml/2006/main" count="1179" uniqueCount="427">
  <si>
    <t>PLANILHA ORÇAMENTÁRIA</t>
  </si>
  <si>
    <t>Valor Unitário s/ BDI</t>
  </si>
  <si>
    <t>Valor Unitário c/ BDI</t>
  </si>
  <si>
    <t>74209/001</t>
  </si>
  <si>
    <t>M2</t>
  </si>
  <si>
    <t>1.0.2</t>
  </si>
  <si>
    <t>1.0.3</t>
  </si>
  <si>
    <t>1.0.4</t>
  </si>
  <si>
    <t>73672</t>
  </si>
  <si>
    <t>UN</t>
  </si>
  <si>
    <t>74151/001</t>
  </si>
  <si>
    <t>M3</t>
  </si>
  <si>
    <t>2.0.6</t>
  </si>
  <si>
    <t>COBERTURA</t>
  </si>
  <si>
    <t>M</t>
  </si>
  <si>
    <t>87879</t>
  </si>
  <si>
    <t>87265</t>
  </si>
  <si>
    <t>74065/002</t>
  </si>
  <si>
    <t>VIDRO LISO COMUM TRANSPARENTE, ESPESSURA 3MM</t>
  </si>
  <si>
    <t>CJ</t>
  </si>
  <si>
    <t>PT</t>
  </si>
  <si>
    <t>PONTO DE TOMADA DE EMBUTIR, INCLUINDO ELETRODUTO DE PVC RÍGIDO E CAIXA COM ESPELHO</t>
  </si>
  <si>
    <t>74131/004</t>
  </si>
  <si>
    <t>74130/006</t>
  </si>
  <si>
    <t>74130/005</t>
  </si>
  <si>
    <t>74130/001</t>
  </si>
  <si>
    <t>74130/002</t>
  </si>
  <si>
    <t>74130/003</t>
  </si>
  <si>
    <t>PONTO SECO PARA INSTALAÇÃO DE SOM, TV, ALARME E LÓGICA, INCLUINDO ELETRODUTO DE PVC RÍGIDO E CAIXA COM ESPELHO</t>
  </si>
  <si>
    <t>86942</t>
  </si>
  <si>
    <t>PORTA PAPEL TOALHA 2 OU 3 DOBRAS, PLÁSTICO MIX</t>
  </si>
  <si>
    <t>86923</t>
  </si>
  <si>
    <t>86935</t>
  </si>
  <si>
    <t>BANCADA EM AÇO INOXIDÁVEL</t>
  </si>
  <si>
    <t>73795/003</t>
  </si>
  <si>
    <t>74104/001</t>
  </si>
  <si>
    <t>POSTO DE CONSUMO COMPLETO DUPLA RETENÇÃO</t>
  </si>
  <si>
    <t>COMUNICAÇÃO VISUAL</t>
  </si>
  <si>
    <t>PLACAS DE IDENTIFICAÇÃO "1" EM CHAPA AÇO GALVANIZADO Nº26 COM PINTURA AUTOMITIVA PU,COM 2
POSTES RETO EM AÇO COR NATURAL ENGASTADO NO SOLO.APLICAÇÃO DE ADESIVO VINIL MONOMÉRICO. DIMENSÃO 150X77CM</t>
  </si>
  <si>
    <t>PLACA DE SINALIZAÇÃO "2" EM PVC ADESIVADO COM ADESIVO POLIMÉRICO RECORTADO ELETRONICAMENTE E FIXADO À PAREDE COM FITA DUPLA FACE. DIM 80X41CM</t>
  </si>
  <si>
    <t>PLACA DE SINALIZAÇÃO "3" EM PVC ADESIVADO COM ADESIVO POLIMÉRICO RECORTADO ELETRONICAMENTE E FIXADO AO TETO POR CABO DE AÇO 2MM. DIM 40X50CM</t>
  </si>
  <si>
    <t>PLACA DE SINALIZAÇÃO "5- FACHADA" EM CHAPA DE AÇO GALVANIZADO Nº26 COM PINTURA AUTOMOTIVA PU, FIXADO À PAREDE COM PARAFUSOS. APLICAÇÃO DE ADESIVO VINIL MONOMÉRICO. DIM 150X60CM</t>
  </si>
  <si>
    <t>PLACA DE IDENTIFICAÇÃO "6" EM PVC ADESIVA DO COM ADESIVO POLIMÉRICO RECORTADO ELETRONICAMENTE E FIXADO À PAREDE COM FITA DUPLA FACE .DIM 20X10CM</t>
  </si>
  <si>
    <t>DIVERSOS E LIMPEZA DA OBRA</t>
  </si>
  <si>
    <t>LIMPEZA FINAL DA OBRA</t>
  </si>
  <si>
    <t>TOTAL GERAL</t>
  </si>
  <si>
    <t>CRONOGRAMA FÍSICO-FINANCEIRO</t>
  </si>
  <si>
    <t xml:space="preserve">PROGRAMA </t>
  </si>
  <si>
    <t>VALOR DO INVESTIMENTO</t>
  </si>
  <si>
    <t>EMPREENDIMENTO</t>
  </si>
  <si>
    <t xml:space="preserve">UNIDADE BASICA DE SAUDE TIPO III - BAIRRO JATOBÁ </t>
  </si>
  <si>
    <t>PROPONENTE</t>
  </si>
  <si>
    <t>VALOR DO REPASSE</t>
  </si>
  <si>
    <t>MUNICIPIO</t>
  </si>
  <si>
    <t>POUSO ALEGRE</t>
  </si>
  <si>
    <t>CONSTRUTORA</t>
  </si>
  <si>
    <t xml:space="preserve">VALOR DA CONTRAPARTIDA </t>
  </si>
  <si>
    <t>FINANCEIRA</t>
  </si>
  <si>
    <t xml:space="preserve">RESPONSÁVEL TÉCNICO </t>
  </si>
  <si>
    <t>FÍSICA</t>
  </si>
  <si>
    <t>ITEM</t>
  </si>
  <si>
    <t>DESCRIÇÃO DOS SERVIÇOS</t>
  </si>
  <si>
    <t>CP</t>
  </si>
  <si>
    <t>VALOR  DOS</t>
  </si>
  <si>
    <t>PESO</t>
  </si>
  <si>
    <t>SERVIÇOS  A  EXECUTAR  -  Em %</t>
  </si>
  <si>
    <t>FI</t>
  </si>
  <si>
    <t>SERVIÇOS  R$</t>
  </si>
  <si>
    <t>%</t>
  </si>
  <si>
    <t>MÊS A</t>
  </si>
  <si>
    <t>MÊS B</t>
  </si>
  <si>
    <t>MÊS C</t>
  </si>
  <si>
    <t>MÊS D</t>
  </si>
  <si>
    <t>MÊS E</t>
  </si>
  <si>
    <t>MÊS F</t>
  </si>
  <si>
    <t>Acum final</t>
  </si>
  <si>
    <t>TOTAL SIMPLES - %</t>
  </si>
  <si>
    <t>TOTAL SIMPLES - R$</t>
  </si>
  <si>
    <t>TOTAL ACUMULADO - %</t>
  </si>
  <si>
    <t>TOTAL ACUMULADO - R$</t>
  </si>
  <si>
    <t>RELÉ FOTOELÉTRICO RM 10 220 V, 1800 VA COM BASE</t>
  </si>
  <si>
    <t>CONTRATO:</t>
  </si>
  <si>
    <t>PLACA DE OBRA EM CHAPA DE ACO GALVANIZADO</t>
  </si>
  <si>
    <t>BARRACÃO DE OBRA, INCLUSIVE SANITÁRIOS</t>
  </si>
  <si>
    <t>ESPALHAMENTO DE MATERIAL EM BOTA FORA, COM UTILIZACAO DE TRATOR DE ESTEIRAS DE 165 HP</t>
  </si>
  <si>
    <t>2.0.7</t>
  </si>
  <si>
    <t>95302</t>
  </si>
  <si>
    <t>2.0.8</t>
  </si>
  <si>
    <t>83344</t>
  </si>
  <si>
    <t>2.0.9</t>
  </si>
  <si>
    <t>2.0.10</t>
  </si>
  <si>
    <t>3.0.12</t>
  </si>
  <si>
    <t>3.0.13</t>
  </si>
  <si>
    <t>88476</t>
  </si>
  <si>
    <t>4.0.15</t>
  </si>
  <si>
    <t>4.0.16</t>
  </si>
  <si>
    <t>94993</t>
  </si>
  <si>
    <t>4.0.17</t>
  </si>
  <si>
    <t>96624</t>
  </si>
  <si>
    <t>4.0.18</t>
  </si>
  <si>
    <t>94265</t>
  </si>
  <si>
    <t>4.0.19</t>
  </si>
  <si>
    <t>94283</t>
  </si>
  <si>
    <t>4.0.20</t>
  </si>
  <si>
    <t>87249</t>
  </si>
  <si>
    <t>4.0.21</t>
  </si>
  <si>
    <t>88649</t>
  </si>
  <si>
    <t>4.0.22</t>
  </si>
  <si>
    <t>84161</t>
  </si>
  <si>
    <t>4.0.23</t>
  </si>
  <si>
    <t>92398</t>
  </si>
  <si>
    <t>5.0.25</t>
  </si>
  <si>
    <t>5.0.26</t>
  </si>
  <si>
    <t>5.0.27</t>
  </si>
  <si>
    <t>87527</t>
  </si>
  <si>
    <t>5.0.28</t>
  </si>
  <si>
    <t>5.0.29</t>
  </si>
  <si>
    <t>88497</t>
  </si>
  <si>
    <t>5.0.30</t>
  </si>
  <si>
    <t>88489</t>
  </si>
  <si>
    <t>5.0.31</t>
  </si>
  <si>
    <t>84088</t>
  </si>
  <si>
    <t>5.0.32</t>
  </si>
  <si>
    <t>88421</t>
  </si>
  <si>
    <t>6.0.34</t>
  </si>
  <si>
    <t>88496</t>
  </si>
  <si>
    <t>6.0.35</t>
  </si>
  <si>
    <t>6.0.36</t>
  </si>
  <si>
    <t>6.0.37</t>
  </si>
  <si>
    <t>96113</t>
  </si>
  <si>
    <t>7.0.39</t>
  </si>
  <si>
    <t>7.0.40</t>
  </si>
  <si>
    <t>8.0.42</t>
  </si>
  <si>
    <t>90822</t>
  </si>
  <si>
    <t>8.0.43</t>
  </si>
  <si>
    <t>90823</t>
  </si>
  <si>
    <t>8.0.44</t>
  </si>
  <si>
    <t>8.0.45</t>
  </si>
  <si>
    <t>91307</t>
  </si>
  <si>
    <t>8.0.46</t>
  </si>
  <si>
    <t>8.0.47</t>
  </si>
  <si>
    <t>8.0.48</t>
  </si>
  <si>
    <t>8.0.49</t>
  </si>
  <si>
    <t>9.0.51</t>
  </si>
  <si>
    <t>9.0.52</t>
  </si>
  <si>
    <t>9.0.53</t>
  </si>
  <si>
    <t>91338</t>
  </si>
  <si>
    <t>9.0.54</t>
  </si>
  <si>
    <t>10.0.56</t>
  </si>
  <si>
    <t>10.0.57</t>
  </si>
  <si>
    <t>72116</t>
  </si>
  <si>
    <t>10.0.58</t>
  </si>
  <si>
    <t>85005</t>
  </si>
  <si>
    <t>11.0.60</t>
  </si>
  <si>
    <t>12.0.62</t>
  </si>
  <si>
    <t>12.0.63</t>
  </si>
  <si>
    <t>12.0.64</t>
  </si>
  <si>
    <t>12.0.65</t>
  </si>
  <si>
    <t>12.0.66</t>
  </si>
  <si>
    <t>12.0.67</t>
  </si>
  <si>
    <t>12.0.68</t>
  </si>
  <si>
    <t>12.0.69</t>
  </si>
  <si>
    <t>91953</t>
  </si>
  <si>
    <t>12.0.70</t>
  </si>
  <si>
    <t>91959</t>
  </si>
  <si>
    <t>12.0.71</t>
  </si>
  <si>
    <t>91967</t>
  </si>
  <si>
    <t>12.0.72</t>
  </si>
  <si>
    <t>91975</t>
  </si>
  <si>
    <t>12.0.73</t>
  </si>
  <si>
    <t>91955</t>
  </si>
  <si>
    <t>12.0.74</t>
  </si>
  <si>
    <t>13.0.76</t>
  </si>
  <si>
    <t>13.0.77</t>
  </si>
  <si>
    <t>13.0.78</t>
  </si>
  <si>
    <t>13.0.79</t>
  </si>
  <si>
    <t>14.0.81</t>
  </si>
  <si>
    <t>14.0.82</t>
  </si>
  <si>
    <t>14.0.83</t>
  </si>
  <si>
    <t>14.0.84</t>
  </si>
  <si>
    <t>14.0.85</t>
  </si>
  <si>
    <t>14.0.86</t>
  </si>
  <si>
    <t>14.0.87</t>
  </si>
  <si>
    <t>15.0.89</t>
  </si>
  <si>
    <t>15.0.90</t>
  </si>
  <si>
    <t>15.0.91</t>
  </si>
  <si>
    <t>15.0.92</t>
  </si>
  <si>
    <t>15.0.93</t>
  </si>
  <si>
    <t>15.0.94</t>
  </si>
  <si>
    <t>15.0.95</t>
  </si>
  <si>
    <t>83370</t>
  </si>
  <si>
    <t>15.0.96</t>
  </si>
  <si>
    <t>16.0.98</t>
  </si>
  <si>
    <t>95470</t>
  </si>
  <si>
    <t>16.0.99</t>
  </si>
  <si>
    <t>16.0.100</t>
  </si>
  <si>
    <t>16.0.101</t>
  </si>
  <si>
    <t>16.0.102</t>
  </si>
  <si>
    <t>16.0.103</t>
  </si>
  <si>
    <t>16.0.104</t>
  </si>
  <si>
    <t>16.0.105</t>
  </si>
  <si>
    <t>16.0.106</t>
  </si>
  <si>
    <t>16.0.107</t>
  </si>
  <si>
    <t>16.0.108</t>
  </si>
  <si>
    <t>16.0.109</t>
  </si>
  <si>
    <t>16.0.110</t>
  </si>
  <si>
    <t>16.0.111</t>
  </si>
  <si>
    <t>16.0.112</t>
  </si>
  <si>
    <t>16.0.113</t>
  </si>
  <si>
    <t>16.0.114</t>
  </si>
  <si>
    <t>86914</t>
  </si>
  <si>
    <t>16.0.115</t>
  </si>
  <si>
    <t>16.0.116</t>
  </si>
  <si>
    <t>9535</t>
  </si>
  <si>
    <t>16.0.117</t>
  </si>
  <si>
    <t>17.0.119</t>
  </si>
  <si>
    <t>041</t>
  </si>
  <si>
    <t>17.0.120</t>
  </si>
  <si>
    <t>17.0.121</t>
  </si>
  <si>
    <t>94796</t>
  </si>
  <si>
    <t>17.0.122</t>
  </si>
  <si>
    <t>17.0.123</t>
  </si>
  <si>
    <t>17.0.124</t>
  </si>
  <si>
    <t>17.0.125</t>
  </si>
  <si>
    <t>17.0.126</t>
  </si>
  <si>
    <t>17.0.127</t>
  </si>
  <si>
    <t>17.0.128</t>
  </si>
  <si>
    <t>88547</t>
  </si>
  <si>
    <t>17.0.129</t>
  </si>
  <si>
    <t>18.0.131</t>
  </si>
  <si>
    <t>40729</t>
  </si>
  <si>
    <t>18.0.132</t>
  </si>
  <si>
    <t>89491</t>
  </si>
  <si>
    <t>19.0.134</t>
  </si>
  <si>
    <t>19.0.135</t>
  </si>
  <si>
    <t>89576</t>
  </si>
  <si>
    <t>20.0.137</t>
  </si>
  <si>
    <t>20.0.138</t>
  </si>
  <si>
    <t>85117</t>
  </si>
  <si>
    <t>20.0.139</t>
  </si>
  <si>
    <t>20.0.140</t>
  </si>
  <si>
    <t>21.0.142</t>
  </si>
  <si>
    <t>21.0.143</t>
  </si>
  <si>
    <t>21.0.144</t>
  </si>
  <si>
    <t>21.0.145</t>
  </si>
  <si>
    <t>21.0.146</t>
  </si>
  <si>
    <t>21.0.147</t>
  </si>
  <si>
    <t>22.0.149</t>
  </si>
  <si>
    <t>22.0.150</t>
  </si>
  <si>
    <t>22.0.151</t>
  </si>
  <si>
    <t>9537</t>
  </si>
  <si>
    <t>22.0.152</t>
  </si>
  <si>
    <t>72898</t>
  </si>
  <si>
    <t>MOBILIZAÇÃO</t>
  </si>
  <si>
    <t/>
  </si>
  <si>
    <t>DESMATAMENTO E LIMPEZA MECANIZADA DE TERRENO COM ARVORES ATE Ø 15CM, UTILIZANDO TRATOR DE ESTEIRAS</t>
  </si>
  <si>
    <t>MOVIMENTAÇÃO DE TERRA</t>
  </si>
  <si>
    <t>ESCAVACAO E CARGA MATERIAL 1A CATEGORIA, UTILIZANDO TRATOR DE ESTEIRAS DE 110 A 160HP COM LAMINA, PESO OPERACIONAL * 13T  E PA CARREGADEIRA COM 170 HP.</t>
  </si>
  <si>
    <t>M3XKM</t>
  </si>
  <si>
    <t>TRANSPORTE COM CAMINHÃO BASCULANTE 6 M3 EM RODOVIA PAVIMENTADA ( PARA DISTÂNCIAS SUPERIORES A 4 KM)</t>
  </si>
  <si>
    <t>CONTRAPISO AUTONIVELANTE, APLICADO SOBRE LAJE, ADERIDO, ESPESSURA 2CM. AF_06/2014</t>
  </si>
  <si>
    <t>EXECUÇÃO DE PASSEIO (CALÇADA) OU PISO DE CONCRETO COM CONCRETO MOLDADO IN LOCO, USINADO, ACABAMENTO CONVENCIONAL, ESPESSURA 6 CM, ARMADO. AF_07/2016</t>
  </si>
  <si>
    <t>LASTRO COM MATERIAL GRANULAR, APLICADO EM PISOS OU RADIERS, ESPESSURA DE *10 CM*. AF_08/2017</t>
  </si>
  <si>
    <t>GUIA (MEIO-FIO) CONCRETO, MOLDADA  IN LOCO  EM TRECHO RETO COM EXTRUSORA, 14 CM BASE X 30 CM ALTURA. AF_06/2016</t>
  </si>
  <si>
    <t>EXECUÇÃO DE SARJETA DE CONCRETO USINADO, MOLDADA  IN LOCO  EM TRECHO RETO, 45 CM BASE X 15 CM ALTURA. AF_06/2016</t>
  </si>
  <si>
    <t>REVESTIMENTO CERÂMICO PARA PISO COM PLACAS TIPO ESMALTADA EXTRA DE DIMENSÕES 45X45 CM APLICADA EM AMBIENTES DE ÁREA MENOR QUE 5 M2. AF_06/2014</t>
  </si>
  <si>
    <t>RODAPÉ CERÂMICO DE 7CM DE ALTURA COM PLACAS TIPO ESMALTADA EXTRA DE DIMENSÕES 45X45CM. AF_06/2014</t>
  </si>
  <si>
    <t>SOLEIRA DE MARMORE BRANCO, LARGURA 15CM, ESPESSURA 3CM, ASSENTADA SOBRE ARGAMASSA TRACO 1:4 (CIMENTO E AREIA)</t>
  </si>
  <si>
    <t>EXECUÇÃO DE PÁTIO/ESTACIONAMENTO EM PISO INTERTRAVADO, COM BLOCO RETANGULAR COR NATURAL DE 20 X 10 CM, ESPESSURA 8 CM. AF_12/2015</t>
  </si>
  <si>
    <t>CHAPISCO APLICADO EM ALVENARIAS E ESTRUTURAS DE CONCRETO INTERNAS, COM COLHER DE PEDREIRO.  ARGAMASSA TRAÇO 1:3 COM PREPARO EM BETONEIRA 400L. AF_06/2014</t>
  </si>
  <si>
    <t>EMBOÇO, PARA RECEBIMENTO DE CERÂMICA, EM ARGAMASSA TRAÇO 1:2:8, PREPARO MECÂNICO COM BETONEIRA 400L, APLICADO MANUALMENTE EM FACES INTERNAS DE PAREDES, PARA AMBIENTE COM ÁREA MENOR QUE 5M2, ESPESSURA DE 20MM, COM EXECUÇÃO DE TALISCAS. AF_06/2014</t>
  </si>
  <si>
    <t>REVESTIMENTO CERÂMICO PARA PAREDES INTERNAS COM PLACAS TIPO ESMALTADA EXTRA DE DIMENSÕES 20X20 CM APLICADAS EM AMBIENTES DE ÁREA MAIOR QUE 5 M² NA ALTURA INTEIRA DAS PAREDES. AF_06/2014</t>
  </si>
  <si>
    <t>APLICAÇÃO E LIXAMENTO DE MASSA LÁTEX EM PAREDES, DUAS DEMÃOS. AF_06/2014</t>
  </si>
  <si>
    <t>APLICAÇÃO MANUAL DE PINTURA COM TINTA LÁTEX ACRÍLICA EM PAREDES, DUAS DEMÃOS. AF_06/2014</t>
  </si>
  <si>
    <t>PEITORIL EM MARMORE BRANCO, LARGURA DE 15CM, ASSENTADO COM ARGAMASSA TRACO 1:4 (CIMENTO E AREIA MEDIA), PREPARO MANUAL DA ARGAMASSA</t>
  </si>
  <si>
    <t>APLICAÇÃO MANUAL DE PINTURA COM TINTA TEXTURIZADA ACRÍLICA EM SUPERFÍCIES INTERNAS DA SACADA DE EDIFÍCIOS DE MÚLTIPLOS PAVIMENTOS, UMA COR. AF_06/2014</t>
  </si>
  <si>
    <t>APLICAÇÃO E LIXAMENTO DE MASSA LÁTEX EM TETO, DUAS DEMÃOS. AF_06/2014</t>
  </si>
  <si>
    <t>FORRO EM PLACAS DE GESSO, PARA AMBIENTES COMERCIAIS. AF_05/2017_P</t>
  </si>
  <si>
    <t>MURO FECH. RESERVATORIO REAPROV. AGUAS PLUVIAIS</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</si>
  <si>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</si>
  <si>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</si>
  <si>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FECHADURA DE EMBUTIR PARA PORTAS INTERNAS, COMPLETA, ACABAMENTO PADRÃO POPULAR, COM EXECUÇÃO DE FURO - FORNECIMENTO E INSTALAÇÃO. AF_08/2015</t>
  </si>
  <si>
    <t>PORTA DE CORRER LISA ENCABEÇADA - 0,80 x 2,10M - COM KIT COMPLETO INCLUSIVE FECHADURA BICO DE PAPAGAIO E PUXADOR EM BARRA CHATA 1" x 3/8 LISO ESCOVADO</t>
  </si>
  <si>
    <t>UNIDADE</t>
  </si>
  <si>
    <t>PORTA DE CORRER LISA ENCABEÇADA - 0,90 x 2,10M - COM KIT COMPLETO INCLUSIVE FECHADURA BICO DE PAPAGAIO E PUXADOR EM BARRA CHATA CHATA 1" x 3/8 LISO ESCOVADO</t>
  </si>
  <si>
    <t>PORTA DE CORRER LISA ENCABEÇADA - 1,20 x 2,10M - COM KIT COMPLETO INCLUSIVE FECHADURA BICO DE PAPAGAIO E PUXADOR EM BARRA CHATA CHATA 1" x 3/8 LISO ESCOVADO</t>
  </si>
  <si>
    <t>PINTURA ESMALTE ACETINADO PARA MADEIRA, DUAS DEMAOS, SOBRE FUNDO NIVELADOR BRANCO</t>
  </si>
  <si>
    <t>PORTA DE ALUMÍNIO DE ABRIR COM LAMBRI, COMM GUARNIÇÃO, FIXAÇÃO COM PARAFUSOS - FORNECIMENTO E INSTALAÇÃO. AF_08/2015</t>
  </si>
  <si>
    <t>ESPELHO CRISTAL, ESPESSURA 4MM, COM PARAFUSOS DE FIXACAO, SEM MOLDURA</t>
  </si>
  <si>
    <t>INTERRUPTOR SIMPLES (1 MÓDULO), 10A/250V, INCLUINDO SUPORTE E PLACA - FORNECIMENTO E INSTALAÇÃO. AF_12/2015</t>
  </si>
  <si>
    <t>INTERRUPTOR SIMPLES (2 MÓDULOS), 10A/250V, INCLUINDO SUPORTE E PLACA - FORNECIMENTO E INSTALAÇÃO. AF_12/2015</t>
  </si>
  <si>
    <t>INTERRUPTOR SIMPLES (3 MÓDULOS), 10A/250V, INCLUINDO SUPORTE E PLACA - FORNECIMENTO E INSTALAÇÃO. AF_12/2015</t>
  </si>
  <si>
    <t>INTERRUPTOR SIMPLES (4 MÓDULOS), 10A/250V, INCLUINDO SUPORTE E PLACA - FORNECIMENTO E INSTALAÇÃO. AF_12/2015</t>
  </si>
  <si>
    <t>INTERRUPTOR PARALELO (1 MÓDULO), 10A/250V, INCLUINDO SUPORTE E PLACA - FORNECIMENTO E INSTALAÇÃO. AF_12/2015</t>
  </si>
  <si>
    <t>QUADRO DE DISTRIBUICAO DE ENERGIA DE EMBUTIR, EM CHAPA METALICA, PARA 18 DISJUNTORES TERMOMAGNETICOS MONOPOLARES, COM BARRAMENTO TRIFASICO E NEUTRO, FORNECIMENTO E INSTALACAO</t>
  </si>
  <si>
    <t>DISJUNTOR TERMOMAGNETICO TRIPOLAR PADRAO NEMA (AMERICANO) 125 A 150A 240V, FORNECIMENTO E INSTALACAO</t>
  </si>
  <si>
    <t>DISJUNTOR TERMOMAGNETICO TRIPOLAR PADRAO NEMA (AMERICANO) 60 A 100A 240V, FORNECIMENTO E INSTALACAO</t>
  </si>
  <si>
    <t>Protetor de Surto 45ka 175v Clamper</t>
  </si>
  <si>
    <t>INTERRUPTOR DIFERENCIAL 4X63A 30MA 5SM1 346-0 MB</t>
  </si>
  <si>
    <t>Protetor Contra Raios Trifásico + Neutro - PKET-220/127 Volts de 40KA C/LED</t>
  </si>
  <si>
    <t>DISJUNTOR TERMOMAGNETICO MONOPOLAR PADRAO NEMA (AMERICANO) 10 A 30A 240V, FORNECIMENTO E INSTALACAO</t>
  </si>
  <si>
    <t>DISJUNTOR TERMOMAGNETICO MONOPOLAR PADRAO NEMA (AMERICANO) 35 A 50A 240V, FORNECIMENTO E INSTALACAO</t>
  </si>
  <si>
    <t>DISJUNTOR TERMOMAGNETICO BIPOLAR PADRAO NEMA (AMERICANO) 10 A 50A 240V, FORNECIMENTO E INSTALACAO</t>
  </si>
  <si>
    <t>RACK 10U, FECHAMENTO TRASEIRO, LATERAIS E TETOS REMOVÍVEIS RACK 10U'S  C/ PORTA EM ACRILICO E CHAVE FRONTAL E LATERAL, COM 2 VENTILADORES DE TETO.</t>
  </si>
  <si>
    <t>Switch 24 Portas D-Link 10/100/1000 DGS-1024D</t>
  </si>
  <si>
    <t>Voice Panel 30 Portas FURUKAWA FisaFlex CAT.3</t>
  </si>
  <si>
    <t>QUADRO DE DISTRIBUICAO PARA TELEFONE N.3, 40X40X12CM EM CHAPA METALICA, DE EMBUTIR, SEM ACESSORIOS, PADRAO TELEBRAS, FORNECIMENTO E INSTALACAO</t>
  </si>
  <si>
    <t>VASO SANITARIO SIFONADO CONVENCIONAL COM LOUÇA BRANCA, INCLUSO CONJUNTO DE LIGAÇÃO PARA BACIA SANITÁRIA AJUSTÁVEL - FORNECIMENTO E INSTALAÇÃO. AF_10/2016</t>
  </si>
  <si>
    <t>LAVATÓRIO LOUÇA BRANCA SUSPENSO, 29,5 X 39CM OU EQUIVALENTE, PADRÃO POPULAR, INCLUSO SIFÃO TIPO GARRAFA EM PVC, VÁLVULA E ENGATE FLEXÍVEL 30CM EM PLÁSTICO E TORNEIRA CROMADA DE MESA, PADRÃO POPULAR - FORNECIMENTO E INSTALAÇÃO. AF_12/2013</t>
  </si>
  <si>
    <t>TANQUE DE LOUÇA BRANCA SUSPENSO, 18L OU EQUIVALENTE, INCLUSO SIFÃO TIPO GARRAFA EM PVC, VÁLVULA PLÁSTICA E TORNEIRA DE METAL CROMADO PADRÃO POPULAR - FORNECIMENTO E INSTALAÇÃO. AF_12/2013</t>
  </si>
  <si>
    <t>CUBA DE EMBUTIR DE AÇO INOXIDÁVEL MÉDIA, INCLUSO VÁLVULA TIPO AMERICANA EM METAL CROMADO E SIFÃO FLEXÍVEL EM PVC - FORNECIMENTO E INSTALAÇÃO. AF_12/2013</t>
  </si>
  <si>
    <t>BARRA DE APOIO PARA DEFICIENTE EM AÇO INOX - CONFORME PROJETO</t>
  </si>
  <si>
    <t>TORNEIRA CROMADA 1/2" OU 3/4" PARA TANQUE, PADRÃO MÉDIO - FORNECIMENTO E INSTALAÇÃO. AF_12/2013</t>
  </si>
  <si>
    <t>CHUVEIRO ELETRICO COMUM CORPO PLASTICO TIPO DUCHA, FORNECIMENTO E INSTALACAO</t>
  </si>
  <si>
    <t>RESERVATÓRIO D'ÁGUA DE FIBRA CILÍNDRICO, CAPACIDADE 3.000L</t>
  </si>
  <si>
    <t>VÁLVULA DE RETENÇÃO VERTICAL Ø 32MM (1.1/4") - FORNECIMENTO E INSTALAÇÃO</t>
  </si>
  <si>
    <t>TORNEIRA DE BÓIA REAL, ROSCÁVEL, 3/4", FORNECIDA E INSTALADA EM RESERVAÇÃO DE ÁGUA. AF_06/2016</t>
  </si>
  <si>
    <t>Realimentador para cisterna</t>
  </si>
  <si>
    <t>CHAVE DE BOIA AUTOMÁTICA SUPERIOR 10A/250V - FORNECIMENTO E INSTALACAO</t>
  </si>
  <si>
    <t>PRESSURIZADOR SILENCIOSO PARA USO EM AGUA FRIA, MOD. COM PRESSOSTATO</t>
  </si>
  <si>
    <t>VALVULA DESCARGA 1.1/2" COM REGISTRO, ACABAMENTO EM METAL CROMADO - FORNECIMENTO E INSTALACAO</t>
  </si>
  <si>
    <t>CAIXA SIFONADA, PVC, DN 150 X 185 X 75 MM, FORNECIDA E INSTALADA EM RAMAIS DE ENCAMINHAMENTO DE ÁGUA PLUVIAL. AF_12/2014</t>
  </si>
  <si>
    <t>CAIXA DE INSPEÇÃO EM ALVENARIA DE TIJOLO MACIÇO 60X60X60CM, REVESTIDA INTERNAMENTO COM BARRA LISA (CIMENTO E AREIA, TRAÇO 1:4) E=2,0CM, COM TAMPA PRÉ-MOLDADA DE CONCRETO E FUNDO DE CONCRETO 15MPA TIPO C - ESCAVAÇÃO E CONFECÇÃO</t>
  </si>
  <si>
    <t>TUBO PVC, SÉRIE R, ÁGUA PLUVIAL, DN 75 MM, FORNECIDO E INSTALADO EM CONDUTORES VERTICAIS DE ÁGUAS PLUVIAIS. AF_12/2014</t>
  </si>
  <si>
    <t>REDE DE AR COMPRIMIDO</t>
  </si>
  <si>
    <t>VALVULA DE RETENCAO VERTICAL BRONZE (PN-16) 1/2" 200 PSI - EXTREMIDADE COM ROSCA - FORNECIMENTO E INSTALACAO</t>
  </si>
  <si>
    <t>Filtro Regulador 1/4" - FR 1200 - Bel Air</t>
  </si>
  <si>
    <t>PLACA DE INDICAÇÃO "7"EM PVC ADESIVADO COM ADESIVO POLIMÉRICO RECORTADO ELETRONICAMENTE E FIXADO À PAREDE COM FITA DUPLA FACE.DIM20X5CM-compressor e resíduos</t>
  </si>
  <si>
    <t>BANCO CURVO DE CONCRETO - CONFORME PROJETO</t>
  </si>
  <si>
    <t>BANCO EM CONCRETO ARMADO- L=150CM, INCL. ESTRUTURA, CONF. PROJETO</t>
  </si>
  <si>
    <t>CARGA E DESCARGA MECANIZADAS DE ENTULHO EM CAMINHAO BASCULANTE 6 M3</t>
  </si>
  <si>
    <t xml:space="preserve">IIO-BAR-046 </t>
  </si>
  <si>
    <t>Chapa de policarbonato alveolar para caixilho com painel fixo, espessura de 10mm. Fornecimento e colocacao.</t>
  </si>
  <si>
    <t>CI 05.55.0050</t>
  </si>
  <si>
    <t>Estrutura metalica para cobertura em telhas metalicas, exclusive as telhas. Fornecimento e montagem.</t>
  </si>
  <si>
    <t xml:space="preserve">ET 25.05.0170 </t>
  </si>
  <si>
    <t>COTAÇÃO</t>
  </si>
  <si>
    <t>FORNECIMENTO E ASSENTAMENTO DE JANELA DE ALUMINIO, LINHA SUPREMA ACABAMENTO ANODIZADO, MAXIMO-AR COM CONTRAMARCOS</t>
  </si>
  <si>
    <t>SER-JAN-040</t>
  </si>
  <si>
    <t xml:space="preserve"> FORNECIMENTO E ASSENTAMENTO DE JANELA VENEZIANA FIXAS METALON</t>
  </si>
  <si>
    <t>SER-JAN-020</t>
  </si>
  <si>
    <t xml:space="preserve">Bicicletario em tudo de ferro galvanizado (externa e internamente) com diametro e 1 1/2", espessura da parede de 3,35mm, dobrado a
frio em 2 angulos de 90o, chumbado em dois blocos de concreto fck=13,5MPa com dimensoes de (0,30x0,30x0,25)m, inclusive demolicao e recomposicao de calcada, retirada do material excedente e limpeza desengordurante, inclusive com pintura de base alquidica e 2 demaos de acabamento com esmalte, conforme Anexo I da Resolucao SMAC no498 de 21 de setembro de 2011. Fornecimento e colocacao. </t>
  </si>
  <si>
    <t>PJ 25.20.0040</t>
  </si>
  <si>
    <t>Vidro temperado incolor(liso ou martelado) com espessura de 10mm. Fornecimento e instalacao. (CV1/CV2/CV3)</t>
  </si>
  <si>
    <t>ES 45.10.0050</t>
  </si>
  <si>
    <t>PADRÃO CEMIG AÉREO TIPO D1, DEMANDA ATÉ 15 KA,TRIFÁSICO</t>
  </si>
  <si>
    <t xml:space="preserve">ELE-PAD-005 </t>
  </si>
  <si>
    <t>Luminaria de alto rendimento para lampada fluorescente tubular, (2x32W), montagem sobreposta, corpo em chapa de aco com pintura
eletrostatica, alojamento para reator na cabeca da luminaria, dotado de refletores em aluminio anodizado de alta pureza, rendimento
minimo de 81%, Itaim 332 2x32 ou similar. Fornecimento e instalacao.</t>
  </si>
  <si>
    <t xml:space="preserve">IT 30.15.0109 </t>
  </si>
  <si>
    <t>Luminaria de sobrepor, fixada em laje ou forro, tipo calha, chanfrada ou prismatica, com lampadas aparentes, esmaltada, completa,
equipada com reatores de partida rapida e lampadas fluorescentes (2x40W). Fornecimento e instalacao.</t>
  </si>
  <si>
    <t>IT 30.15.0203</t>
  </si>
  <si>
    <t>Arandela completa com receptaculo para lampada incandescente de referencia 1670 da Lorenzetti ou similar. Fornecimento e instalacao.</t>
  </si>
  <si>
    <t xml:space="preserve">IT 30.05.0050 </t>
  </si>
  <si>
    <t>LUMINÁRIA DE EMERGÊNCIA AUTÔNOMA IE-16 COM LÂMPADA DE 8 W</t>
  </si>
  <si>
    <t xml:space="preserve">INC-LUM-005 </t>
  </si>
  <si>
    <t>Projetor para iluminacao interna, de embutir, fechado para lampada de vapor metalico de 70W ou 150W, com corpo em chapa de aco
pintada com tinta Epoxi, contendo vidro temperado resistente as temperaturas de operacao. Fornecimento e instalacao.</t>
  </si>
  <si>
    <t xml:space="preserve">IT 30.20.0050 </t>
  </si>
  <si>
    <t xml:space="preserve">ELE-REL-010 </t>
  </si>
  <si>
    <t xml:space="preserve">INST-TOM-005 </t>
  </si>
  <si>
    <t>TOMADA DUPLA - 2P + T - 20A COM PLACA</t>
  </si>
  <si>
    <t xml:space="preserve">ELE-TOM-025 </t>
  </si>
  <si>
    <t xml:space="preserve">INST-STVAL-005 </t>
  </si>
  <si>
    <t>CERTIFICAÇÃO DE GARANTIA DE TRANSMISSÃO DE CABOS LÓGICOS - CATEGORIA 6E</t>
  </si>
  <si>
    <t xml:space="preserve">CAB-CER-010 </t>
  </si>
  <si>
    <t>PONTO DE TELEFONE, INCLUINDO ELETRODUTO DE PVC RÍGIDO E CAIXA COM ESPELHO</t>
  </si>
  <si>
    <t xml:space="preserve">INST-TEL-005 </t>
  </si>
  <si>
    <t>CAIXA SUBTERRÂNEA DE ENTRADA TELEFÔNICA TIPO R1, 60 X 35 X 50 CM - COM TAMPA DE FERRO FUNDIDO</t>
  </si>
  <si>
    <t xml:space="preserve">ELE-CXS-125 </t>
  </si>
  <si>
    <t>ASSENTO BRANCO PARA VASO</t>
  </si>
  <si>
    <t xml:space="preserve">ACE-ASS-005 </t>
  </si>
  <si>
    <t>VASO SANITÁRIO LOUÇA BRANCA INCLUSIVE VÁLVULA DE DESCARGA COM INSTALAÇÃO DE SÓCULO NA BASE DA BACIA DEVENDO ACOMPANHAR A PROJEÇÃO DA BASE NÃO ULTRAPASSANDO EM 0,05 M O SEU CONTORNO, TENDO A ALTURA MÁXIMA (BACIA + ASSENTO) H = 46 CM</t>
  </si>
  <si>
    <t xml:space="preserve">LOU-VAS-035 </t>
  </si>
  <si>
    <t>PAPELEIRA PLASTICA TIPO DISPENSER PARA PAPEL HIGIENICO ROLAO</t>
  </si>
  <si>
    <t xml:space="preserve">ACE-PAP-025 </t>
  </si>
  <si>
    <t>PORTA SABÃO LÍQUIDO, PLÁSTICO MIX, BRANCO</t>
  </si>
  <si>
    <t xml:space="preserve">ACE-SAB-025 </t>
  </si>
  <si>
    <t>LAVATÓRIO/ESCOVAÇÃO DE DENTES TIPO COCHO EM AÇO INOXIDÁVEL - PADRÃO SEE</t>
  </si>
  <si>
    <t xml:space="preserve">SEE-LAV-005 </t>
  </si>
  <si>
    <t xml:space="preserve">ACE-PAP-020 </t>
  </si>
  <si>
    <t>Bebedouro eletrico tipo pressao em aco inoxidavel, modelo de pe, adulto/crianca, capacidade 80l/h. Fornecimento.</t>
  </si>
  <si>
    <t xml:space="preserve">AP 10.10.0050 </t>
  </si>
  <si>
    <t>Banca seca de aco inoxidavel com 0,55m de largura, ate 3m de comprimento, em chapa 18-304, sobre apoios de alvenaria de meia vez e verga de concreto, sem revestimento. Fornecimento e colocacao.</t>
  </si>
  <si>
    <t xml:space="preserve">AP 05.10.0050 </t>
  </si>
  <si>
    <t xml:space="preserve">BAN-AÇO-005 </t>
  </si>
  <si>
    <t>Tanque de expurgo, em aco inoxidavel liga 18:8, padrao americano, AISI 304 no 18, medindo: (600x500x850)mm, com 01 (uma) cuba de expurgo de (500x400x300)mm, com sifao de aco inoxidavel de 75mm de diametro, face superior com acabamento escovado e grade basculante removivel, tampa em inox com abertura lateral e ralo perfurado, modelo TQ-EXP, Inconox ou similar. Fornecimento.</t>
  </si>
  <si>
    <t xml:space="preserve">AP 05.10.0603 </t>
  </si>
  <si>
    <t>Torneira para lavatorio Pressmatic Benefit de Mesa Chrome, codigo 00185106, Docol ou similar. Fornecimento.</t>
  </si>
  <si>
    <t xml:space="preserve">AP 05.20.0570 </t>
  </si>
  <si>
    <t>Torneira de fechamento automatico Acquapress para lavatorio, com arejador anti-vandalismo, acabamento cromado,
referencia 1180-AV, Fabrimar ou similar. Fornecimento.</t>
  </si>
  <si>
    <t xml:space="preserve">AP 05.20.0560 </t>
  </si>
  <si>
    <t>BANCO ARTICULADO PARA CHUVEIRO DE P.N.E.</t>
  </si>
  <si>
    <t xml:space="preserve">ACE-BAN-010 </t>
  </si>
  <si>
    <t>Luva de aco galvanizado, de 25mm (1"). Fornecimento.</t>
  </si>
  <si>
    <t xml:space="preserve">IT 05.65.0625 </t>
  </si>
  <si>
    <t>Filtro para aproveitamento de agua de chuva (AAC) auto-limpante para areas ate 200m2, composto por caixa fabricada em polietileno e o elemento filtrante de inox. Retencao e descarga de solidos superiores a 0,26mm. Duas entradas de AP de 100mm, saidas de descarte e agua filtrada de 100mm. Vazao maxima do Filtro modelo VF-1 (09 L/S). Fornecimento.</t>
  </si>
  <si>
    <t xml:space="preserve">IT 40.05.0500 </t>
  </si>
  <si>
    <t>Freio hidraulico de 100mm para enchimento dos reservatorios de AAC, atraves de fluxo ascendente. Fornecimento.</t>
  </si>
  <si>
    <t xml:space="preserve">IT 40.05.1000 </t>
  </si>
  <si>
    <t>Extravasor, sifao/ladrao, de 100mm, para excesso de agua, retirada de impurezas da superficie e manutencao do nivel maximo determinado para os reservatorios de AAC. Bloqueia cheiros da galeria pluvial e dificulta entrada de pragas. Fornecimento.</t>
  </si>
  <si>
    <t xml:space="preserve">IT 40.05.0150 </t>
  </si>
  <si>
    <t>Conjunto flutuante de succao / recalque de 1" para AAC, para instalacao no interior dos reservatorios de AAC, composto de mangueira plastica flexivel nao dobravel e ponteira em metal. Fornecimento.</t>
  </si>
  <si>
    <t xml:space="preserve">IT 40.05.0050 </t>
  </si>
  <si>
    <t>Tubo de cobre, classe A, diametro de 22mm, exclusive conexoes, emendas abertura e fechamento do rasgo e isolamento. Fornecimento.</t>
  </si>
  <si>
    <t xml:space="preserve">IT 05.75.0100 </t>
  </si>
  <si>
    <t>COMPOSIÇÃO</t>
  </si>
  <si>
    <t>BDI:</t>
  </si>
  <si>
    <t>Cód. SINAPI - SETOP - SCO (JAN/2018)</t>
  </si>
  <si>
    <t>DESCRIÇÃO DO SERVIÇO</t>
  </si>
  <si>
    <t>QUANT.</t>
  </si>
  <si>
    <t>UNID.</t>
  </si>
  <si>
    <t>VALOR TOTAL C/ BDI</t>
  </si>
  <si>
    <t>OBRA: CONCLUSÃO DE UNIDADE BÁSICA DE SAÚDE - TIPO III - UBS BAIRRO JATOBA</t>
  </si>
  <si>
    <t>REVESTIMENTOS - PISOS</t>
  </si>
  <si>
    <t>REVESTIMENTOS - PAREDES</t>
  </si>
  <si>
    <t>REVESTIMENTOS - TETO</t>
  </si>
  <si>
    <t>ESQUADRIAS - MADEIRA</t>
  </si>
  <si>
    <t>ESQUADRIAS - ALUMINIO</t>
  </si>
  <si>
    <t>ESQUADRIAS - VIDRO</t>
  </si>
  <si>
    <t>INSTALAÇÕES ELÉTRICAS - PADRAO DE ENTRADA TRIFASICO 125A</t>
  </si>
  <si>
    <t>INSTALAÇÕES ELÉTRICAS - PONTOS ELÉTRICOS</t>
  </si>
  <si>
    <t>INSTALAÇÕES ELÉTRICAS - QPDG</t>
  </si>
  <si>
    <t>INSTALAÇÕES ELÉTRICAS - QUADROS</t>
  </si>
  <si>
    <t>INSTALAÇÕES ELÉTRICAS - EQ. DE LOGICA E TELEFONIA</t>
  </si>
  <si>
    <t>INSTALAÇÕES HIDRÁULICAS - LOUÇAS E APARELHOS SANITARIOS</t>
  </si>
  <si>
    <t>INSTALAÇÕES HIDRÁULICAS - REAPROVEITAMENTO DE AGUAS PLUVIAIS</t>
  </si>
  <si>
    <t>INSTALAÇÕES HIDRÁULICAS - METAIS, ACESSORIOS E EQUIPAMENTOS</t>
  </si>
  <si>
    <t>INSTALAÇÕES HIDRÁULICAS - REDE EXTERNA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</si>
</sst>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quot;R$&quot;\ * #,##0.00_-;\-&quot;R$&quot;\ * #,##0.00_-;_-&quot;R$&quot;\ * &quot;-&quot;??_-;_-@_-"/>
    <numFmt numFmtId="165" formatCode="General;General;"/>
  </numFmts>
  <fonts count="19" x14ac:knownFonts="1">
    <font>
      <sz val="11"/>
      <color rgb="FF000000"/>
      <name val="Calibri"/>
      <family val="2"/>
      <charset val="204"/>
    </font>
    <font>
      <sz val="11"/>
      <color rgb="FF000000"/>
      <name val="Calibri"/>
      <family val="2"/>
      <charset val="204"/>
    </font>
    <font>
      <sz val="9"/>
      <name val="Arial"/>
      <family val="2"/>
    </font>
    <font>
      <b/>
      <sz val="9"/>
      <name val="Times New Roman"/>
      <family val="1"/>
    </font>
    <font>
      <b/>
      <sz val="9"/>
      <color indexed="10"/>
      <name val="Times New Roman"/>
      <family val="1"/>
    </font>
    <font>
      <sz val="9"/>
      <color indexed="10"/>
      <name val="Times New Roman"/>
      <family val="1"/>
    </font>
    <font>
      <sz val="9"/>
      <color rgb="FF000000"/>
      <name val="Times New Roman"/>
      <family val="1"/>
    </font>
    <font>
      <sz val="9"/>
      <name val="Times New Roman"/>
      <family val="1"/>
    </font>
    <font>
      <b/>
      <sz val="12"/>
      <name val="Times New Roman"/>
      <family val="1"/>
    </font>
    <font>
      <b/>
      <sz val="12"/>
      <color rgb="FF000000"/>
      <name val="Times New Roman"/>
      <family val="1"/>
    </font>
    <font>
      <b/>
      <sz val="11"/>
      <name val="Times New Roman"/>
      <family val="1"/>
    </font>
    <font>
      <b/>
      <sz val="12"/>
      <color indexed="81"/>
      <name val="Tahoma"/>
      <family val="2"/>
    </font>
    <font>
      <sz val="8"/>
      <color indexed="8"/>
      <name val="Calibri"/>
      <family val="2"/>
    </font>
    <font>
      <b/>
      <sz val="10"/>
      <color rgb="FF000000"/>
      <name val="Calibri"/>
      <family val="2"/>
      <scheme val="minor"/>
    </font>
    <font>
      <b/>
      <sz val="10"/>
      <color indexed="8"/>
      <name val="Calibri"/>
      <family val="2"/>
    </font>
    <font>
      <sz val="9"/>
      <color indexed="8"/>
      <name val="Calibri"/>
      <family val="2"/>
    </font>
    <font>
      <sz val="9"/>
      <color rgb="FF000000"/>
      <name val="Calibri"/>
      <family val="2"/>
    </font>
    <font>
      <sz val="11"/>
      <color theme="0" tint="-0.249977111117893"/>
      <name val="Calibri"/>
      <family val="2"/>
      <charset val="204"/>
    </font>
    <font>
      <b/>
      <sz val="10"/>
      <color rgb="FF000000"/>
      <name val="Calibri"/>
      <family val="2"/>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2" fillId="0" borderId="0"/>
  </cellStyleXfs>
  <cellXfs count="228">
    <xf numFmtId="0" fontId="0" fillId="0" borderId="0" xfId="0"/>
    <xf numFmtId="2" fontId="4" fillId="0" borderId="0" xfId="3" applyNumberFormat="1" applyFont="1" applyBorder="1" applyAlignment="1" applyProtection="1">
      <alignment horizontal="left"/>
    </xf>
    <xf numFmtId="2" fontId="4" fillId="0" borderId="0" xfId="3" applyNumberFormat="1" applyFont="1" applyBorder="1" applyAlignment="1" applyProtection="1">
      <alignment horizontal="centerContinuous"/>
    </xf>
    <xf numFmtId="2" fontId="5" fillId="0" borderId="0" xfId="3" applyNumberFormat="1" applyFont="1" applyBorder="1" applyAlignment="1" applyProtection="1">
      <alignment horizontal="centerContinuous"/>
    </xf>
    <xf numFmtId="2" fontId="3" fillId="0" borderId="0" xfId="3" applyNumberFormat="1" applyFont="1" applyBorder="1" applyAlignment="1" applyProtection="1"/>
    <xf numFmtId="0" fontId="6" fillId="0" borderId="0" xfId="0" applyFont="1" applyBorder="1" applyProtection="1"/>
    <xf numFmtId="2" fontId="4" fillId="0" borderId="0" xfId="3" applyNumberFormat="1" applyFont="1" applyBorder="1" applyAlignment="1" applyProtection="1"/>
    <xf numFmtId="2" fontId="5" fillId="0" borderId="0" xfId="3" applyNumberFormat="1" applyFont="1" applyBorder="1" applyAlignment="1" applyProtection="1"/>
    <xf numFmtId="0" fontId="5" fillId="0" borderId="0" xfId="0" applyFont="1" applyBorder="1" applyAlignment="1" applyProtection="1">
      <alignment horizontal="centerContinuous"/>
    </xf>
    <xf numFmtId="2" fontId="7" fillId="0" borderId="0" xfId="3" applyNumberFormat="1" applyFont="1" applyBorder="1" applyAlignment="1" applyProtection="1">
      <alignment horizontal="centerContinuous"/>
    </xf>
    <xf numFmtId="2" fontId="7" fillId="0" borderId="0" xfId="3" applyNumberFormat="1" applyFont="1" applyBorder="1" applyProtection="1"/>
    <xf numFmtId="2" fontId="7" fillId="0" borderId="0" xfId="3" applyNumberFormat="1" applyFont="1" applyProtection="1"/>
    <xf numFmtId="2" fontId="7" fillId="0" borderId="2" xfId="3" applyNumberFormat="1" applyFont="1" applyBorder="1" applyProtection="1"/>
    <xf numFmtId="2" fontId="7" fillId="0" borderId="5" xfId="3" applyNumberFormat="1" applyFont="1" applyBorder="1" applyProtection="1"/>
    <xf numFmtId="2" fontId="7" fillId="0" borderId="8" xfId="3" applyNumberFormat="1" applyFont="1" applyBorder="1" applyProtection="1"/>
    <xf numFmtId="2" fontId="7" fillId="0" borderId="7" xfId="3" applyNumberFormat="1" applyFont="1" applyBorder="1" applyProtection="1"/>
    <xf numFmtId="2" fontId="7" fillId="0" borderId="9" xfId="3" applyNumberFormat="1" applyFont="1" applyBorder="1" applyProtection="1"/>
    <xf numFmtId="2" fontId="7" fillId="0" borderId="13" xfId="3" applyNumberFormat="1" applyFont="1" applyBorder="1" applyProtection="1"/>
    <xf numFmtId="2" fontId="7" fillId="0" borderId="11" xfId="3" applyNumberFormat="1" applyFont="1" applyBorder="1" applyProtection="1"/>
    <xf numFmtId="2" fontId="7" fillId="0" borderId="14" xfId="3" applyNumberFormat="1" applyFont="1" applyBorder="1" applyProtection="1"/>
    <xf numFmtId="2" fontId="7" fillId="0" borderId="15" xfId="3" applyNumberFormat="1" applyFont="1" applyBorder="1" applyAlignment="1" applyProtection="1">
      <alignment horizontal="center"/>
    </xf>
    <xf numFmtId="2" fontId="7" fillId="0" borderId="0" xfId="3" applyNumberFormat="1" applyFont="1" applyBorder="1" applyAlignment="1" applyProtection="1">
      <alignment horizontal="center"/>
    </xf>
    <xf numFmtId="2" fontId="7" fillId="0" borderId="0" xfId="3" applyNumberFormat="1" applyFont="1" applyBorder="1" applyAlignment="1" applyProtection="1"/>
    <xf numFmtId="2" fontId="7" fillId="0" borderId="16" xfId="3" applyNumberFormat="1" applyFont="1" applyBorder="1" applyProtection="1"/>
    <xf numFmtId="2" fontId="3" fillId="0" borderId="17" xfId="3" applyNumberFormat="1" applyFont="1" applyBorder="1" applyAlignment="1" applyProtection="1">
      <alignment horizontal="center"/>
    </xf>
    <xf numFmtId="2" fontId="3" fillId="0" borderId="22" xfId="3" applyNumberFormat="1" applyFont="1" applyBorder="1" applyAlignment="1" applyProtection="1">
      <alignment horizontal="center"/>
    </xf>
    <xf numFmtId="49" fontId="3" fillId="0" borderId="26" xfId="3" applyNumberFormat="1" applyFont="1" applyBorder="1" applyAlignment="1" applyProtection="1">
      <alignment horizontal="center"/>
      <protection locked="0"/>
    </xf>
    <xf numFmtId="1" fontId="3" fillId="2" borderId="28" xfId="3" applyNumberFormat="1" applyFont="1" applyFill="1" applyBorder="1" applyAlignment="1" applyProtection="1">
      <alignment horizontal="center"/>
      <protection locked="0"/>
    </xf>
    <xf numFmtId="10" fontId="7" fillId="2" borderId="26" xfId="3" applyNumberFormat="1" applyFont="1" applyFill="1" applyBorder="1" applyAlignment="1" applyProtection="1">
      <alignment horizontal="right"/>
      <protection locked="0"/>
    </xf>
    <xf numFmtId="10" fontId="7" fillId="0" borderId="33" xfId="3" applyNumberFormat="1" applyFont="1" applyBorder="1" applyAlignment="1" applyProtection="1">
      <alignment horizontal="center" vertical="center"/>
      <protection hidden="1"/>
    </xf>
    <xf numFmtId="4" fontId="7" fillId="0" borderId="33" xfId="3" applyNumberFormat="1" applyFont="1" applyBorder="1" applyAlignment="1" applyProtection="1">
      <alignment vertical="center"/>
      <protection hidden="1"/>
    </xf>
    <xf numFmtId="0" fontId="6" fillId="0" borderId="0" xfId="0" applyFont="1"/>
    <xf numFmtId="0" fontId="0" fillId="0" borderId="0" xfId="0" applyAlignment="1">
      <alignment wrapText="1"/>
    </xf>
    <xf numFmtId="4" fontId="7" fillId="0" borderId="32" xfId="3" applyNumberFormat="1" applyFont="1" applyBorder="1" applyAlignment="1" applyProtection="1">
      <alignment vertical="center"/>
      <protection hidden="1"/>
    </xf>
    <xf numFmtId="4" fontId="7" fillId="0" borderId="30" xfId="0" applyNumberFormat="1" applyFont="1" applyBorder="1" applyAlignment="1" applyProtection="1">
      <alignment vertical="center"/>
      <protection hidden="1"/>
    </xf>
    <xf numFmtId="4" fontId="7" fillId="0" borderId="31" xfId="0" applyNumberFormat="1" applyFont="1" applyBorder="1" applyAlignment="1" applyProtection="1">
      <alignment vertical="center"/>
      <protection hidden="1"/>
    </xf>
    <xf numFmtId="10" fontId="7" fillId="0" borderId="32" xfId="3" applyNumberFormat="1" applyFont="1" applyBorder="1" applyAlignment="1" applyProtection="1">
      <alignment horizontal="center" vertical="center"/>
      <protection hidden="1"/>
    </xf>
    <xf numFmtId="10" fontId="7" fillId="0" borderId="30" xfId="0" applyNumberFormat="1" applyFont="1" applyBorder="1" applyAlignment="1" applyProtection="1">
      <alignment horizontal="center" vertical="center"/>
      <protection hidden="1"/>
    </xf>
    <xf numFmtId="10" fontId="7" fillId="0" borderId="31" xfId="0" applyNumberFormat="1" applyFont="1" applyBorder="1" applyAlignment="1" applyProtection="1">
      <alignment horizontal="center" vertical="center"/>
      <protection hidden="1"/>
    </xf>
    <xf numFmtId="2" fontId="7" fillId="0" borderId="29" xfId="3" applyNumberFormat="1" applyFont="1" applyFill="1" applyBorder="1" applyAlignment="1" applyProtection="1">
      <alignment vertical="center"/>
    </xf>
    <xf numFmtId="0" fontId="7" fillId="0" borderId="30" xfId="0" applyFont="1" applyBorder="1" applyAlignment="1" applyProtection="1">
      <alignment vertical="center"/>
    </xf>
    <xf numFmtId="0" fontId="7" fillId="0" borderId="31" xfId="0" applyFont="1" applyBorder="1" applyAlignment="1" applyProtection="1">
      <alignment vertical="center"/>
    </xf>
    <xf numFmtId="4" fontId="8" fillId="0" borderId="30" xfId="3" applyNumberFormat="1" applyFont="1" applyFill="1" applyBorder="1" applyAlignment="1" applyProtection="1">
      <alignment vertical="center"/>
      <protection hidden="1"/>
    </xf>
    <xf numFmtId="4" fontId="8" fillId="0" borderId="30" xfId="0" applyNumberFormat="1" applyFont="1" applyBorder="1" applyAlignment="1" applyProtection="1">
      <alignment vertical="center"/>
      <protection hidden="1"/>
    </xf>
    <xf numFmtId="4" fontId="7" fillId="1" borderId="32" xfId="3" applyNumberFormat="1" applyFont="1" applyFill="1" applyBorder="1" applyAlignment="1" applyProtection="1">
      <alignment vertical="center"/>
      <protection hidden="1"/>
    </xf>
    <xf numFmtId="4" fontId="6" fillId="1" borderId="30" xfId="0" applyNumberFormat="1" applyFont="1" applyFill="1" applyBorder="1" applyAlignment="1" applyProtection="1">
      <alignment vertical="center"/>
      <protection hidden="1"/>
    </xf>
    <xf numFmtId="4" fontId="6" fillId="0" borderId="30" xfId="0" applyNumberFormat="1" applyFont="1" applyBorder="1" applyAlignment="1" applyProtection="1">
      <alignment vertical="center"/>
      <protection hidden="1"/>
    </xf>
    <xf numFmtId="4" fontId="6" fillId="0" borderId="31" xfId="0" applyNumberFormat="1" applyFont="1" applyBorder="1" applyAlignment="1" applyProtection="1">
      <alignment vertical="center"/>
      <protection hidden="1"/>
    </xf>
    <xf numFmtId="10" fontId="3" fillId="0" borderId="32" xfId="3" applyNumberFormat="1" applyFont="1" applyBorder="1" applyAlignment="1" applyProtection="1">
      <alignment vertical="center"/>
      <protection hidden="1"/>
    </xf>
    <xf numFmtId="10" fontId="3" fillId="0" borderId="30" xfId="0" applyNumberFormat="1" applyFont="1" applyBorder="1" applyAlignment="1" applyProtection="1">
      <alignment vertical="center"/>
      <protection hidden="1"/>
    </xf>
    <xf numFmtId="4" fontId="10" fillId="0" borderId="32" xfId="3" applyNumberFormat="1" applyFont="1" applyFill="1" applyBorder="1" applyAlignment="1" applyProtection="1">
      <alignment vertical="center"/>
      <protection hidden="1"/>
    </xf>
    <xf numFmtId="4" fontId="10" fillId="0" borderId="30" xfId="3" applyNumberFormat="1" applyFont="1" applyFill="1" applyBorder="1" applyAlignment="1" applyProtection="1">
      <alignment vertical="center"/>
      <protection hidden="1"/>
    </xf>
    <xf numFmtId="4" fontId="10" fillId="0" borderId="31" xfId="3" applyNumberFormat="1" applyFont="1" applyFill="1" applyBorder="1" applyAlignment="1" applyProtection="1">
      <alignment vertical="center"/>
      <protection hidden="1"/>
    </xf>
    <xf numFmtId="164" fontId="8" fillId="1" borderId="32" xfId="2" applyFont="1" applyFill="1" applyBorder="1" applyAlignment="1" applyProtection="1">
      <alignment vertical="center"/>
      <protection hidden="1"/>
    </xf>
    <xf numFmtId="164" fontId="9" fillId="1" borderId="30" xfId="2" applyFont="1" applyFill="1" applyBorder="1" applyAlignment="1" applyProtection="1">
      <alignment vertical="center"/>
      <protection hidden="1"/>
    </xf>
    <xf numFmtId="164" fontId="9" fillId="1" borderId="31" xfId="2" applyFont="1" applyFill="1" applyBorder="1" applyAlignment="1" applyProtection="1">
      <alignment vertical="center"/>
      <protection hidden="1"/>
    </xf>
    <xf numFmtId="2" fontId="7" fillId="2" borderId="0" xfId="3" applyNumberFormat="1" applyFont="1" applyFill="1" applyBorder="1" applyAlignment="1" applyProtection="1">
      <protection locked="0"/>
    </xf>
    <xf numFmtId="10" fontId="7" fillId="0" borderId="23" xfId="3" applyNumberFormat="1" applyFont="1" applyBorder="1" applyAlignment="1" applyProtection="1">
      <alignment horizontal="center"/>
      <protection hidden="1"/>
    </xf>
    <xf numFmtId="10" fontId="7" fillId="0" borderId="24" xfId="3" applyNumberFormat="1" applyFont="1" applyBorder="1" applyAlignment="1" applyProtection="1">
      <alignment horizontal="center"/>
      <protection hidden="1"/>
    </xf>
    <xf numFmtId="10" fontId="7" fillId="0" borderId="25" xfId="3" applyNumberFormat="1" applyFont="1" applyBorder="1" applyAlignment="1" applyProtection="1">
      <alignment horizontal="center"/>
      <protection hidden="1"/>
    </xf>
    <xf numFmtId="10" fontId="7" fillId="2" borderId="23" xfId="3" applyNumberFormat="1" applyFont="1" applyFill="1" applyBorder="1" applyAlignment="1" applyProtection="1">
      <alignment horizontal="right"/>
      <protection locked="0"/>
    </xf>
    <xf numFmtId="10" fontId="7" fillId="2" borderId="24" xfId="3" applyNumberFormat="1" applyFont="1" applyFill="1" applyBorder="1" applyAlignment="1" applyProtection="1">
      <alignment horizontal="right"/>
      <protection locked="0"/>
    </xf>
    <xf numFmtId="10" fontId="7" fillId="2" borderId="25" xfId="3" applyNumberFormat="1" applyFont="1" applyFill="1" applyBorder="1" applyAlignment="1" applyProtection="1">
      <alignment horizontal="right"/>
      <protection locked="0"/>
    </xf>
    <xf numFmtId="1" fontId="7" fillId="2" borderId="27" xfId="3" applyNumberFormat="1" applyFont="1" applyFill="1" applyBorder="1" applyAlignment="1" applyProtection="1">
      <alignment horizontal="center"/>
      <protection locked="0"/>
    </xf>
    <xf numFmtId="1" fontId="7" fillId="2" borderId="24" xfId="3" applyNumberFormat="1" applyFont="1" applyFill="1" applyBorder="1" applyAlignment="1" applyProtection="1">
      <alignment horizontal="center"/>
      <protection locked="0"/>
    </xf>
    <xf numFmtId="1" fontId="7" fillId="2" borderId="25" xfId="3" applyNumberFormat="1" applyFont="1" applyFill="1" applyBorder="1" applyAlignment="1" applyProtection="1">
      <alignment horizontal="center"/>
      <protection locked="0"/>
    </xf>
    <xf numFmtId="2" fontId="7" fillId="2" borderId="23" xfId="3" applyNumberFormat="1" applyFont="1" applyFill="1" applyBorder="1" applyAlignment="1" applyProtection="1">
      <protection locked="0"/>
    </xf>
    <xf numFmtId="2" fontId="7" fillId="2" borderId="24" xfId="3" applyNumberFormat="1" applyFont="1" applyFill="1" applyBorder="1" applyAlignment="1" applyProtection="1">
      <protection locked="0"/>
    </xf>
    <xf numFmtId="4" fontId="7" fillId="2" borderId="23" xfId="3" applyNumberFormat="1" applyFont="1" applyFill="1" applyBorder="1" applyAlignment="1" applyProtection="1">
      <protection locked="0"/>
    </xf>
    <xf numFmtId="4" fontId="7" fillId="2" borderId="24" xfId="0" applyNumberFormat="1" applyFont="1" applyFill="1" applyBorder="1" applyAlignment="1" applyProtection="1">
      <protection locked="0"/>
    </xf>
    <xf numFmtId="4" fontId="7" fillId="2" borderId="25" xfId="0" applyNumberFormat="1" applyFont="1" applyFill="1" applyBorder="1" applyAlignment="1" applyProtection="1">
      <protection locked="0"/>
    </xf>
    <xf numFmtId="2" fontId="3" fillId="0" borderId="1" xfId="3" applyNumberFormat="1" applyFont="1" applyFill="1" applyBorder="1" applyAlignment="1" applyProtection="1">
      <alignment horizontal="center"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12" xfId="0" applyFont="1" applyBorder="1" applyAlignment="1" applyProtection="1">
      <alignment vertical="center"/>
    </xf>
    <xf numFmtId="2" fontId="3" fillId="0" borderId="4" xfId="3" applyNumberFormat="1" applyFont="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2" fontId="3" fillId="0" borderId="4" xfId="3" applyNumberFormat="1"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2" fontId="3" fillId="0" borderId="18" xfId="3" applyNumberFormat="1"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2" fontId="3" fillId="0" borderId="13" xfId="3" applyNumberFormat="1"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49" fontId="3" fillId="0" borderId="23" xfId="3" applyNumberFormat="1" applyFont="1" applyBorder="1" applyAlignment="1" applyProtection="1">
      <alignment horizontal="center"/>
      <protection locked="0"/>
    </xf>
    <xf numFmtId="49" fontId="3" fillId="0" borderId="24" xfId="3" applyNumberFormat="1" applyFont="1" applyBorder="1" applyAlignment="1" applyProtection="1">
      <alignment horizontal="center"/>
      <protection locked="0"/>
    </xf>
    <xf numFmtId="49" fontId="3" fillId="0" borderId="25" xfId="3" applyNumberFormat="1" applyFont="1" applyBorder="1" applyAlignment="1" applyProtection="1">
      <alignment horizontal="center"/>
      <protection locked="0"/>
    </xf>
    <xf numFmtId="2" fontId="3" fillId="0" borderId="23" xfId="3" applyNumberFormat="1" applyFont="1" applyBorder="1" applyAlignment="1" applyProtection="1">
      <alignment horizontal="center"/>
    </xf>
    <xf numFmtId="0" fontId="3" fillId="0" borderId="24" xfId="0" applyFont="1" applyBorder="1" applyAlignment="1" applyProtection="1">
      <alignment horizontal="center"/>
    </xf>
    <xf numFmtId="0" fontId="3" fillId="0" borderId="25" xfId="0" applyFont="1" applyBorder="1" applyAlignment="1" applyProtection="1">
      <alignment horizontal="center"/>
    </xf>
    <xf numFmtId="2" fontId="7" fillId="0" borderId="6" xfId="3" applyNumberFormat="1" applyFont="1" applyBorder="1" applyAlignment="1" applyProtection="1">
      <alignment horizontal="left"/>
    </xf>
    <xf numFmtId="0" fontId="7" fillId="0" borderId="0" xfId="0" applyFont="1" applyBorder="1" applyAlignment="1" applyProtection="1"/>
    <xf numFmtId="0" fontId="7" fillId="2" borderId="0" xfId="0" applyFont="1" applyFill="1" applyBorder="1" applyAlignment="1" applyProtection="1">
      <protection locked="0"/>
    </xf>
    <xf numFmtId="0" fontId="7" fillId="2" borderId="7" xfId="0" applyFont="1" applyFill="1" applyBorder="1" applyAlignment="1" applyProtection="1">
      <protection locked="0"/>
    </xf>
    <xf numFmtId="2" fontId="7" fillId="0" borderId="8" xfId="3" applyNumberFormat="1" applyFont="1" applyBorder="1" applyAlignment="1" applyProtection="1"/>
    <xf numFmtId="2" fontId="7" fillId="0" borderId="0" xfId="3" applyNumberFormat="1" applyFont="1" applyBorder="1" applyAlignment="1" applyProtection="1"/>
    <xf numFmtId="4" fontId="3" fillId="0" borderId="0" xfId="3" applyNumberFormat="1" applyFont="1" applyBorder="1" applyAlignment="1" applyProtection="1">
      <protection hidden="1"/>
    </xf>
    <xf numFmtId="4" fontId="3" fillId="0" borderId="0" xfId="0" applyNumberFormat="1" applyFont="1" applyBorder="1" applyAlignment="1" applyProtection="1">
      <protection hidden="1"/>
    </xf>
    <xf numFmtId="4" fontId="3" fillId="0" borderId="7" xfId="0" applyNumberFormat="1" applyFont="1" applyBorder="1" applyAlignment="1" applyProtection="1">
      <protection hidden="1"/>
    </xf>
    <xf numFmtId="2" fontId="7" fillId="0" borderId="10" xfId="3" applyNumberFormat="1" applyFont="1" applyFill="1" applyBorder="1" applyAlignment="1" applyProtection="1">
      <alignment vertical="center"/>
    </xf>
    <xf numFmtId="2" fontId="7" fillId="0" borderId="11" xfId="3" applyNumberFormat="1" applyFont="1" applyFill="1" applyBorder="1" applyAlignment="1" applyProtection="1">
      <alignment vertical="center"/>
    </xf>
    <xf numFmtId="2" fontId="7" fillId="2" borderId="11" xfId="3" applyNumberFormat="1"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2" fontId="7" fillId="0" borderId="11" xfId="3" applyNumberFormat="1" applyFont="1" applyBorder="1" applyAlignment="1" applyProtection="1">
      <alignment vertical="center"/>
    </xf>
    <xf numFmtId="0" fontId="7" fillId="0" borderId="11" xfId="0" applyFont="1" applyBorder="1" applyAlignment="1" applyProtection="1">
      <alignment vertical="center"/>
    </xf>
    <xf numFmtId="4" fontId="3" fillId="0" borderId="11" xfId="3" applyNumberFormat="1" applyFont="1" applyBorder="1" applyAlignment="1" applyProtection="1">
      <alignment vertical="center"/>
      <protection hidden="1"/>
    </xf>
    <xf numFmtId="4" fontId="3" fillId="0" borderId="11" xfId="0" applyNumberFormat="1" applyFont="1" applyBorder="1" applyAlignment="1" applyProtection="1">
      <alignment vertical="center"/>
      <protection hidden="1"/>
    </xf>
    <xf numFmtId="4" fontId="3" fillId="0" borderId="12" xfId="0" applyNumberFormat="1" applyFont="1" applyBorder="1" applyAlignment="1" applyProtection="1">
      <alignment vertical="center"/>
      <protection hidden="1"/>
    </xf>
    <xf numFmtId="2" fontId="3" fillId="0" borderId="0" xfId="3" applyNumberFormat="1" applyFont="1" applyAlignment="1" applyProtection="1">
      <alignment horizontal="center"/>
    </xf>
    <xf numFmtId="2" fontId="7" fillId="0" borderId="1" xfId="3" applyNumberFormat="1" applyFont="1" applyBorder="1" applyAlignment="1" applyProtection="1"/>
    <xf numFmtId="0" fontId="7" fillId="0" borderId="2" xfId="0" applyFont="1" applyBorder="1" applyAlignment="1" applyProtection="1"/>
    <xf numFmtId="2" fontId="7" fillId="2" borderId="2" xfId="3" applyNumberFormat="1" applyFont="1" applyFill="1" applyBorder="1" applyAlignment="1" applyProtection="1">
      <protection locked="0"/>
    </xf>
    <xf numFmtId="0" fontId="7" fillId="2" borderId="2" xfId="0" applyFont="1" applyFill="1" applyBorder="1" applyAlignment="1" applyProtection="1">
      <protection locked="0"/>
    </xf>
    <xf numFmtId="0" fontId="7" fillId="2" borderId="3" xfId="0" applyFont="1" applyFill="1" applyBorder="1" applyAlignment="1" applyProtection="1">
      <protection locked="0"/>
    </xf>
    <xf numFmtId="2" fontId="7" fillId="0" borderId="4" xfId="3" applyNumberFormat="1" applyFont="1" applyBorder="1" applyAlignment="1" applyProtection="1"/>
    <xf numFmtId="4" fontId="3" fillId="0" borderId="2" xfId="3" applyNumberFormat="1" applyFont="1" applyBorder="1" applyAlignment="1" applyProtection="1">
      <protection hidden="1"/>
    </xf>
    <xf numFmtId="4" fontId="3" fillId="0" borderId="2" xfId="0" applyNumberFormat="1" applyFont="1" applyBorder="1" applyAlignment="1" applyProtection="1">
      <protection hidden="1"/>
    </xf>
    <xf numFmtId="4" fontId="3" fillId="0" borderId="3" xfId="0" applyNumberFormat="1" applyFont="1" applyBorder="1" applyAlignment="1" applyProtection="1">
      <protection hidden="1"/>
    </xf>
    <xf numFmtId="2" fontId="7" fillId="0" borderId="6" xfId="3" applyNumberFormat="1" applyFont="1" applyBorder="1" applyAlignment="1" applyProtection="1"/>
    <xf numFmtId="2" fontId="7" fillId="2" borderId="0" xfId="3" applyNumberFormat="1" applyFont="1" applyFill="1" applyBorder="1" applyAlignment="1" applyProtection="1">
      <alignment horizontal="center" wrapText="1"/>
      <protection locked="0"/>
    </xf>
    <xf numFmtId="2" fontId="7" fillId="2" borderId="7" xfId="3" applyNumberFormat="1" applyFont="1" applyFill="1" applyBorder="1" applyAlignment="1" applyProtection="1">
      <alignment horizontal="center" wrapText="1"/>
      <protection locked="0"/>
    </xf>
    <xf numFmtId="2" fontId="3" fillId="2" borderId="0" xfId="3" applyNumberFormat="1" applyFont="1" applyFill="1" applyBorder="1" applyAlignment="1" applyProtection="1">
      <alignment horizontal="center"/>
      <protection locked="0"/>
    </xf>
    <xf numFmtId="2" fontId="3" fillId="2" borderId="9" xfId="3" applyNumberFormat="1" applyFont="1" applyFill="1" applyBorder="1" applyAlignment="1" applyProtection="1">
      <alignment horizontal="center"/>
      <protection locked="0"/>
    </xf>
    <xf numFmtId="4" fontId="3" fillId="2" borderId="0" xfId="3" applyNumberFormat="1" applyFont="1" applyFill="1" applyBorder="1" applyAlignment="1" applyProtection="1">
      <protection locked="0"/>
    </xf>
    <xf numFmtId="4" fontId="3" fillId="2" borderId="0" xfId="0" applyNumberFormat="1" applyFont="1" applyFill="1" applyBorder="1" applyAlignment="1" applyProtection="1">
      <protection locked="0"/>
    </xf>
    <xf numFmtId="4" fontId="3" fillId="2" borderId="7" xfId="0" applyNumberFormat="1" applyFont="1" applyFill="1" applyBorder="1" applyAlignment="1" applyProtection="1">
      <protection locked="0"/>
    </xf>
    <xf numFmtId="0" fontId="0" fillId="0" borderId="0" xfId="0" applyAlignment="1">
      <alignment horizontal="center"/>
    </xf>
    <xf numFmtId="0" fontId="18" fillId="0" borderId="0" xfId="0" applyFont="1"/>
    <xf numFmtId="0" fontId="13" fillId="4" borderId="28" xfId="0" applyFont="1" applyFill="1" applyBorder="1" applyAlignment="1">
      <alignment horizontal="center" vertical="center" wrapText="1"/>
    </xf>
    <xf numFmtId="49" fontId="15" fillId="3" borderId="28" xfId="0" quotePrefix="1" applyNumberFormat="1" applyFont="1" applyFill="1" applyBorder="1" applyAlignment="1" applyProtection="1">
      <alignment horizontal="center" vertical="center" wrapText="1"/>
      <protection locked="0"/>
    </xf>
    <xf numFmtId="165" fontId="15" fillId="3" borderId="28" xfId="0" applyNumberFormat="1" applyFont="1" applyFill="1" applyBorder="1" applyAlignment="1" applyProtection="1">
      <alignment horizontal="left" vertical="center" wrapText="1"/>
    </xf>
    <xf numFmtId="41" fontId="15" fillId="3" borderId="28" xfId="0" applyNumberFormat="1" applyFont="1" applyFill="1" applyBorder="1" applyAlignment="1" applyProtection="1">
      <alignment horizontal="center" vertical="center"/>
    </xf>
    <xf numFmtId="43" fontId="15" fillId="3" borderId="28" xfId="1" applyFont="1" applyFill="1" applyBorder="1" applyAlignment="1" applyProtection="1">
      <alignment horizontal="right" vertical="center"/>
    </xf>
    <xf numFmtId="43" fontId="15" fillId="3" borderId="28" xfId="1" applyFont="1" applyFill="1" applyBorder="1" applyAlignment="1" applyProtection="1">
      <alignment horizontal="center" vertical="center" wrapText="1"/>
      <protection locked="0"/>
    </xf>
    <xf numFmtId="49" fontId="15" fillId="3" borderId="28" xfId="0" applyNumberFormat="1" applyFont="1" applyFill="1" applyBorder="1" applyAlignment="1" applyProtection="1">
      <alignment horizontal="center" vertical="center" wrapText="1"/>
      <protection locked="0"/>
    </xf>
    <xf numFmtId="2" fontId="15" fillId="3" borderId="28" xfId="0" applyNumberFormat="1" applyFont="1" applyFill="1" applyBorder="1" applyAlignment="1" applyProtection="1">
      <alignment horizontal="left" vertical="center" wrapText="1"/>
    </xf>
    <xf numFmtId="43" fontId="15" fillId="3" borderId="28" xfId="1" applyFont="1" applyFill="1" applyBorder="1" applyAlignment="1" applyProtection="1">
      <alignment horizontal="right" vertical="center" wrapText="1"/>
      <protection locked="0"/>
    </xf>
    <xf numFmtId="43" fontId="16" fillId="3" borderId="28" xfId="0" applyNumberFormat="1" applyFont="1" applyFill="1" applyBorder="1" applyAlignment="1">
      <alignment horizontal="center" vertical="center"/>
    </xf>
    <xf numFmtId="49" fontId="12" fillId="3" borderId="28" xfId="0" applyNumberFormat="1" applyFont="1" applyFill="1" applyBorder="1" applyAlignment="1" applyProtection="1">
      <alignment horizontal="center" vertical="center" wrapText="1"/>
      <protection locked="0"/>
    </xf>
    <xf numFmtId="2" fontId="12" fillId="3" borderId="28" xfId="0" applyNumberFormat="1" applyFont="1" applyFill="1" applyBorder="1" applyAlignment="1" applyProtection="1">
      <alignment horizontal="left" vertical="center" wrapText="1"/>
    </xf>
    <xf numFmtId="41" fontId="12" fillId="3" borderId="28" xfId="0" applyNumberFormat="1" applyFont="1" applyFill="1" applyBorder="1" applyAlignment="1" applyProtection="1">
      <alignment horizontal="center" vertical="center"/>
    </xf>
    <xf numFmtId="43" fontId="12" fillId="3" borderId="28" xfId="1" applyFont="1" applyFill="1" applyBorder="1" applyAlignment="1" applyProtection="1">
      <alignment horizontal="right" vertical="center"/>
    </xf>
    <xf numFmtId="43" fontId="12" fillId="3" borderId="28" xfId="1" applyFont="1" applyFill="1" applyBorder="1" applyAlignment="1" applyProtection="1">
      <alignment horizontal="right" vertical="center" wrapText="1"/>
      <protection locked="0"/>
    </xf>
    <xf numFmtId="49" fontId="12" fillId="3" borderId="28" xfId="0" quotePrefix="1" applyNumberFormat="1" applyFont="1" applyFill="1" applyBorder="1" applyAlignment="1" applyProtection="1">
      <alignment horizontal="center" vertical="center" wrapText="1"/>
      <protection locked="0"/>
    </xf>
    <xf numFmtId="49" fontId="14" fillId="5" borderId="22" xfId="0" applyNumberFormat="1" applyFont="1" applyFill="1" applyBorder="1" applyAlignment="1" applyProtection="1">
      <alignment horizontal="center" vertical="center" wrapText="1"/>
    </xf>
    <xf numFmtId="165" fontId="14" fillId="5" borderId="22" xfId="0" applyNumberFormat="1" applyFont="1" applyFill="1" applyBorder="1" applyAlignment="1" applyProtection="1">
      <alignment horizontal="left" vertical="center" wrapText="1"/>
    </xf>
    <xf numFmtId="41" fontId="14" fillId="5" borderId="22" xfId="0" applyNumberFormat="1" applyFont="1" applyFill="1" applyBorder="1" applyAlignment="1" applyProtection="1">
      <alignment horizontal="center" vertical="center"/>
    </xf>
    <xf numFmtId="43" fontId="14" fillId="5" borderId="22" xfId="1" applyFont="1" applyFill="1" applyBorder="1" applyAlignment="1" applyProtection="1">
      <alignment horizontal="right" vertical="center"/>
    </xf>
    <xf numFmtId="43" fontId="14" fillId="5" borderId="22" xfId="1" applyFont="1" applyFill="1" applyBorder="1" applyAlignment="1" applyProtection="1">
      <alignment horizontal="right" vertical="center" wrapText="1"/>
    </xf>
    <xf numFmtId="0" fontId="17" fillId="5" borderId="22" xfId="0" applyFont="1" applyFill="1" applyBorder="1"/>
    <xf numFmtId="0" fontId="13" fillId="4" borderId="35" xfId="0" applyFont="1" applyFill="1" applyBorder="1" applyAlignment="1">
      <alignment horizontal="center" vertical="center"/>
    </xf>
    <xf numFmtId="0" fontId="13" fillId="4" borderId="36"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38"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4" fillId="5" borderId="35" xfId="0" applyFont="1" applyFill="1" applyBorder="1" applyAlignment="1" applyProtection="1">
      <alignment horizontal="left" vertical="center"/>
    </xf>
    <xf numFmtId="41" fontId="14" fillId="5" borderId="36" xfId="0" applyNumberFormat="1" applyFont="1" applyFill="1" applyBorder="1" applyAlignment="1" applyProtection="1">
      <alignment horizontal="center" vertical="center"/>
    </xf>
    <xf numFmtId="43" fontId="14" fillId="5" borderId="36" xfId="1" applyFont="1" applyFill="1" applyBorder="1" applyAlignment="1" applyProtection="1">
      <alignment horizontal="right" vertical="center"/>
    </xf>
    <xf numFmtId="43" fontId="14" fillId="5" borderId="37" xfId="1" applyFont="1" applyFill="1" applyBorder="1" applyAlignment="1">
      <alignment horizontal="right" vertical="center"/>
    </xf>
    <xf numFmtId="0" fontId="15" fillId="3" borderId="38" xfId="0" applyFont="1" applyFill="1" applyBorder="1" applyAlignment="1" applyProtection="1">
      <alignment horizontal="left" vertical="center"/>
    </xf>
    <xf numFmtId="43" fontId="15" fillId="3" borderId="26" xfId="1" applyFont="1" applyFill="1" applyBorder="1" applyAlignment="1">
      <alignment horizontal="center" vertical="center"/>
    </xf>
    <xf numFmtId="0" fontId="15" fillId="3" borderId="39" xfId="0" applyFont="1" applyFill="1" applyBorder="1" applyAlignment="1" applyProtection="1">
      <alignment horizontal="left" vertical="center"/>
    </xf>
    <xf numFmtId="49" fontId="15" fillId="3" borderId="40" xfId="0" applyNumberFormat="1" applyFont="1" applyFill="1" applyBorder="1" applyAlignment="1" applyProtection="1">
      <alignment horizontal="center" vertical="center" wrapText="1"/>
      <protection locked="0"/>
    </xf>
    <xf numFmtId="2" fontId="15" fillId="3" borderId="40" xfId="0" applyNumberFormat="1" applyFont="1" applyFill="1" applyBorder="1" applyAlignment="1" applyProtection="1">
      <alignment horizontal="left" vertical="center" wrapText="1"/>
    </xf>
    <xf numFmtId="41" fontId="15" fillId="3" borderId="40" xfId="0" applyNumberFormat="1" applyFont="1" applyFill="1" applyBorder="1" applyAlignment="1" applyProtection="1">
      <alignment horizontal="center" vertical="center"/>
    </xf>
    <xf numFmtId="43" fontId="15" fillId="3" borderId="40" xfId="1" applyFont="1" applyFill="1" applyBorder="1" applyAlignment="1" applyProtection="1">
      <alignment horizontal="right" vertical="center"/>
    </xf>
    <xf numFmtId="43" fontId="15" fillId="3" borderId="40" xfId="1" applyFont="1" applyFill="1" applyBorder="1" applyAlignment="1" applyProtection="1">
      <alignment horizontal="right" vertical="center" wrapText="1"/>
      <protection locked="0"/>
    </xf>
    <xf numFmtId="43" fontId="16" fillId="3" borderId="40" xfId="0" applyNumberFormat="1" applyFont="1" applyFill="1" applyBorder="1" applyAlignment="1">
      <alignment horizontal="center" vertical="center"/>
    </xf>
    <xf numFmtId="43" fontId="15" fillId="3" borderId="41" xfId="1" applyFont="1" applyFill="1" applyBorder="1" applyAlignment="1">
      <alignment horizontal="center" vertical="center"/>
    </xf>
    <xf numFmtId="49" fontId="14" fillId="5" borderId="36" xfId="0" applyNumberFormat="1" applyFont="1" applyFill="1" applyBorder="1" applyAlignment="1" applyProtection="1">
      <alignment horizontal="center" vertical="center" wrapText="1"/>
      <protection locked="0"/>
    </xf>
    <xf numFmtId="2" fontId="14" fillId="5" borderId="36" xfId="0" applyNumberFormat="1" applyFont="1" applyFill="1" applyBorder="1" applyAlignment="1" applyProtection="1">
      <alignment horizontal="left" vertical="center" wrapText="1"/>
    </xf>
    <xf numFmtId="43" fontId="14" fillId="5" borderId="36" xfId="1" applyFont="1" applyFill="1" applyBorder="1" applyAlignment="1" applyProtection="1">
      <alignment horizontal="right" vertical="center" wrapText="1"/>
      <protection locked="0"/>
    </xf>
    <xf numFmtId="0" fontId="12" fillId="3" borderId="38" xfId="0" applyFont="1" applyFill="1" applyBorder="1" applyAlignment="1" applyProtection="1">
      <alignment horizontal="left" vertical="center"/>
    </xf>
    <xf numFmtId="43" fontId="12" fillId="3" borderId="26" xfId="1" applyFont="1" applyFill="1" applyBorder="1" applyAlignment="1">
      <alignment horizontal="right" vertical="center"/>
    </xf>
    <xf numFmtId="0" fontId="12" fillId="3" borderId="39" xfId="0" applyFont="1" applyFill="1" applyBorder="1" applyAlignment="1" applyProtection="1">
      <alignment horizontal="left" vertical="center"/>
    </xf>
    <xf numFmtId="49" fontId="12" fillId="3" borderId="40" xfId="0" applyNumberFormat="1" applyFont="1" applyFill="1" applyBorder="1" applyAlignment="1" applyProtection="1">
      <alignment horizontal="center" vertical="center" wrapText="1"/>
      <protection locked="0"/>
    </xf>
    <xf numFmtId="2" fontId="12" fillId="3" borderId="40" xfId="0" applyNumberFormat="1" applyFont="1" applyFill="1" applyBorder="1" applyAlignment="1" applyProtection="1">
      <alignment horizontal="left" vertical="center" wrapText="1"/>
    </xf>
    <xf numFmtId="41" fontId="12" fillId="3" borderId="40" xfId="0" applyNumberFormat="1" applyFont="1" applyFill="1" applyBorder="1" applyAlignment="1" applyProtection="1">
      <alignment horizontal="center" vertical="center"/>
    </xf>
    <xf numFmtId="43" fontId="12" fillId="3" borderId="40" xfId="1" applyFont="1" applyFill="1" applyBorder="1" applyAlignment="1" applyProtection="1">
      <alignment horizontal="right" vertical="center"/>
    </xf>
    <xf numFmtId="43" fontId="12" fillId="3" borderId="40" xfId="1" applyFont="1" applyFill="1" applyBorder="1" applyAlignment="1" applyProtection="1">
      <alignment horizontal="right" vertical="center" wrapText="1"/>
      <protection locked="0"/>
    </xf>
    <xf numFmtId="43" fontId="12" fillId="3" borderId="41" xfId="1" applyFont="1" applyFill="1" applyBorder="1" applyAlignment="1">
      <alignment horizontal="right" vertical="center"/>
    </xf>
    <xf numFmtId="0" fontId="18" fillId="5" borderId="42" xfId="0" applyFont="1" applyFill="1" applyBorder="1" applyAlignment="1">
      <alignment horizontal="center" vertical="center"/>
    </xf>
    <xf numFmtId="0" fontId="18" fillId="5" borderId="43" xfId="0" applyFont="1" applyFill="1" applyBorder="1" applyAlignment="1">
      <alignment horizontal="center" vertical="center"/>
    </xf>
    <xf numFmtId="43" fontId="18" fillId="5" borderId="33" xfId="0" applyNumberFormat="1" applyFont="1" applyFill="1" applyBorder="1" applyAlignment="1">
      <alignment vertical="center"/>
    </xf>
    <xf numFmtId="0" fontId="0" fillId="3" borderId="35" xfId="0" applyFill="1" applyBorder="1" applyAlignment="1">
      <alignment horizontal="center"/>
    </xf>
    <xf numFmtId="0" fontId="0" fillId="3" borderId="36" xfId="0" applyFill="1" applyBorder="1" applyAlignment="1">
      <alignment horizontal="center"/>
    </xf>
    <xf numFmtId="0" fontId="0" fillId="3" borderId="18" xfId="0" applyFill="1" applyBorder="1" applyAlignment="1">
      <alignment horizontal="center"/>
    </xf>
    <xf numFmtId="0" fontId="0" fillId="3" borderId="38" xfId="0" applyFill="1" applyBorder="1" applyAlignment="1">
      <alignment horizontal="center"/>
    </xf>
    <xf numFmtId="0" fontId="0" fillId="3" borderId="28" xfId="0" applyFill="1" applyBorder="1" applyAlignment="1">
      <alignment horizontal="center"/>
    </xf>
    <xf numFmtId="0" fontId="0" fillId="3" borderId="23" xfId="0" applyFill="1" applyBorder="1" applyAlignment="1">
      <alignment horizontal="center"/>
    </xf>
    <xf numFmtId="0" fontId="0" fillId="3" borderId="2" xfId="0" applyFill="1"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9" xfId="0" applyFill="1" applyBorder="1" applyAlignment="1">
      <alignment horizontal="center"/>
    </xf>
    <xf numFmtId="164" fontId="13" fillId="4" borderId="34" xfId="2" applyFont="1" applyFill="1" applyBorder="1" applyAlignment="1">
      <alignment horizontal="center" vertical="center" wrapText="1"/>
    </xf>
    <xf numFmtId="164" fontId="13" fillId="4" borderId="47" xfId="2" applyFont="1" applyFill="1" applyBorder="1" applyAlignment="1">
      <alignment horizontal="center" vertical="center" wrapText="1"/>
    </xf>
    <xf numFmtId="0" fontId="13" fillId="4" borderId="0" xfId="0" applyFont="1" applyFill="1" applyBorder="1" applyAlignment="1">
      <alignment horizontal="right" vertical="center"/>
    </xf>
    <xf numFmtId="0" fontId="0" fillId="3" borderId="44" xfId="0" applyFill="1" applyBorder="1" applyAlignment="1">
      <alignment horizontal="center"/>
    </xf>
    <xf numFmtId="0" fontId="0" fillId="3" borderId="34" xfId="0" applyFill="1" applyBorder="1" applyAlignment="1">
      <alignment horizontal="center"/>
    </xf>
    <xf numFmtId="0" fontId="0" fillId="3" borderId="48" xfId="0" applyFill="1" applyBorder="1" applyAlignment="1">
      <alignment horizont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10" fontId="13" fillId="4" borderId="14" xfId="0" applyNumberFormat="1" applyFont="1" applyFill="1" applyBorder="1" applyAlignment="1">
      <alignment horizontal="left" vertical="center"/>
    </xf>
    <xf numFmtId="0" fontId="14" fillId="5" borderId="45" xfId="0" applyFont="1" applyFill="1" applyBorder="1" applyAlignment="1" applyProtection="1">
      <alignment horizontal="left" vertical="center"/>
    </xf>
    <xf numFmtId="43" fontId="14" fillId="5" borderId="46" xfId="1" applyFont="1" applyFill="1" applyBorder="1" applyAlignment="1">
      <alignment horizontal="right" vertical="center"/>
    </xf>
    <xf numFmtId="0" fontId="0" fillId="3" borderId="0" xfId="0" applyFill="1"/>
    <xf numFmtId="0" fontId="18" fillId="3" borderId="0" xfId="0" applyFont="1" applyFill="1"/>
    <xf numFmtId="0" fontId="0" fillId="3" borderId="0" xfId="0" applyFill="1" applyAlignment="1">
      <alignment wrapText="1"/>
    </xf>
    <xf numFmtId="0" fontId="0" fillId="3" borderId="0" xfId="0" applyFill="1" applyAlignment="1">
      <alignment horizontal="center"/>
    </xf>
    <xf numFmtId="0" fontId="14" fillId="5" borderId="45"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15" fillId="3" borderId="39" xfId="0" applyFont="1" applyFill="1" applyBorder="1" applyAlignment="1" applyProtection="1">
      <alignment horizontal="center" vertical="center"/>
    </xf>
    <xf numFmtId="0" fontId="14" fillId="5" borderId="35" xfId="0" applyFont="1" applyFill="1" applyBorder="1" applyAlignment="1" applyProtection="1">
      <alignment horizontal="center" vertical="center"/>
    </xf>
    <xf numFmtId="0" fontId="12" fillId="3" borderId="38" xfId="0" applyFont="1" applyFill="1" applyBorder="1" applyAlignment="1" applyProtection="1">
      <alignment horizontal="center" vertical="center"/>
    </xf>
    <xf numFmtId="0" fontId="12" fillId="3" borderId="39" xfId="0" applyFont="1" applyFill="1" applyBorder="1" applyAlignment="1" applyProtection="1">
      <alignment horizontal="center" vertical="center"/>
    </xf>
  </cellXfs>
  <cellStyles count="4">
    <cellStyle name="Moeda" xfId="2" builtinId="4"/>
    <cellStyle name="Normal" xfId="0" builtinId="0"/>
    <cellStyle name="Normal_Plan1" xfId="3"/>
    <cellStyle name="Vírgula" xfId="1" builtinId="3"/>
  </cellStyles>
  <dxfs count="9">
    <dxf>
      <font>
        <b/>
        <i val="0"/>
      </font>
      <fill>
        <patternFill>
          <bgColor theme="0" tint="-0.14996795556505021"/>
        </patternFill>
      </fill>
      <border>
        <left/>
        <right style="thin">
          <color indexed="64"/>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style="thin">
          <color indexed="64"/>
        </left>
        <top style="thin">
          <color indexed="64"/>
        </top>
        <bottom style="thin">
          <color indexed="64"/>
        </bottom>
      </border>
    </dxf>
    <dxf>
      <font>
        <b val="0"/>
        <i val="0"/>
        <color theme="0" tint="-0.14996795556505021"/>
        <name val="Calibri Light"/>
        <scheme val="none"/>
      </font>
      <fill>
        <patternFill>
          <fgColor indexed="64"/>
          <bgColor theme="0" tint="-0.14996795556505021"/>
        </patternFill>
      </fill>
      <border>
        <left/>
        <right/>
        <top style="thin">
          <color indexed="64"/>
        </top>
        <bottom style="thin">
          <color indexed="64"/>
        </bottom>
      </border>
    </dxf>
    <dxf>
      <font>
        <b/>
        <i val="0"/>
      </font>
      <fill>
        <patternFill>
          <bgColor theme="0" tint="-0.14996795556505021"/>
        </patternFill>
      </fill>
      <border>
        <left/>
        <right style="thin">
          <color indexed="64"/>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style="thin">
          <color indexed="64"/>
        </left>
        <top style="thin">
          <color indexed="64"/>
        </top>
        <bottom style="thin">
          <color indexed="64"/>
        </bottom>
      </border>
    </dxf>
    <dxf>
      <font>
        <b val="0"/>
        <i val="0"/>
        <color theme="0" tint="-0.14996795556505021"/>
        <name val="Calibri Light"/>
        <scheme val="none"/>
      </font>
      <fill>
        <patternFill>
          <fgColor indexed="64"/>
          <bgColor theme="0" tint="-0.14996795556505021"/>
        </patternFill>
      </fill>
      <border>
        <left/>
        <right/>
        <top style="thin">
          <color indexed="64"/>
        </top>
        <bottom style="thin">
          <color indexed="64"/>
        </bottom>
      </border>
    </dxf>
    <dxf>
      <font>
        <b val="0"/>
        <i val="0"/>
        <color theme="0" tint="-0.14996795556505021"/>
        <name val="Calibri Light"/>
        <scheme val="none"/>
      </font>
      <fill>
        <patternFill>
          <fgColor indexed="64"/>
          <bgColor theme="0" tint="-0.14996795556505021"/>
        </patternFill>
      </fill>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3</xdr:col>
      <xdr:colOff>1562621</xdr:colOff>
      <xdr:row>5</xdr:row>
      <xdr:rowOff>180975</xdr:rowOff>
    </xdr:to>
    <xdr:pic>
      <xdr:nvPicPr>
        <xdr:cNvPr id="2" name="Imagem 1" descr="http://www.pousoalegre.mg.gov.br/novo_site/img_site/logo_pref_top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838971"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3</xdr:col>
      <xdr:colOff>1562621</xdr:colOff>
      <xdr:row>5</xdr:row>
      <xdr:rowOff>180975</xdr:rowOff>
    </xdr:to>
    <xdr:pic>
      <xdr:nvPicPr>
        <xdr:cNvPr id="2" name="Imagem 1" descr="http://www.pousoalegre.mg.gov.br/novo_site/img_site/logo_pref_top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838971"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Downloads/(388869475)%20Planilha%20Orcamentaria%20-%20UBS%20I%20-%20VILA%20EM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CRONOGRAMA"/>
    </sheetNames>
    <sheetDataSet>
      <sheetData sheetId="0">
        <row r="6">
          <cell r="C6" t="str">
            <v>MOBILIZAÇÃO - CANTEIRO DE OBRAS - DEMOLIÇÕES</v>
          </cell>
        </row>
        <row r="15">
          <cell r="C15" t="str">
            <v>MOVIMENTO DE TERRA</v>
          </cell>
        </row>
        <row r="22">
          <cell r="C22" t="str">
            <v>COBERTURA</v>
          </cell>
        </row>
        <row r="64">
          <cell r="C64" t="str">
            <v>REVESTIMENTOS - PISOS, PAREDES E TETOS</v>
          </cell>
        </row>
        <row r="96">
          <cell r="C96" t="str">
            <v>ESQUADRIAS</v>
          </cell>
        </row>
        <row r="115">
          <cell r="C115" t="str">
            <v>INSTALAÇÕES ELÉTRICAS</v>
          </cell>
        </row>
        <row r="157">
          <cell r="C157" t="str">
            <v>INSTALAÇÕES HIDRÁULICAS</v>
          </cell>
        </row>
        <row r="212">
          <cell r="C212" t="str">
            <v>REDE AR COMPRIMIDO</v>
          </cell>
        </row>
        <row r="217">
          <cell r="C217" t="str">
            <v>COMUNICAÇÃO VISUAL</v>
          </cell>
        </row>
        <row r="224">
          <cell r="C224" t="str">
            <v>DIVERSOS E LIMPEZA DA OBRA</v>
          </cell>
        </row>
      </sheetData>
      <sheetData sheetId="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4"/>
  <sheetViews>
    <sheetView tabSelected="1" zoomScaleNormal="100" zoomScalePageLayoutView="90" workbookViewId="0">
      <selection activeCell="K5" sqref="K5"/>
    </sheetView>
  </sheetViews>
  <sheetFormatPr defaultRowHeight="15" x14ac:dyDescent="0.25"/>
  <cols>
    <col min="1" max="1" width="3.140625" customWidth="1"/>
    <col min="2" max="2" width="7.28515625" style="136" bestFit="1" customWidth="1"/>
    <col min="3" max="3" width="12.140625" customWidth="1"/>
    <col min="4" max="4" width="52.28515625" style="32" customWidth="1"/>
    <col min="5" max="5" width="7.85546875" bestFit="1" customWidth="1"/>
    <col min="6" max="6" width="9" bestFit="1" customWidth="1"/>
    <col min="7" max="7" width="7.5703125" bestFit="1" customWidth="1"/>
    <col min="8" max="8" width="8.42578125" customWidth="1"/>
    <col min="9" max="9" width="12.140625" customWidth="1"/>
    <col min="10" max="10" width="3.5703125" customWidth="1"/>
  </cols>
  <sheetData>
    <row r="1" spans="1:10" ht="15.75" thickBot="1" x14ac:dyDescent="0.3">
      <c r="A1" s="218"/>
      <c r="B1" s="221"/>
      <c r="C1" s="218"/>
      <c r="D1" s="220"/>
      <c r="E1" s="218"/>
      <c r="F1" s="218"/>
      <c r="G1" s="218"/>
      <c r="H1" s="218"/>
      <c r="I1" s="218"/>
      <c r="J1" s="218"/>
    </row>
    <row r="2" spans="1:10" x14ac:dyDescent="0.25">
      <c r="A2" s="218"/>
      <c r="B2" s="197"/>
      <c r="C2" s="198"/>
      <c r="D2" s="199"/>
      <c r="E2" s="203"/>
      <c r="F2" s="203"/>
      <c r="G2" s="203"/>
      <c r="H2" s="203"/>
      <c r="I2" s="204"/>
      <c r="J2" s="218"/>
    </row>
    <row r="3" spans="1:10" x14ac:dyDescent="0.25">
      <c r="A3" s="218"/>
      <c r="B3" s="200"/>
      <c r="C3" s="201"/>
      <c r="D3" s="202"/>
      <c r="E3" s="205"/>
      <c r="F3" s="205"/>
      <c r="G3" s="205"/>
      <c r="H3" s="205"/>
      <c r="I3" s="206"/>
      <c r="J3" s="218"/>
    </row>
    <row r="4" spans="1:10" x14ac:dyDescent="0.25">
      <c r="A4" s="218"/>
      <c r="B4" s="200"/>
      <c r="C4" s="201"/>
      <c r="D4" s="202"/>
      <c r="E4" s="205"/>
      <c r="F4" s="205"/>
      <c r="G4" s="205"/>
      <c r="H4" s="205"/>
      <c r="I4" s="206"/>
      <c r="J4" s="218"/>
    </row>
    <row r="5" spans="1:10" x14ac:dyDescent="0.25">
      <c r="A5" s="218"/>
      <c r="B5" s="200"/>
      <c r="C5" s="201"/>
      <c r="D5" s="202"/>
      <c r="E5" s="205"/>
      <c r="F5" s="205"/>
      <c r="G5" s="205"/>
      <c r="H5" s="205"/>
      <c r="I5" s="206"/>
      <c r="J5" s="218"/>
    </row>
    <row r="6" spans="1:10" ht="15.75" customHeight="1" thickBot="1" x14ac:dyDescent="0.3">
      <c r="A6" s="218"/>
      <c r="B6" s="210"/>
      <c r="C6" s="211"/>
      <c r="D6" s="212"/>
      <c r="E6" s="205"/>
      <c r="F6" s="205"/>
      <c r="G6" s="205"/>
      <c r="H6" s="205"/>
      <c r="I6" s="206"/>
      <c r="J6" s="218"/>
    </row>
    <row r="7" spans="1:10" x14ac:dyDescent="0.25">
      <c r="A7" s="218"/>
      <c r="B7" s="160" t="s">
        <v>0</v>
      </c>
      <c r="C7" s="161"/>
      <c r="D7" s="161"/>
      <c r="E7" s="161"/>
      <c r="F7" s="161"/>
      <c r="G7" s="161"/>
      <c r="H7" s="161"/>
      <c r="I7" s="162"/>
      <c r="J7" s="218"/>
    </row>
    <row r="8" spans="1:10" x14ac:dyDescent="0.25">
      <c r="A8" s="218"/>
      <c r="B8" s="213" t="s">
        <v>411</v>
      </c>
      <c r="C8" s="214"/>
      <c r="D8" s="214"/>
      <c r="E8" s="214"/>
      <c r="F8" s="214"/>
      <c r="G8" s="214"/>
      <c r="H8" s="209" t="s">
        <v>405</v>
      </c>
      <c r="I8" s="215">
        <v>0.24229999999999999</v>
      </c>
      <c r="J8" s="218"/>
    </row>
    <row r="9" spans="1:10" ht="38.25" customHeight="1" x14ac:dyDescent="0.25">
      <c r="A9" s="218"/>
      <c r="B9" s="163" t="s">
        <v>60</v>
      </c>
      <c r="C9" s="138" t="s">
        <v>406</v>
      </c>
      <c r="D9" s="138" t="s">
        <v>407</v>
      </c>
      <c r="E9" s="138" t="s">
        <v>409</v>
      </c>
      <c r="F9" s="138" t="s">
        <v>408</v>
      </c>
      <c r="G9" s="207" t="s">
        <v>1</v>
      </c>
      <c r="H9" s="138" t="s">
        <v>2</v>
      </c>
      <c r="I9" s="164" t="s">
        <v>410</v>
      </c>
      <c r="J9" s="218"/>
    </row>
    <row r="10" spans="1:10" ht="15.75" thickBot="1" x14ac:dyDescent="0.3">
      <c r="A10" s="218"/>
      <c r="B10" s="165"/>
      <c r="C10" s="166"/>
      <c r="D10" s="166"/>
      <c r="E10" s="166"/>
      <c r="F10" s="166"/>
      <c r="G10" s="208"/>
      <c r="H10" s="166"/>
      <c r="I10" s="167"/>
      <c r="J10" s="218"/>
    </row>
    <row r="11" spans="1:10" ht="20.100000000000001" customHeight="1" x14ac:dyDescent="0.25">
      <c r="A11" s="218"/>
      <c r="B11" s="222">
        <v>1</v>
      </c>
      <c r="C11" s="154"/>
      <c r="D11" s="155" t="s">
        <v>253</v>
      </c>
      <c r="E11" s="156" t="s">
        <v>254</v>
      </c>
      <c r="F11" s="157">
        <v>0</v>
      </c>
      <c r="G11" s="158"/>
      <c r="H11" s="159">
        <v>1.2423</v>
      </c>
      <c r="I11" s="217">
        <f>SUM(I12:I14)</f>
        <v>12627.7842</v>
      </c>
      <c r="J11" s="218"/>
    </row>
    <row r="12" spans="1:10" ht="30" customHeight="1" x14ac:dyDescent="0.25">
      <c r="A12" s="218"/>
      <c r="B12" s="223" t="s">
        <v>5</v>
      </c>
      <c r="C12" s="139" t="s">
        <v>3</v>
      </c>
      <c r="D12" s="140" t="s">
        <v>82</v>
      </c>
      <c r="E12" s="141" t="s">
        <v>4</v>
      </c>
      <c r="F12" s="142">
        <v>4.5</v>
      </c>
      <c r="G12" s="143">
        <v>302.36</v>
      </c>
      <c r="H12" s="147">
        <f>ROUND($H$11*G12,2)</f>
        <v>375.62</v>
      </c>
      <c r="I12" s="173">
        <f>H12*F12</f>
        <v>1690.29</v>
      </c>
      <c r="J12" s="218"/>
    </row>
    <row r="13" spans="1:10" ht="30" customHeight="1" x14ac:dyDescent="0.25">
      <c r="A13" s="218"/>
      <c r="B13" s="223" t="s">
        <v>6</v>
      </c>
      <c r="C13" s="144" t="s">
        <v>331</v>
      </c>
      <c r="D13" s="145" t="s">
        <v>83</v>
      </c>
      <c r="E13" s="141" t="s">
        <v>4</v>
      </c>
      <c r="F13" s="142">
        <v>20</v>
      </c>
      <c r="G13" s="146">
        <v>432.02</v>
      </c>
      <c r="H13" s="147">
        <f>ROUND($H$11*G13,2)</f>
        <v>536.70000000000005</v>
      </c>
      <c r="I13" s="173">
        <f>H13*F13</f>
        <v>10734</v>
      </c>
      <c r="J13" s="218"/>
    </row>
    <row r="14" spans="1:10" ht="30" customHeight="1" thickBot="1" x14ac:dyDescent="0.3">
      <c r="A14" s="218"/>
      <c r="B14" s="224" t="s">
        <v>7</v>
      </c>
      <c r="C14" s="175" t="s">
        <v>8</v>
      </c>
      <c r="D14" s="176" t="s">
        <v>255</v>
      </c>
      <c r="E14" s="177" t="s">
        <v>4</v>
      </c>
      <c r="F14" s="178">
        <v>521.78</v>
      </c>
      <c r="G14" s="179">
        <v>0.31</v>
      </c>
      <c r="H14" s="180">
        <f>ROUND($H$11*G14,2)</f>
        <v>0.39</v>
      </c>
      <c r="I14" s="181">
        <f>H14*F14</f>
        <v>203.49420000000001</v>
      </c>
      <c r="J14" s="218"/>
    </row>
    <row r="15" spans="1:10" s="137" customFormat="1" ht="20.100000000000001" customHeight="1" x14ac:dyDescent="0.2">
      <c r="A15" s="219"/>
      <c r="B15" s="225">
        <v>2</v>
      </c>
      <c r="C15" s="182"/>
      <c r="D15" s="183" t="s">
        <v>256</v>
      </c>
      <c r="E15" s="169" t="s">
        <v>254</v>
      </c>
      <c r="F15" s="170">
        <v>0</v>
      </c>
      <c r="G15" s="184"/>
      <c r="H15" s="170">
        <v>0</v>
      </c>
      <c r="I15" s="171">
        <f>SUM(I16:I20)</f>
        <v>86839.215300000011</v>
      </c>
      <c r="J15" s="219"/>
    </row>
    <row r="16" spans="1:10" ht="33.75" x14ac:dyDescent="0.25">
      <c r="A16" s="218"/>
      <c r="B16" s="226" t="s">
        <v>12</v>
      </c>
      <c r="C16" s="148" t="s">
        <v>10</v>
      </c>
      <c r="D16" s="149" t="s">
        <v>257</v>
      </c>
      <c r="E16" s="150" t="s">
        <v>11</v>
      </c>
      <c r="F16" s="151">
        <v>1186.9100000000001</v>
      </c>
      <c r="G16" s="152">
        <v>2.75</v>
      </c>
      <c r="H16" s="151">
        <f>ROUND($H$11*G16,2)</f>
        <v>3.42</v>
      </c>
      <c r="I16" s="186">
        <f>F16*H16</f>
        <v>4059.2322000000004</v>
      </c>
      <c r="J16" s="218"/>
    </row>
    <row r="17" spans="1:10" ht="30" customHeight="1" x14ac:dyDescent="0.25">
      <c r="A17" s="218"/>
      <c r="B17" s="226" t="s">
        <v>85</v>
      </c>
      <c r="C17" s="153" t="s">
        <v>86</v>
      </c>
      <c r="D17" s="149" t="s">
        <v>259</v>
      </c>
      <c r="E17" s="150" t="s">
        <v>258</v>
      </c>
      <c r="F17" s="151">
        <v>25000</v>
      </c>
      <c r="G17" s="152">
        <v>1.37</v>
      </c>
      <c r="H17" s="151">
        <f>ROUND($H$11*G17,2)</f>
        <v>1.7</v>
      </c>
      <c r="I17" s="186">
        <f>F17*H17</f>
        <v>42500</v>
      </c>
      <c r="J17" s="218"/>
    </row>
    <row r="18" spans="1:10" ht="30" customHeight="1" x14ac:dyDescent="0.25">
      <c r="A18" s="218"/>
      <c r="B18" s="226" t="s">
        <v>87</v>
      </c>
      <c r="C18" s="148" t="s">
        <v>88</v>
      </c>
      <c r="D18" s="149" t="s">
        <v>84</v>
      </c>
      <c r="E18" s="150" t="s">
        <v>11</v>
      </c>
      <c r="F18" s="151">
        <v>1188.9100000000001</v>
      </c>
      <c r="G18" s="152">
        <v>0.81</v>
      </c>
      <c r="H18" s="151">
        <f>ROUND($H$11*G18,2)</f>
        <v>1.01</v>
      </c>
      <c r="I18" s="186">
        <f>F18*H18</f>
        <v>1200.7991000000002</v>
      </c>
      <c r="J18" s="218"/>
    </row>
    <row r="19" spans="1:10" ht="33.75" x14ac:dyDescent="0.25">
      <c r="A19" s="218"/>
      <c r="B19" s="226" t="s">
        <v>89</v>
      </c>
      <c r="C19" s="148" t="s">
        <v>10</v>
      </c>
      <c r="D19" s="149" t="s">
        <v>257</v>
      </c>
      <c r="E19" s="150" t="s">
        <v>11</v>
      </c>
      <c r="F19" s="151">
        <v>149.19999999999999</v>
      </c>
      <c r="G19" s="152">
        <v>2.75</v>
      </c>
      <c r="H19" s="151">
        <f>ROUND($H$11*G19,2)</f>
        <v>3.42</v>
      </c>
      <c r="I19" s="186">
        <f>F19*H19</f>
        <v>510.26399999999995</v>
      </c>
      <c r="J19" s="218"/>
    </row>
    <row r="20" spans="1:10" ht="30" customHeight="1" thickBot="1" x14ac:dyDescent="0.3">
      <c r="A20" s="218"/>
      <c r="B20" s="227" t="s">
        <v>90</v>
      </c>
      <c r="C20" s="188" t="s">
        <v>86</v>
      </c>
      <c r="D20" s="189" t="s">
        <v>259</v>
      </c>
      <c r="E20" s="190" t="s">
        <v>258</v>
      </c>
      <c r="F20" s="191">
        <v>22687.599999999999</v>
      </c>
      <c r="G20" s="192">
        <v>1.37</v>
      </c>
      <c r="H20" s="191">
        <f>ROUND($H$11*G20,2)</f>
        <v>1.7</v>
      </c>
      <c r="I20" s="193">
        <f>F20*H20</f>
        <v>38568.92</v>
      </c>
      <c r="J20" s="218"/>
    </row>
    <row r="21" spans="1:10" s="137" customFormat="1" ht="20.100000000000001" customHeight="1" x14ac:dyDescent="0.2">
      <c r="A21" s="219"/>
      <c r="B21" s="225">
        <v>3</v>
      </c>
      <c r="C21" s="182"/>
      <c r="D21" s="183" t="s">
        <v>13</v>
      </c>
      <c r="E21" s="169" t="s">
        <v>254</v>
      </c>
      <c r="F21" s="170">
        <v>0</v>
      </c>
      <c r="G21" s="184"/>
      <c r="H21" s="170">
        <v>0</v>
      </c>
      <c r="I21" s="171">
        <f>SUM(I22:I23)</f>
        <v>19360.846400000002</v>
      </c>
      <c r="J21" s="219"/>
    </row>
    <row r="22" spans="1:10" ht="30" customHeight="1" x14ac:dyDescent="0.25">
      <c r="A22" s="218"/>
      <c r="B22" s="226" t="s">
        <v>91</v>
      </c>
      <c r="C22" s="148" t="s">
        <v>333</v>
      </c>
      <c r="D22" s="149" t="s">
        <v>332</v>
      </c>
      <c r="E22" s="150" t="s">
        <v>4</v>
      </c>
      <c r="F22" s="151">
        <v>49.84</v>
      </c>
      <c r="G22" s="152">
        <v>106.53</v>
      </c>
      <c r="H22" s="151">
        <f>ROUND($H$11*G22,2)</f>
        <v>132.34</v>
      </c>
      <c r="I22" s="186">
        <f>F22*H22</f>
        <v>6595.825600000001</v>
      </c>
      <c r="J22" s="218"/>
    </row>
    <row r="23" spans="1:10" ht="30" customHeight="1" thickBot="1" x14ac:dyDescent="0.3">
      <c r="A23" s="218"/>
      <c r="B23" s="227" t="s">
        <v>92</v>
      </c>
      <c r="C23" s="188" t="s">
        <v>335</v>
      </c>
      <c r="D23" s="189" t="s">
        <v>334</v>
      </c>
      <c r="E23" s="190" t="s">
        <v>4</v>
      </c>
      <c r="F23" s="191">
        <v>49.84</v>
      </c>
      <c r="G23" s="192">
        <v>206.17</v>
      </c>
      <c r="H23" s="151">
        <f>ROUND($H$11*G23,2)</f>
        <v>256.12</v>
      </c>
      <c r="I23" s="193">
        <f>F23*H23</f>
        <v>12765.0208</v>
      </c>
      <c r="J23" s="218"/>
    </row>
    <row r="24" spans="1:10" s="137" customFormat="1" ht="20.100000000000001" customHeight="1" x14ac:dyDescent="0.2">
      <c r="A24" s="219"/>
      <c r="B24" s="225">
        <v>4</v>
      </c>
      <c r="C24" s="182"/>
      <c r="D24" s="183" t="s">
        <v>412</v>
      </c>
      <c r="E24" s="169" t="s">
        <v>254</v>
      </c>
      <c r="F24" s="170">
        <v>0</v>
      </c>
      <c r="G24" s="184"/>
      <c r="H24" s="170"/>
      <c r="I24" s="171">
        <f>SUM(I25:I33)</f>
        <v>61782.303999999996</v>
      </c>
      <c r="J24" s="219"/>
    </row>
    <row r="25" spans="1:10" ht="30" customHeight="1" x14ac:dyDescent="0.25">
      <c r="A25" s="218"/>
      <c r="B25" s="226" t="s">
        <v>94</v>
      </c>
      <c r="C25" s="148" t="s">
        <v>93</v>
      </c>
      <c r="D25" s="149" t="s">
        <v>260</v>
      </c>
      <c r="E25" s="150" t="s">
        <v>4</v>
      </c>
      <c r="F25" s="151">
        <v>465.32</v>
      </c>
      <c r="G25" s="152">
        <v>14.13</v>
      </c>
      <c r="H25" s="151">
        <f>ROUND($H$11*G25,2)</f>
        <v>17.55</v>
      </c>
      <c r="I25" s="186">
        <f>F25*H25</f>
        <v>8166.366</v>
      </c>
      <c r="J25" s="218"/>
    </row>
    <row r="26" spans="1:10" ht="33.75" x14ac:dyDescent="0.25">
      <c r="A26" s="218"/>
      <c r="B26" s="226" t="s">
        <v>95</v>
      </c>
      <c r="C26" s="148" t="s">
        <v>96</v>
      </c>
      <c r="D26" s="149" t="s">
        <v>261</v>
      </c>
      <c r="E26" s="150" t="s">
        <v>4</v>
      </c>
      <c r="F26" s="151">
        <v>329.71</v>
      </c>
      <c r="G26" s="152">
        <v>46.13</v>
      </c>
      <c r="H26" s="151">
        <f>ROUND($H$11*G26,2)</f>
        <v>57.31</v>
      </c>
      <c r="I26" s="186">
        <f>F26*H26</f>
        <v>18895.680099999998</v>
      </c>
      <c r="J26" s="218"/>
    </row>
    <row r="27" spans="1:10" ht="30" customHeight="1" x14ac:dyDescent="0.25">
      <c r="A27" s="218"/>
      <c r="B27" s="226" t="s">
        <v>97</v>
      </c>
      <c r="C27" s="148" t="s">
        <v>98</v>
      </c>
      <c r="D27" s="149" t="s">
        <v>262</v>
      </c>
      <c r="E27" s="150" t="s">
        <v>11</v>
      </c>
      <c r="F27" s="151">
        <v>20.98</v>
      </c>
      <c r="G27" s="152">
        <v>89.84</v>
      </c>
      <c r="H27" s="151">
        <f>ROUND($H$11*G27,2)</f>
        <v>111.61</v>
      </c>
      <c r="I27" s="186">
        <f t="shared" ref="I27:I33" si="0">F27*H27</f>
        <v>2341.5778</v>
      </c>
      <c r="J27" s="218"/>
    </row>
    <row r="28" spans="1:10" ht="30" customHeight="1" x14ac:dyDescent="0.25">
      <c r="A28" s="218"/>
      <c r="B28" s="226" t="s">
        <v>99</v>
      </c>
      <c r="C28" s="148" t="s">
        <v>100</v>
      </c>
      <c r="D28" s="149" t="s">
        <v>263</v>
      </c>
      <c r="E28" s="150" t="s">
        <v>14</v>
      </c>
      <c r="F28" s="151">
        <v>38.299999999999997</v>
      </c>
      <c r="G28" s="152">
        <v>25.15</v>
      </c>
      <c r="H28" s="151">
        <f>ROUND($H$11*G28,2)</f>
        <v>31.24</v>
      </c>
      <c r="I28" s="186">
        <f t="shared" si="0"/>
        <v>1196.492</v>
      </c>
      <c r="J28" s="218"/>
    </row>
    <row r="29" spans="1:10" ht="30" customHeight="1" x14ac:dyDescent="0.25">
      <c r="A29" s="218"/>
      <c r="B29" s="226" t="s">
        <v>101</v>
      </c>
      <c r="C29" s="148" t="s">
        <v>102</v>
      </c>
      <c r="D29" s="149" t="s">
        <v>264</v>
      </c>
      <c r="E29" s="150" t="s">
        <v>14</v>
      </c>
      <c r="F29" s="151">
        <v>15.32</v>
      </c>
      <c r="G29" s="152">
        <v>39.94</v>
      </c>
      <c r="H29" s="151">
        <f>ROUND($H$11*G29,2)</f>
        <v>49.62</v>
      </c>
      <c r="I29" s="186">
        <f t="shared" si="0"/>
        <v>760.17840000000001</v>
      </c>
      <c r="J29" s="218"/>
    </row>
    <row r="30" spans="1:10" ht="39" customHeight="1" x14ac:dyDescent="0.25">
      <c r="A30" s="218"/>
      <c r="B30" s="226" t="s">
        <v>103</v>
      </c>
      <c r="C30" s="148" t="s">
        <v>104</v>
      </c>
      <c r="D30" s="149" t="s">
        <v>265</v>
      </c>
      <c r="E30" s="150" t="s">
        <v>4</v>
      </c>
      <c r="F30" s="151">
        <v>396.4</v>
      </c>
      <c r="G30" s="152">
        <v>41.89</v>
      </c>
      <c r="H30" s="151">
        <f>ROUND($H$11*G30,2)</f>
        <v>52.04</v>
      </c>
      <c r="I30" s="186">
        <f t="shared" si="0"/>
        <v>20628.655999999999</v>
      </c>
      <c r="J30" s="218"/>
    </row>
    <row r="31" spans="1:10" ht="30" customHeight="1" x14ac:dyDescent="0.25">
      <c r="A31" s="218"/>
      <c r="B31" s="226" t="s">
        <v>105</v>
      </c>
      <c r="C31" s="148" t="s">
        <v>106</v>
      </c>
      <c r="D31" s="149" t="s">
        <v>266</v>
      </c>
      <c r="E31" s="150" t="s">
        <v>14</v>
      </c>
      <c r="F31" s="151">
        <v>310.2</v>
      </c>
      <c r="G31" s="152">
        <v>4.95</v>
      </c>
      <c r="H31" s="151">
        <f>ROUND($H$11*G31,2)</f>
        <v>6.15</v>
      </c>
      <c r="I31" s="186">
        <f t="shared" si="0"/>
        <v>1907.73</v>
      </c>
      <c r="J31" s="218"/>
    </row>
    <row r="32" spans="1:10" ht="30" customHeight="1" x14ac:dyDescent="0.25">
      <c r="A32" s="218"/>
      <c r="B32" s="226" t="s">
        <v>107</v>
      </c>
      <c r="C32" s="148" t="s">
        <v>108</v>
      </c>
      <c r="D32" s="149" t="s">
        <v>267</v>
      </c>
      <c r="E32" s="150" t="s">
        <v>14</v>
      </c>
      <c r="F32" s="151">
        <v>45.8</v>
      </c>
      <c r="G32" s="152">
        <v>36.700000000000003</v>
      </c>
      <c r="H32" s="151">
        <f t="shared" ref="H32:H33" si="1">ROUND($H$11*G32,2)</f>
        <v>45.59</v>
      </c>
      <c r="I32" s="186">
        <f t="shared" si="0"/>
        <v>2088.0219999999999</v>
      </c>
      <c r="J32" s="218"/>
    </row>
    <row r="33" spans="1:10" ht="30" customHeight="1" thickBot="1" x14ac:dyDescent="0.3">
      <c r="A33" s="218"/>
      <c r="B33" s="227" t="s">
        <v>109</v>
      </c>
      <c r="C33" s="188" t="s">
        <v>110</v>
      </c>
      <c r="D33" s="189" t="s">
        <v>268</v>
      </c>
      <c r="E33" s="190" t="s">
        <v>4</v>
      </c>
      <c r="F33" s="191">
        <v>92.51</v>
      </c>
      <c r="G33" s="192">
        <v>50.45</v>
      </c>
      <c r="H33" s="191">
        <f t="shared" si="1"/>
        <v>62.67</v>
      </c>
      <c r="I33" s="193">
        <f t="shared" si="0"/>
        <v>5797.6017000000002</v>
      </c>
      <c r="J33" s="218"/>
    </row>
    <row r="34" spans="1:10" s="137" customFormat="1" ht="20.100000000000001" customHeight="1" x14ac:dyDescent="0.2">
      <c r="A34" s="219"/>
      <c r="B34" s="225">
        <v>5</v>
      </c>
      <c r="C34" s="182"/>
      <c r="D34" s="183" t="s">
        <v>413</v>
      </c>
      <c r="E34" s="169" t="s">
        <v>254</v>
      </c>
      <c r="F34" s="170">
        <v>0</v>
      </c>
      <c r="G34" s="184"/>
      <c r="H34" s="170"/>
      <c r="I34" s="171">
        <f>SUM(I35:I42)</f>
        <v>74355.633799999981</v>
      </c>
      <c r="J34" s="219"/>
    </row>
    <row r="35" spans="1:10" ht="38.25" customHeight="1" x14ac:dyDescent="0.25">
      <c r="A35" s="218"/>
      <c r="B35" s="226" t="s">
        <v>111</v>
      </c>
      <c r="C35" s="148" t="s">
        <v>15</v>
      </c>
      <c r="D35" s="149" t="s">
        <v>269</v>
      </c>
      <c r="E35" s="150" t="s">
        <v>4</v>
      </c>
      <c r="F35" s="151">
        <v>74.52</v>
      </c>
      <c r="G35" s="152">
        <v>2.56</v>
      </c>
      <c r="H35" s="151">
        <f>ROUND($H$11*G35,2)</f>
        <v>3.18</v>
      </c>
      <c r="I35" s="186">
        <f>F35*H35</f>
        <v>236.9736</v>
      </c>
      <c r="J35" s="218"/>
    </row>
    <row r="36" spans="1:10" ht="38.25" customHeight="1" x14ac:dyDescent="0.25">
      <c r="A36" s="218"/>
      <c r="B36" s="226" t="s">
        <v>112</v>
      </c>
      <c r="C36" s="148" t="s">
        <v>15</v>
      </c>
      <c r="D36" s="149" t="s">
        <v>269</v>
      </c>
      <c r="E36" s="150" t="s">
        <v>4</v>
      </c>
      <c r="F36" s="151">
        <v>69.52</v>
      </c>
      <c r="G36" s="152">
        <v>2.56</v>
      </c>
      <c r="H36" s="151">
        <f t="shared" ref="H36:H42" si="2">ROUND($H$11*G36,2)</f>
        <v>3.18</v>
      </c>
      <c r="I36" s="186">
        <f t="shared" ref="I36:I42" si="3">F36*H36</f>
        <v>221.0736</v>
      </c>
      <c r="J36" s="218"/>
    </row>
    <row r="37" spans="1:10" ht="51" customHeight="1" x14ac:dyDescent="0.25">
      <c r="A37" s="218"/>
      <c r="B37" s="226" t="s">
        <v>113</v>
      </c>
      <c r="C37" s="148" t="s">
        <v>114</v>
      </c>
      <c r="D37" s="149" t="s">
        <v>270</v>
      </c>
      <c r="E37" s="150" t="s">
        <v>4</v>
      </c>
      <c r="F37" s="151">
        <v>97</v>
      </c>
      <c r="G37" s="152">
        <v>26.25</v>
      </c>
      <c r="H37" s="151">
        <f t="shared" si="2"/>
        <v>32.61</v>
      </c>
      <c r="I37" s="186">
        <f t="shared" si="3"/>
        <v>3163.17</v>
      </c>
      <c r="J37" s="218"/>
    </row>
    <row r="38" spans="1:10" ht="40.5" customHeight="1" x14ac:dyDescent="0.25">
      <c r="A38" s="218"/>
      <c r="B38" s="226" t="s">
        <v>115</v>
      </c>
      <c r="C38" s="148" t="s">
        <v>16</v>
      </c>
      <c r="D38" s="149" t="s">
        <v>271</v>
      </c>
      <c r="E38" s="150" t="s">
        <v>4</v>
      </c>
      <c r="F38" s="151">
        <v>275.64999999999998</v>
      </c>
      <c r="G38" s="152">
        <v>53.59</v>
      </c>
      <c r="H38" s="151">
        <f t="shared" si="2"/>
        <v>66.569999999999993</v>
      </c>
      <c r="I38" s="186">
        <f t="shared" si="3"/>
        <v>18350.020499999995</v>
      </c>
      <c r="J38" s="218"/>
    </row>
    <row r="39" spans="1:10" ht="30" customHeight="1" x14ac:dyDescent="0.25">
      <c r="A39" s="218"/>
      <c r="B39" s="226" t="s">
        <v>116</v>
      </c>
      <c r="C39" s="148" t="s">
        <v>117</v>
      </c>
      <c r="D39" s="149" t="s">
        <v>272</v>
      </c>
      <c r="E39" s="150" t="s">
        <v>4</v>
      </c>
      <c r="F39" s="151">
        <v>1056.83</v>
      </c>
      <c r="G39" s="152">
        <v>10.39</v>
      </c>
      <c r="H39" s="151">
        <f t="shared" si="2"/>
        <v>12.91</v>
      </c>
      <c r="I39" s="186">
        <f t="shared" si="3"/>
        <v>13643.675299999999</v>
      </c>
      <c r="J39" s="218"/>
    </row>
    <row r="40" spans="1:10" ht="30" customHeight="1" x14ac:dyDescent="0.25">
      <c r="A40" s="218"/>
      <c r="B40" s="226" t="s">
        <v>118</v>
      </c>
      <c r="C40" s="148" t="s">
        <v>119</v>
      </c>
      <c r="D40" s="149" t="s">
        <v>273</v>
      </c>
      <c r="E40" s="150" t="s">
        <v>4</v>
      </c>
      <c r="F40" s="151">
        <v>1056.83</v>
      </c>
      <c r="G40" s="152">
        <v>9.9</v>
      </c>
      <c r="H40" s="151">
        <f t="shared" si="2"/>
        <v>12.3</v>
      </c>
      <c r="I40" s="186">
        <f t="shared" si="3"/>
        <v>12999.009</v>
      </c>
      <c r="J40" s="218"/>
    </row>
    <row r="41" spans="1:10" ht="39" customHeight="1" x14ac:dyDescent="0.25">
      <c r="A41" s="218"/>
      <c r="B41" s="226" t="s">
        <v>120</v>
      </c>
      <c r="C41" s="148" t="s">
        <v>121</v>
      </c>
      <c r="D41" s="149" t="s">
        <v>274</v>
      </c>
      <c r="E41" s="150" t="s">
        <v>14</v>
      </c>
      <c r="F41" s="151">
        <v>53.3</v>
      </c>
      <c r="G41" s="152">
        <v>50.16</v>
      </c>
      <c r="H41" s="151">
        <f t="shared" si="2"/>
        <v>62.31</v>
      </c>
      <c r="I41" s="186">
        <f t="shared" si="3"/>
        <v>3321.123</v>
      </c>
      <c r="J41" s="218"/>
    </row>
    <row r="42" spans="1:10" ht="38.25" customHeight="1" thickBot="1" x14ac:dyDescent="0.3">
      <c r="A42" s="218"/>
      <c r="B42" s="227" t="s">
        <v>122</v>
      </c>
      <c r="C42" s="188" t="s">
        <v>123</v>
      </c>
      <c r="D42" s="189" t="s">
        <v>275</v>
      </c>
      <c r="E42" s="190" t="s">
        <v>4</v>
      </c>
      <c r="F42" s="191">
        <v>1008.12</v>
      </c>
      <c r="G42" s="192">
        <v>17.899999999999999</v>
      </c>
      <c r="H42" s="191">
        <f t="shared" si="2"/>
        <v>22.24</v>
      </c>
      <c r="I42" s="193">
        <f t="shared" si="3"/>
        <v>22420.588799999998</v>
      </c>
      <c r="J42" s="218"/>
    </row>
    <row r="43" spans="1:10" s="137" customFormat="1" ht="20.100000000000001" customHeight="1" x14ac:dyDescent="0.2">
      <c r="A43" s="219"/>
      <c r="B43" s="225">
        <v>6</v>
      </c>
      <c r="C43" s="182"/>
      <c r="D43" s="183" t="s">
        <v>414</v>
      </c>
      <c r="E43" s="169" t="s">
        <v>254</v>
      </c>
      <c r="F43" s="170">
        <v>0</v>
      </c>
      <c r="G43" s="184"/>
      <c r="H43" s="170"/>
      <c r="I43" s="171">
        <f>SUM(I44:I47)</f>
        <v>18422.119199999997</v>
      </c>
      <c r="J43" s="219"/>
    </row>
    <row r="44" spans="1:10" ht="30" customHeight="1" x14ac:dyDescent="0.25">
      <c r="A44" s="218"/>
      <c r="B44" s="226" t="s">
        <v>124</v>
      </c>
      <c r="C44" s="148" t="s">
        <v>125</v>
      </c>
      <c r="D44" s="149" t="s">
        <v>276</v>
      </c>
      <c r="E44" s="150" t="s">
        <v>4</v>
      </c>
      <c r="F44" s="151">
        <v>468.26</v>
      </c>
      <c r="G44" s="152">
        <v>18.98</v>
      </c>
      <c r="H44" s="151">
        <f>ROUND($H$11*G44,2)</f>
        <v>23.58</v>
      </c>
      <c r="I44" s="186">
        <f>F44*H44</f>
        <v>11041.5708</v>
      </c>
      <c r="J44" s="218"/>
    </row>
    <row r="45" spans="1:10" ht="30" customHeight="1" x14ac:dyDescent="0.25">
      <c r="A45" s="218"/>
      <c r="B45" s="226" t="s">
        <v>126</v>
      </c>
      <c r="C45" s="148" t="s">
        <v>119</v>
      </c>
      <c r="D45" s="149" t="s">
        <v>273</v>
      </c>
      <c r="E45" s="150" t="s">
        <v>4</v>
      </c>
      <c r="F45" s="151">
        <v>468.26</v>
      </c>
      <c r="G45" s="152">
        <v>9.9</v>
      </c>
      <c r="H45" s="151">
        <f>ROUND($H$11*G45,2)</f>
        <v>12.3</v>
      </c>
      <c r="I45" s="186">
        <f t="shared" ref="I45:I47" si="4">F45*H45</f>
        <v>5759.598</v>
      </c>
      <c r="J45" s="218"/>
    </row>
    <row r="46" spans="1:10" ht="36" customHeight="1" x14ac:dyDescent="0.25">
      <c r="A46" s="218"/>
      <c r="B46" s="226" t="s">
        <v>127</v>
      </c>
      <c r="C46" s="148" t="s">
        <v>123</v>
      </c>
      <c r="D46" s="149" t="s">
        <v>275</v>
      </c>
      <c r="E46" s="150" t="s">
        <v>4</v>
      </c>
      <c r="F46" s="151">
        <v>62.39</v>
      </c>
      <c r="G46" s="152">
        <v>17.899999999999999</v>
      </c>
      <c r="H46" s="151">
        <f>ROUND($H$11*G46,2)</f>
        <v>22.24</v>
      </c>
      <c r="I46" s="186">
        <f t="shared" si="4"/>
        <v>1387.5536</v>
      </c>
      <c r="J46" s="218"/>
    </row>
    <row r="47" spans="1:10" ht="30" customHeight="1" thickBot="1" x14ac:dyDescent="0.3">
      <c r="A47" s="218"/>
      <c r="B47" s="227" t="s">
        <v>128</v>
      </c>
      <c r="C47" s="188" t="s">
        <v>129</v>
      </c>
      <c r="D47" s="189" t="s">
        <v>277</v>
      </c>
      <c r="E47" s="190" t="s">
        <v>4</v>
      </c>
      <c r="F47" s="191">
        <v>7.28</v>
      </c>
      <c r="G47" s="192">
        <v>25.81</v>
      </c>
      <c r="H47" s="191">
        <f>ROUND($H$11*G47,2)</f>
        <v>32.06</v>
      </c>
      <c r="I47" s="193">
        <f t="shared" si="4"/>
        <v>233.39680000000001</v>
      </c>
      <c r="J47" s="218"/>
    </row>
    <row r="48" spans="1:10" s="137" customFormat="1" ht="20.100000000000001" customHeight="1" x14ac:dyDescent="0.2">
      <c r="A48" s="219"/>
      <c r="B48" s="225">
        <v>7</v>
      </c>
      <c r="C48" s="182"/>
      <c r="D48" s="183" t="s">
        <v>278</v>
      </c>
      <c r="E48" s="169" t="s">
        <v>254</v>
      </c>
      <c r="F48" s="170">
        <v>0</v>
      </c>
      <c r="G48" s="184"/>
      <c r="H48" s="170">
        <v>0</v>
      </c>
      <c r="I48" s="171">
        <f>SUM(I49:I50)</f>
        <v>1494.0041999999999</v>
      </c>
      <c r="J48" s="219"/>
    </row>
    <row r="49" spans="1:10" ht="53.25" customHeight="1" x14ac:dyDescent="0.25">
      <c r="A49" s="218"/>
      <c r="B49" s="226" t="s">
        <v>130</v>
      </c>
      <c r="C49" s="148" t="s">
        <v>114</v>
      </c>
      <c r="D49" s="149" t="s">
        <v>270</v>
      </c>
      <c r="E49" s="150" t="s">
        <v>4</v>
      </c>
      <c r="F49" s="151">
        <v>19.38</v>
      </c>
      <c r="G49" s="152">
        <v>26.25</v>
      </c>
      <c r="H49" s="151">
        <f>ROUND($H$11*G49,2)</f>
        <v>32.61</v>
      </c>
      <c r="I49" s="186">
        <f>F49*H49</f>
        <v>631.98179999999991</v>
      </c>
      <c r="J49" s="218"/>
    </row>
    <row r="50" spans="1:10" ht="39.75" customHeight="1" thickBot="1" x14ac:dyDescent="0.3">
      <c r="A50" s="218"/>
      <c r="B50" s="227" t="s">
        <v>131</v>
      </c>
      <c r="C50" s="188" t="s">
        <v>123</v>
      </c>
      <c r="D50" s="189" t="s">
        <v>275</v>
      </c>
      <c r="E50" s="190" t="s">
        <v>4</v>
      </c>
      <c r="F50" s="191">
        <v>38.76</v>
      </c>
      <c r="G50" s="192">
        <v>17.899999999999999</v>
      </c>
      <c r="H50" s="191">
        <f>ROUND($H$11*G50,2)</f>
        <v>22.24</v>
      </c>
      <c r="I50" s="193">
        <f>F50*H50</f>
        <v>862.02239999999995</v>
      </c>
      <c r="J50" s="218"/>
    </row>
    <row r="51" spans="1:10" s="137" customFormat="1" ht="20.100000000000001" customHeight="1" x14ac:dyDescent="0.2">
      <c r="A51" s="219"/>
      <c r="B51" s="225">
        <v>8</v>
      </c>
      <c r="C51" s="182"/>
      <c r="D51" s="183" t="s">
        <v>415</v>
      </c>
      <c r="E51" s="169" t="s">
        <v>254</v>
      </c>
      <c r="F51" s="170">
        <v>0</v>
      </c>
      <c r="G51" s="184"/>
      <c r="H51" s="170">
        <v>0</v>
      </c>
      <c r="I51" s="171">
        <f>SUM(I52:I59)</f>
        <v>20732.276399999999</v>
      </c>
      <c r="J51" s="219"/>
    </row>
    <row r="52" spans="1:10" ht="39.950000000000003" customHeight="1" x14ac:dyDescent="0.25">
      <c r="A52" s="218"/>
      <c r="B52" s="226" t="s">
        <v>132</v>
      </c>
      <c r="C52" s="148" t="s">
        <v>133</v>
      </c>
      <c r="D52" s="149" t="s">
        <v>279</v>
      </c>
      <c r="E52" s="150" t="s">
        <v>9</v>
      </c>
      <c r="F52" s="151">
        <v>8</v>
      </c>
      <c r="G52" s="152">
        <v>327.02</v>
      </c>
      <c r="H52" s="151">
        <f>ROUND($H$11*G52,2)</f>
        <v>406.26</v>
      </c>
      <c r="I52" s="186">
        <f>F52*H52</f>
        <v>3250.08</v>
      </c>
      <c r="J52" s="218"/>
    </row>
    <row r="53" spans="1:10" ht="39.950000000000003" customHeight="1" x14ac:dyDescent="0.25">
      <c r="A53" s="218"/>
      <c r="B53" s="226" t="s">
        <v>134</v>
      </c>
      <c r="C53" s="148" t="s">
        <v>135</v>
      </c>
      <c r="D53" s="149" t="s">
        <v>280</v>
      </c>
      <c r="E53" s="150" t="s">
        <v>9</v>
      </c>
      <c r="F53" s="151">
        <v>17</v>
      </c>
      <c r="G53" s="152">
        <v>340.61</v>
      </c>
      <c r="H53" s="151">
        <f t="shared" ref="H53:H59" si="5">ROUND($H$11*G53,2)</f>
        <v>423.14</v>
      </c>
      <c r="I53" s="186">
        <f t="shared" ref="I53:I59" si="6">F53*H53</f>
        <v>7193.38</v>
      </c>
      <c r="J53" s="218"/>
    </row>
    <row r="54" spans="1:10" ht="39.950000000000003" customHeight="1" x14ac:dyDescent="0.25">
      <c r="A54" s="218"/>
      <c r="B54" s="226" t="s">
        <v>136</v>
      </c>
      <c r="C54" s="148" t="s">
        <v>135</v>
      </c>
      <c r="D54" s="149" t="s">
        <v>280</v>
      </c>
      <c r="E54" s="150" t="s">
        <v>9</v>
      </c>
      <c r="F54" s="151">
        <v>1</v>
      </c>
      <c r="G54" s="152">
        <v>340.61</v>
      </c>
      <c r="H54" s="151">
        <f t="shared" si="5"/>
        <v>423.14</v>
      </c>
      <c r="I54" s="186">
        <f t="shared" si="6"/>
        <v>423.14</v>
      </c>
      <c r="J54" s="218"/>
    </row>
    <row r="55" spans="1:10" ht="39.950000000000003" customHeight="1" x14ac:dyDescent="0.25">
      <c r="A55" s="218"/>
      <c r="B55" s="226" t="s">
        <v>137</v>
      </c>
      <c r="C55" s="148" t="s">
        <v>138</v>
      </c>
      <c r="D55" s="149" t="s">
        <v>281</v>
      </c>
      <c r="E55" s="150" t="s">
        <v>9</v>
      </c>
      <c r="F55" s="151">
        <v>26</v>
      </c>
      <c r="G55" s="152">
        <v>50.18</v>
      </c>
      <c r="H55" s="151">
        <f t="shared" si="5"/>
        <v>62.34</v>
      </c>
      <c r="I55" s="186">
        <f t="shared" si="6"/>
        <v>1620.8400000000001</v>
      </c>
      <c r="J55" s="218"/>
    </row>
    <row r="56" spans="1:10" ht="39.950000000000003" customHeight="1" x14ac:dyDescent="0.25">
      <c r="A56" s="218"/>
      <c r="B56" s="226" t="s">
        <v>139</v>
      </c>
      <c r="C56" s="148" t="s">
        <v>336</v>
      </c>
      <c r="D56" s="149" t="s">
        <v>282</v>
      </c>
      <c r="E56" s="150" t="s">
        <v>283</v>
      </c>
      <c r="F56" s="151">
        <v>1</v>
      </c>
      <c r="G56" s="152">
        <v>634.92999999999995</v>
      </c>
      <c r="H56" s="151">
        <f t="shared" si="5"/>
        <v>788.77</v>
      </c>
      <c r="I56" s="186">
        <f t="shared" si="6"/>
        <v>788.77</v>
      </c>
      <c r="J56" s="218"/>
    </row>
    <row r="57" spans="1:10" ht="39.950000000000003" customHeight="1" x14ac:dyDescent="0.25">
      <c r="A57" s="218"/>
      <c r="B57" s="226" t="s">
        <v>140</v>
      </c>
      <c r="C57" s="148" t="s">
        <v>336</v>
      </c>
      <c r="D57" s="149" t="s">
        <v>284</v>
      </c>
      <c r="E57" s="150" t="s">
        <v>283</v>
      </c>
      <c r="F57" s="151">
        <v>3</v>
      </c>
      <c r="G57" s="152">
        <v>658.1</v>
      </c>
      <c r="H57" s="151">
        <f t="shared" si="5"/>
        <v>817.56</v>
      </c>
      <c r="I57" s="186">
        <f t="shared" si="6"/>
        <v>2452.6799999999998</v>
      </c>
      <c r="J57" s="218"/>
    </row>
    <row r="58" spans="1:10" ht="39.950000000000003" customHeight="1" x14ac:dyDescent="0.25">
      <c r="A58" s="218"/>
      <c r="B58" s="226" t="s">
        <v>141</v>
      </c>
      <c r="C58" s="148" t="s">
        <v>336</v>
      </c>
      <c r="D58" s="149" t="s">
        <v>285</v>
      </c>
      <c r="E58" s="150" t="s">
        <v>283</v>
      </c>
      <c r="F58" s="151">
        <v>1</v>
      </c>
      <c r="G58" s="152">
        <v>662.1</v>
      </c>
      <c r="H58" s="151">
        <f t="shared" si="5"/>
        <v>822.53</v>
      </c>
      <c r="I58" s="186">
        <f t="shared" si="6"/>
        <v>822.53</v>
      </c>
      <c r="J58" s="218"/>
    </row>
    <row r="59" spans="1:10" ht="30" customHeight="1" thickBot="1" x14ac:dyDescent="0.3">
      <c r="A59" s="218"/>
      <c r="B59" s="227" t="s">
        <v>142</v>
      </c>
      <c r="C59" s="188" t="s">
        <v>17</v>
      </c>
      <c r="D59" s="189" t="s">
        <v>286</v>
      </c>
      <c r="E59" s="190" t="s">
        <v>4</v>
      </c>
      <c r="F59" s="191">
        <v>172.62</v>
      </c>
      <c r="G59" s="192">
        <v>19.5</v>
      </c>
      <c r="H59" s="191">
        <f t="shared" si="5"/>
        <v>24.22</v>
      </c>
      <c r="I59" s="193">
        <f t="shared" si="6"/>
        <v>4180.8563999999997</v>
      </c>
      <c r="J59" s="218"/>
    </row>
    <row r="60" spans="1:10" s="137" customFormat="1" ht="20.100000000000001" customHeight="1" x14ac:dyDescent="0.2">
      <c r="A60" s="219"/>
      <c r="B60" s="225">
        <v>9</v>
      </c>
      <c r="C60" s="182"/>
      <c r="D60" s="183" t="s">
        <v>416</v>
      </c>
      <c r="E60" s="169" t="s">
        <v>254</v>
      </c>
      <c r="F60" s="170">
        <v>0</v>
      </c>
      <c r="G60" s="184"/>
      <c r="H60" s="170">
        <v>0</v>
      </c>
      <c r="I60" s="171">
        <f>SUM(I61:I64)</f>
        <v>39604.230500000005</v>
      </c>
      <c r="J60" s="219"/>
    </row>
    <row r="61" spans="1:10" ht="30" customHeight="1" x14ac:dyDescent="0.25">
      <c r="A61" s="218"/>
      <c r="B61" s="226" t="s">
        <v>143</v>
      </c>
      <c r="C61" s="148" t="s">
        <v>338</v>
      </c>
      <c r="D61" s="149" t="s">
        <v>337</v>
      </c>
      <c r="E61" s="150" t="s">
        <v>4</v>
      </c>
      <c r="F61" s="151">
        <v>44</v>
      </c>
      <c r="G61" s="152">
        <v>412.2</v>
      </c>
      <c r="H61" s="151">
        <f>ROUND($H$11*G61,2)</f>
        <v>512.08000000000004</v>
      </c>
      <c r="I61" s="186">
        <f>F61*H61</f>
        <v>22531.52</v>
      </c>
      <c r="J61" s="218"/>
    </row>
    <row r="62" spans="1:10" ht="30" customHeight="1" x14ac:dyDescent="0.25">
      <c r="A62" s="218"/>
      <c r="B62" s="226" t="s">
        <v>144</v>
      </c>
      <c r="C62" s="148" t="s">
        <v>340</v>
      </c>
      <c r="D62" s="149" t="s">
        <v>339</v>
      </c>
      <c r="E62" s="150" t="s">
        <v>4</v>
      </c>
      <c r="F62" s="151">
        <v>2.4</v>
      </c>
      <c r="G62" s="152">
        <v>454.91</v>
      </c>
      <c r="H62" s="151">
        <f t="shared" ref="H62:H64" si="7">ROUND($H$11*G62,2)</f>
        <v>565.13</v>
      </c>
      <c r="I62" s="186">
        <f t="shared" ref="I62:I64" si="8">F62*H62</f>
        <v>1356.3119999999999</v>
      </c>
      <c r="J62" s="218"/>
    </row>
    <row r="63" spans="1:10" ht="30" customHeight="1" x14ac:dyDescent="0.25">
      <c r="A63" s="218"/>
      <c r="B63" s="226" t="s">
        <v>145</v>
      </c>
      <c r="C63" s="148" t="s">
        <v>146</v>
      </c>
      <c r="D63" s="149" t="s">
        <v>287</v>
      </c>
      <c r="E63" s="150" t="s">
        <v>4</v>
      </c>
      <c r="F63" s="151">
        <v>17.57</v>
      </c>
      <c r="G63" s="152">
        <v>701.16</v>
      </c>
      <c r="H63" s="151">
        <f t="shared" si="7"/>
        <v>871.05</v>
      </c>
      <c r="I63" s="186">
        <f t="shared" si="8"/>
        <v>15304.3485</v>
      </c>
      <c r="J63" s="218"/>
    </row>
    <row r="64" spans="1:10" ht="108.75" customHeight="1" thickBot="1" x14ac:dyDescent="0.3">
      <c r="A64" s="218"/>
      <c r="B64" s="227" t="s">
        <v>147</v>
      </c>
      <c r="C64" s="188" t="s">
        <v>342</v>
      </c>
      <c r="D64" s="189" t="s">
        <v>341</v>
      </c>
      <c r="E64" s="190" t="s">
        <v>283</v>
      </c>
      <c r="F64" s="191">
        <v>1</v>
      </c>
      <c r="G64" s="192">
        <v>331.68</v>
      </c>
      <c r="H64" s="191">
        <f t="shared" si="7"/>
        <v>412.05</v>
      </c>
      <c r="I64" s="193">
        <f t="shared" si="8"/>
        <v>412.05</v>
      </c>
      <c r="J64" s="218"/>
    </row>
    <row r="65" spans="1:10" s="137" customFormat="1" ht="20.100000000000001" customHeight="1" x14ac:dyDescent="0.2">
      <c r="A65" s="219"/>
      <c r="B65" s="225">
        <v>10</v>
      </c>
      <c r="C65" s="182"/>
      <c r="D65" s="183" t="s">
        <v>417</v>
      </c>
      <c r="E65" s="169" t="s">
        <v>254</v>
      </c>
      <c r="F65" s="170">
        <v>0</v>
      </c>
      <c r="G65" s="184"/>
      <c r="H65" s="170">
        <v>0</v>
      </c>
      <c r="I65" s="171">
        <f>SUM(I66:I68)</f>
        <v>15481.203999999998</v>
      </c>
      <c r="J65" s="219"/>
    </row>
    <row r="66" spans="1:10" ht="30" customHeight="1" x14ac:dyDescent="0.25">
      <c r="A66" s="218"/>
      <c r="B66" s="226" t="s">
        <v>148</v>
      </c>
      <c r="C66" s="148" t="s">
        <v>344</v>
      </c>
      <c r="D66" s="149" t="s">
        <v>343</v>
      </c>
      <c r="E66" s="150" t="s">
        <v>4</v>
      </c>
      <c r="F66" s="151">
        <v>37.159999999999997</v>
      </c>
      <c r="G66" s="152">
        <v>233.45</v>
      </c>
      <c r="H66" s="151">
        <f>ROUND($H$11*G66,2)</f>
        <v>290.01</v>
      </c>
      <c r="I66" s="186">
        <f>F66*H66</f>
        <v>10776.771599999998</v>
      </c>
      <c r="J66" s="218"/>
    </row>
    <row r="67" spans="1:10" ht="30" customHeight="1" x14ac:dyDescent="0.25">
      <c r="A67" s="218"/>
      <c r="B67" s="226" t="s">
        <v>149</v>
      </c>
      <c r="C67" s="148" t="s">
        <v>150</v>
      </c>
      <c r="D67" s="149" t="s">
        <v>18</v>
      </c>
      <c r="E67" s="150" t="s">
        <v>4</v>
      </c>
      <c r="F67" s="151">
        <v>44.88</v>
      </c>
      <c r="G67" s="152">
        <v>64.180000000000007</v>
      </c>
      <c r="H67" s="151">
        <f t="shared" ref="H67:H68" si="9">ROUND($H$11*G67,2)</f>
        <v>79.73</v>
      </c>
      <c r="I67" s="186">
        <f t="shared" ref="I67:I68" si="10">F67*H67</f>
        <v>3578.2824000000005</v>
      </c>
      <c r="J67" s="218"/>
    </row>
    <row r="68" spans="1:10" ht="30" customHeight="1" thickBot="1" x14ac:dyDescent="0.3">
      <c r="A68" s="218"/>
      <c r="B68" s="227" t="s">
        <v>151</v>
      </c>
      <c r="C68" s="188" t="s">
        <v>152</v>
      </c>
      <c r="D68" s="189" t="s">
        <v>288</v>
      </c>
      <c r="E68" s="190" t="s">
        <v>4</v>
      </c>
      <c r="F68" s="191">
        <v>4.04</v>
      </c>
      <c r="G68" s="192">
        <v>224.38</v>
      </c>
      <c r="H68" s="191">
        <f t="shared" si="9"/>
        <v>278.75</v>
      </c>
      <c r="I68" s="193">
        <f t="shared" si="10"/>
        <v>1126.1500000000001</v>
      </c>
      <c r="J68" s="218"/>
    </row>
    <row r="69" spans="1:10" s="137" customFormat="1" ht="20.100000000000001" customHeight="1" x14ac:dyDescent="0.2">
      <c r="A69" s="219"/>
      <c r="B69" s="225">
        <v>11</v>
      </c>
      <c r="C69" s="182"/>
      <c r="D69" s="183" t="s">
        <v>418</v>
      </c>
      <c r="E69" s="169" t="s">
        <v>254</v>
      </c>
      <c r="F69" s="170">
        <v>0</v>
      </c>
      <c r="G69" s="184"/>
      <c r="H69" s="170">
        <v>0</v>
      </c>
      <c r="I69" s="171">
        <f>SUM(I70)</f>
        <v>1426.41</v>
      </c>
      <c r="J69" s="219"/>
    </row>
    <row r="70" spans="1:10" ht="30" customHeight="1" thickBot="1" x14ac:dyDescent="0.3">
      <c r="A70" s="218"/>
      <c r="B70" s="227" t="s">
        <v>153</v>
      </c>
      <c r="C70" s="188" t="s">
        <v>346</v>
      </c>
      <c r="D70" s="189" t="s">
        <v>345</v>
      </c>
      <c r="E70" s="190" t="s">
        <v>19</v>
      </c>
      <c r="F70" s="191">
        <v>1</v>
      </c>
      <c r="G70" s="192">
        <v>1148.2</v>
      </c>
      <c r="H70" s="191">
        <f>ROUND($H$11*G70,2)</f>
        <v>1426.41</v>
      </c>
      <c r="I70" s="193">
        <f>F70*H70</f>
        <v>1426.41</v>
      </c>
      <c r="J70" s="218"/>
    </row>
    <row r="71" spans="1:10" s="137" customFormat="1" ht="20.100000000000001" customHeight="1" x14ac:dyDescent="0.2">
      <c r="A71" s="219"/>
      <c r="B71" s="225">
        <v>12</v>
      </c>
      <c r="C71" s="182"/>
      <c r="D71" s="183" t="s">
        <v>419</v>
      </c>
      <c r="E71" s="169" t="s">
        <v>254</v>
      </c>
      <c r="F71" s="170">
        <v>0</v>
      </c>
      <c r="G71" s="184"/>
      <c r="H71" s="170">
        <v>0</v>
      </c>
      <c r="I71" s="171">
        <f>SUM(I72:I84)</f>
        <v>27439.769999999993</v>
      </c>
      <c r="J71" s="219"/>
    </row>
    <row r="72" spans="1:10" ht="74.25" customHeight="1" x14ac:dyDescent="0.25">
      <c r="A72" s="218"/>
      <c r="B72" s="226" t="s">
        <v>154</v>
      </c>
      <c r="C72" s="148" t="s">
        <v>348</v>
      </c>
      <c r="D72" s="149" t="s">
        <v>347</v>
      </c>
      <c r="E72" s="150" t="s">
        <v>283</v>
      </c>
      <c r="F72" s="151">
        <v>61</v>
      </c>
      <c r="G72" s="152">
        <v>163.63999999999999</v>
      </c>
      <c r="H72" s="151">
        <f>ROUND($H$11*G72,2)</f>
        <v>203.29</v>
      </c>
      <c r="I72" s="186">
        <f>F72*H72</f>
        <v>12400.689999999999</v>
      </c>
      <c r="J72" s="218"/>
    </row>
    <row r="73" spans="1:10" ht="50.25" customHeight="1" x14ac:dyDescent="0.25">
      <c r="A73" s="218"/>
      <c r="B73" s="226" t="s">
        <v>155</v>
      </c>
      <c r="C73" s="148" t="s">
        <v>350</v>
      </c>
      <c r="D73" s="149" t="s">
        <v>349</v>
      </c>
      <c r="E73" s="150" t="s">
        <v>283</v>
      </c>
      <c r="F73" s="151">
        <v>11</v>
      </c>
      <c r="G73" s="152">
        <v>131.11000000000001</v>
      </c>
      <c r="H73" s="151">
        <f t="shared" ref="H73:H84" si="11">ROUND($H$11*G73,2)</f>
        <v>162.88</v>
      </c>
      <c r="I73" s="186">
        <f t="shared" ref="I73:I84" si="12">F73*H73</f>
        <v>1791.6799999999998</v>
      </c>
      <c r="J73" s="218"/>
    </row>
    <row r="74" spans="1:10" ht="39" customHeight="1" x14ac:dyDescent="0.25">
      <c r="A74" s="218"/>
      <c r="B74" s="226" t="s">
        <v>156</v>
      </c>
      <c r="C74" s="148" t="s">
        <v>352</v>
      </c>
      <c r="D74" s="149" t="s">
        <v>351</v>
      </c>
      <c r="E74" s="150" t="s">
        <v>283</v>
      </c>
      <c r="F74" s="151">
        <v>26</v>
      </c>
      <c r="G74" s="152">
        <v>102.62</v>
      </c>
      <c r="H74" s="151">
        <f t="shared" si="11"/>
        <v>127.48</v>
      </c>
      <c r="I74" s="186">
        <f t="shared" si="12"/>
        <v>3314.48</v>
      </c>
      <c r="J74" s="218"/>
    </row>
    <row r="75" spans="1:10" ht="30" customHeight="1" x14ac:dyDescent="0.25">
      <c r="A75" s="218"/>
      <c r="B75" s="226" t="s">
        <v>157</v>
      </c>
      <c r="C75" s="148" t="s">
        <v>354</v>
      </c>
      <c r="D75" s="149" t="s">
        <v>353</v>
      </c>
      <c r="E75" s="150" t="s">
        <v>283</v>
      </c>
      <c r="F75" s="151">
        <v>3</v>
      </c>
      <c r="G75" s="152">
        <v>69.5</v>
      </c>
      <c r="H75" s="151">
        <f t="shared" si="11"/>
        <v>86.34</v>
      </c>
      <c r="I75" s="186">
        <f t="shared" si="12"/>
        <v>259.02</v>
      </c>
      <c r="J75" s="218"/>
    </row>
    <row r="76" spans="1:10" ht="53.25" customHeight="1" x14ac:dyDescent="0.25">
      <c r="A76" s="218"/>
      <c r="B76" s="226" t="s">
        <v>158</v>
      </c>
      <c r="C76" s="148" t="s">
        <v>356</v>
      </c>
      <c r="D76" s="149" t="s">
        <v>355</v>
      </c>
      <c r="E76" s="150" t="s">
        <v>283</v>
      </c>
      <c r="F76" s="151">
        <v>2</v>
      </c>
      <c r="G76" s="152">
        <v>88.47</v>
      </c>
      <c r="H76" s="151">
        <f t="shared" si="11"/>
        <v>109.91</v>
      </c>
      <c r="I76" s="186">
        <f t="shared" si="12"/>
        <v>219.82</v>
      </c>
      <c r="J76" s="218"/>
    </row>
    <row r="77" spans="1:10" ht="30" customHeight="1" x14ac:dyDescent="0.25">
      <c r="A77" s="218"/>
      <c r="B77" s="226" t="s">
        <v>159</v>
      </c>
      <c r="C77" s="148" t="s">
        <v>357</v>
      </c>
      <c r="D77" s="149" t="s">
        <v>80</v>
      </c>
      <c r="E77" s="150" t="s">
        <v>283</v>
      </c>
      <c r="F77" s="151">
        <v>2</v>
      </c>
      <c r="G77" s="152">
        <v>53.47</v>
      </c>
      <c r="H77" s="151">
        <f t="shared" si="11"/>
        <v>66.430000000000007</v>
      </c>
      <c r="I77" s="186">
        <f t="shared" si="12"/>
        <v>132.86000000000001</v>
      </c>
      <c r="J77" s="218"/>
    </row>
    <row r="78" spans="1:10" ht="30" customHeight="1" x14ac:dyDescent="0.25">
      <c r="A78" s="218"/>
      <c r="B78" s="226" t="s">
        <v>160</v>
      </c>
      <c r="C78" s="148" t="s">
        <v>358</v>
      </c>
      <c r="D78" s="149" t="s">
        <v>21</v>
      </c>
      <c r="E78" s="150" t="s">
        <v>20</v>
      </c>
      <c r="F78" s="151">
        <v>40</v>
      </c>
      <c r="G78" s="152">
        <v>153.1</v>
      </c>
      <c r="H78" s="151">
        <f t="shared" si="11"/>
        <v>190.2</v>
      </c>
      <c r="I78" s="186">
        <f t="shared" si="12"/>
        <v>7608</v>
      </c>
      <c r="J78" s="218"/>
    </row>
    <row r="79" spans="1:10" ht="30" customHeight="1" x14ac:dyDescent="0.25">
      <c r="A79" s="218"/>
      <c r="B79" s="226" t="s">
        <v>161</v>
      </c>
      <c r="C79" s="148" t="s">
        <v>162</v>
      </c>
      <c r="D79" s="149" t="s">
        <v>289</v>
      </c>
      <c r="E79" s="150" t="s">
        <v>9</v>
      </c>
      <c r="F79" s="151">
        <v>18</v>
      </c>
      <c r="G79" s="152">
        <v>18.07</v>
      </c>
      <c r="H79" s="151">
        <f t="shared" si="11"/>
        <v>22.45</v>
      </c>
      <c r="I79" s="186">
        <f t="shared" si="12"/>
        <v>404.09999999999997</v>
      </c>
      <c r="J79" s="218"/>
    </row>
    <row r="80" spans="1:10" ht="30" customHeight="1" x14ac:dyDescent="0.25">
      <c r="A80" s="218"/>
      <c r="B80" s="226" t="s">
        <v>163</v>
      </c>
      <c r="C80" s="148" t="s">
        <v>164</v>
      </c>
      <c r="D80" s="149" t="s">
        <v>290</v>
      </c>
      <c r="E80" s="150" t="s">
        <v>9</v>
      </c>
      <c r="F80" s="151">
        <v>13</v>
      </c>
      <c r="G80" s="152">
        <v>28.6</v>
      </c>
      <c r="H80" s="151">
        <f t="shared" si="11"/>
        <v>35.53</v>
      </c>
      <c r="I80" s="186">
        <f t="shared" si="12"/>
        <v>461.89</v>
      </c>
      <c r="J80" s="218"/>
    </row>
    <row r="81" spans="1:10" ht="30" customHeight="1" x14ac:dyDescent="0.25">
      <c r="A81" s="218"/>
      <c r="B81" s="226" t="s">
        <v>165</v>
      </c>
      <c r="C81" s="148" t="s">
        <v>166</v>
      </c>
      <c r="D81" s="149" t="s">
        <v>291</v>
      </c>
      <c r="E81" s="150" t="s">
        <v>9</v>
      </c>
      <c r="F81" s="151">
        <v>4</v>
      </c>
      <c r="G81" s="152">
        <v>39.130000000000003</v>
      </c>
      <c r="H81" s="151">
        <f t="shared" si="11"/>
        <v>48.61</v>
      </c>
      <c r="I81" s="186">
        <f t="shared" si="12"/>
        <v>194.44</v>
      </c>
      <c r="J81" s="218"/>
    </row>
    <row r="82" spans="1:10" ht="30" customHeight="1" x14ac:dyDescent="0.25">
      <c r="A82" s="218"/>
      <c r="B82" s="226" t="s">
        <v>167</v>
      </c>
      <c r="C82" s="148" t="s">
        <v>168</v>
      </c>
      <c r="D82" s="149" t="s">
        <v>292</v>
      </c>
      <c r="E82" s="150" t="s">
        <v>9</v>
      </c>
      <c r="F82" s="151">
        <v>3</v>
      </c>
      <c r="G82" s="152">
        <v>53.09</v>
      </c>
      <c r="H82" s="151">
        <f t="shared" si="11"/>
        <v>65.95</v>
      </c>
      <c r="I82" s="186">
        <f t="shared" si="12"/>
        <v>197.85000000000002</v>
      </c>
      <c r="J82" s="218"/>
    </row>
    <row r="83" spans="1:10" ht="30" customHeight="1" x14ac:dyDescent="0.25">
      <c r="A83" s="218"/>
      <c r="B83" s="226" t="s">
        <v>169</v>
      </c>
      <c r="C83" s="148" t="s">
        <v>170</v>
      </c>
      <c r="D83" s="149" t="s">
        <v>293</v>
      </c>
      <c r="E83" s="150" t="s">
        <v>9</v>
      </c>
      <c r="F83" s="151">
        <v>2</v>
      </c>
      <c r="G83" s="152">
        <v>22.4</v>
      </c>
      <c r="H83" s="151">
        <f t="shared" si="11"/>
        <v>27.83</v>
      </c>
      <c r="I83" s="186">
        <f t="shared" si="12"/>
        <v>55.66</v>
      </c>
      <c r="J83" s="218"/>
    </row>
    <row r="84" spans="1:10" ht="30" customHeight="1" thickBot="1" x14ac:dyDescent="0.3">
      <c r="A84" s="218"/>
      <c r="B84" s="227" t="s">
        <v>171</v>
      </c>
      <c r="C84" s="188" t="s">
        <v>360</v>
      </c>
      <c r="D84" s="189" t="s">
        <v>359</v>
      </c>
      <c r="E84" s="190" t="s">
        <v>283</v>
      </c>
      <c r="F84" s="191">
        <v>14</v>
      </c>
      <c r="G84" s="192">
        <v>22.96</v>
      </c>
      <c r="H84" s="191">
        <f t="shared" si="11"/>
        <v>28.52</v>
      </c>
      <c r="I84" s="193">
        <f t="shared" si="12"/>
        <v>399.28</v>
      </c>
      <c r="J84" s="218"/>
    </row>
    <row r="85" spans="1:10" s="137" customFormat="1" ht="20.100000000000001" customHeight="1" x14ac:dyDescent="0.2">
      <c r="A85" s="219"/>
      <c r="B85" s="225">
        <v>13</v>
      </c>
      <c r="C85" s="182"/>
      <c r="D85" s="183" t="s">
        <v>420</v>
      </c>
      <c r="E85" s="169" t="s">
        <v>254</v>
      </c>
      <c r="F85" s="170">
        <v>0</v>
      </c>
      <c r="G85" s="184"/>
      <c r="H85" s="170">
        <v>0</v>
      </c>
      <c r="I85" s="171">
        <f>SUM(I86:I89)</f>
        <v>1152.44</v>
      </c>
      <c r="J85" s="219"/>
    </row>
    <row r="86" spans="1:10" ht="40.5" customHeight="1" x14ac:dyDescent="0.25">
      <c r="A86" s="218"/>
      <c r="B86" s="226" t="s">
        <v>172</v>
      </c>
      <c r="C86" s="148" t="s">
        <v>22</v>
      </c>
      <c r="D86" s="149" t="s">
        <v>294</v>
      </c>
      <c r="E86" s="150" t="s">
        <v>9</v>
      </c>
      <c r="F86" s="151">
        <v>1</v>
      </c>
      <c r="G86" s="152">
        <v>339.94</v>
      </c>
      <c r="H86" s="151">
        <f>ROUND($H$11*G86,2)</f>
        <v>422.31</v>
      </c>
      <c r="I86" s="186">
        <f>F86*H86</f>
        <v>422.31</v>
      </c>
      <c r="J86" s="218"/>
    </row>
    <row r="87" spans="1:10" ht="30" customHeight="1" x14ac:dyDescent="0.25">
      <c r="A87" s="218"/>
      <c r="B87" s="226" t="s">
        <v>173</v>
      </c>
      <c r="C87" s="148" t="s">
        <v>23</v>
      </c>
      <c r="D87" s="149" t="s">
        <v>295</v>
      </c>
      <c r="E87" s="150" t="s">
        <v>9</v>
      </c>
      <c r="F87" s="151">
        <v>1</v>
      </c>
      <c r="G87" s="152">
        <v>383.44</v>
      </c>
      <c r="H87" s="151">
        <f t="shared" ref="H87:H89" si="13">ROUND($H$11*G87,2)</f>
        <v>476.35</v>
      </c>
      <c r="I87" s="186">
        <f t="shared" ref="I87:I89" si="14">F87*H87</f>
        <v>476.35</v>
      </c>
      <c r="J87" s="218"/>
    </row>
    <row r="88" spans="1:10" ht="30" customHeight="1" x14ac:dyDescent="0.25">
      <c r="A88" s="218"/>
      <c r="B88" s="226" t="s">
        <v>174</v>
      </c>
      <c r="C88" s="148" t="s">
        <v>24</v>
      </c>
      <c r="D88" s="149" t="s">
        <v>296</v>
      </c>
      <c r="E88" s="150" t="s">
        <v>9</v>
      </c>
      <c r="F88" s="151">
        <v>1</v>
      </c>
      <c r="G88" s="152">
        <v>131.94</v>
      </c>
      <c r="H88" s="151">
        <f t="shared" si="13"/>
        <v>163.91</v>
      </c>
      <c r="I88" s="186">
        <f t="shared" si="14"/>
        <v>163.91</v>
      </c>
      <c r="J88" s="218"/>
    </row>
    <row r="89" spans="1:10" ht="30" customHeight="1" thickBot="1" x14ac:dyDescent="0.3">
      <c r="A89" s="218"/>
      <c r="B89" s="227" t="s">
        <v>175</v>
      </c>
      <c r="C89" s="188" t="s">
        <v>336</v>
      </c>
      <c r="D89" s="189" t="s">
        <v>297</v>
      </c>
      <c r="E89" s="190" t="s">
        <v>283</v>
      </c>
      <c r="F89" s="191">
        <v>1</v>
      </c>
      <c r="G89" s="192">
        <v>72.34</v>
      </c>
      <c r="H89" s="191">
        <f t="shared" si="13"/>
        <v>89.87</v>
      </c>
      <c r="I89" s="193">
        <f t="shared" si="14"/>
        <v>89.87</v>
      </c>
      <c r="J89" s="218"/>
    </row>
    <row r="90" spans="1:10" s="137" customFormat="1" ht="20.100000000000001" customHeight="1" x14ac:dyDescent="0.2">
      <c r="A90" s="219"/>
      <c r="B90" s="225">
        <v>14</v>
      </c>
      <c r="C90" s="182"/>
      <c r="D90" s="183" t="s">
        <v>421</v>
      </c>
      <c r="E90" s="169" t="s">
        <v>254</v>
      </c>
      <c r="F90" s="170">
        <v>0</v>
      </c>
      <c r="G90" s="184"/>
      <c r="H90" s="170">
        <v>0</v>
      </c>
      <c r="I90" s="171">
        <f>SUM(I91:I97)</f>
        <v>2715.19</v>
      </c>
      <c r="J90" s="219"/>
    </row>
    <row r="91" spans="1:10" ht="39.75" customHeight="1" x14ac:dyDescent="0.25">
      <c r="A91" s="218"/>
      <c r="B91" s="226" t="s">
        <v>176</v>
      </c>
      <c r="C91" s="148" t="s">
        <v>22</v>
      </c>
      <c r="D91" s="149" t="s">
        <v>294</v>
      </c>
      <c r="E91" s="150" t="s">
        <v>9</v>
      </c>
      <c r="F91" s="151">
        <v>1</v>
      </c>
      <c r="G91" s="152">
        <v>339.94</v>
      </c>
      <c r="H91" s="151">
        <f>ROUND($H$11*G91,2)</f>
        <v>422.31</v>
      </c>
      <c r="I91" s="186">
        <f>F91*H91</f>
        <v>422.31</v>
      </c>
      <c r="J91" s="218"/>
    </row>
    <row r="92" spans="1:10" ht="30" customHeight="1" x14ac:dyDescent="0.25">
      <c r="A92" s="218"/>
      <c r="B92" s="226" t="s">
        <v>177</v>
      </c>
      <c r="C92" s="148" t="s">
        <v>336</v>
      </c>
      <c r="D92" s="149" t="s">
        <v>298</v>
      </c>
      <c r="E92" s="150" t="s">
        <v>283</v>
      </c>
      <c r="F92" s="151">
        <v>2</v>
      </c>
      <c r="G92" s="152">
        <v>215.42</v>
      </c>
      <c r="H92" s="151">
        <f t="shared" ref="H92:H97" si="15">ROUND($H$11*G92,2)</f>
        <v>267.62</v>
      </c>
      <c r="I92" s="186">
        <f t="shared" ref="I92:I97" si="16">F92*H92</f>
        <v>535.24</v>
      </c>
      <c r="J92" s="218"/>
    </row>
    <row r="93" spans="1:10" ht="30" customHeight="1" x14ac:dyDescent="0.25">
      <c r="A93" s="218"/>
      <c r="B93" s="226" t="s">
        <v>178</v>
      </c>
      <c r="C93" s="148" t="s">
        <v>336</v>
      </c>
      <c r="D93" s="149" t="s">
        <v>299</v>
      </c>
      <c r="E93" s="150" t="s">
        <v>283</v>
      </c>
      <c r="F93" s="151">
        <v>3</v>
      </c>
      <c r="G93" s="152">
        <v>139.25</v>
      </c>
      <c r="H93" s="151">
        <f t="shared" si="15"/>
        <v>172.99</v>
      </c>
      <c r="I93" s="186">
        <f t="shared" si="16"/>
        <v>518.97</v>
      </c>
      <c r="J93" s="218"/>
    </row>
    <row r="94" spans="1:10" ht="30" customHeight="1" x14ac:dyDescent="0.25">
      <c r="A94" s="218"/>
      <c r="B94" s="226" t="s">
        <v>179</v>
      </c>
      <c r="C94" s="148" t="s">
        <v>24</v>
      </c>
      <c r="D94" s="149" t="s">
        <v>296</v>
      </c>
      <c r="E94" s="150" t="s">
        <v>9</v>
      </c>
      <c r="F94" s="151">
        <v>2</v>
      </c>
      <c r="G94" s="152">
        <v>131.94</v>
      </c>
      <c r="H94" s="151">
        <f t="shared" si="15"/>
        <v>163.91</v>
      </c>
      <c r="I94" s="186">
        <f t="shared" si="16"/>
        <v>327.82</v>
      </c>
      <c r="J94" s="218"/>
    </row>
    <row r="95" spans="1:10" ht="30" customHeight="1" x14ac:dyDescent="0.25">
      <c r="A95" s="218"/>
      <c r="B95" s="226" t="s">
        <v>180</v>
      </c>
      <c r="C95" s="148" t="s">
        <v>25</v>
      </c>
      <c r="D95" s="149" t="s">
        <v>300</v>
      </c>
      <c r="E95" s="150" t="s">
        <v>9</v>
      </c>
      <c r="F95" s="151">
        <v>10</v>
      </c>
      <c r="G95" s="152">
        <v>14.89</v>
      </c>
      <c r="H95" s="151">
        <f t="shared" si="15"/>
        <v>18.5</v>
      </c>
      <c r="I95" s="186">
        <f t="shared" si="16"/>
        <v>185</v>
      </c>
      <c r="J95" s="218"/>
    </row>
    <row r="96" spans="1:10" ht="30" customHeight="1" x14ac:dyDescent="0.25">
      <c r="A96" s="218"/>
      <c r="B96" s="226" t="s">
        <v>181</v>
      </c>
      <c r="C96" s="148" t="s">
        <v>26</v>
      </c>
      <c r="D96" s="149" t="s">
        <v>301</v>
      </c>
      <c r="E96" s="150" t="s">
        <v>9</v>
      </c>
      <c r="F96" s="151">
        <v>10</v>
      </c>
      <c r="G96" s="152">
        <v>23.36</v>
      </c>
      <c r="H96" s="151">
        <f t="shared" si="15"/>
        <v>29.02</v>
      </c>
      <c r="I96" s="186">
        <f t="shared" si="16"/>
        <v>290.2</v>
      </c>
      <c r="J96" s="218"/>
    </row>
    <row r="97" spans="1:10" ht="30" customHeight="1" thickBot="1" x14ac:dyDescent="0.3">
      <c r="A97" s="218"/>
      <c r="B97" s="227" t="s">
        <v>182</v>
      </c>
      <c r="C97" s="188" t="s">
        <v>27</v>
      </c>
      <c r="D97" s="189" t="s">
        <v>302</v>
      </c>
      <c r="E97" s="190" t="s">
        <v>9</v>
      </c>
      <c r="F97" s="191">
        <v>5</v>
      </c>
      <c r="G97" s="192">
        <v>70.14</v>
      </c>
      <c r="H97" s="191">
        <f t="shared" si="15"/>
        <v>87.13</v>
      </c>
      <c r="I97" s="193">
        <f t="shared" si="16"/>
        <v>435.65</v>
      </c>
      <c r="J97" s="218"/>
    </row>
    <row r="98" spans="1:10" s="137" customFormat="1" ht="20.100000000000001" customHeight="1" x14ac:dyDescent="0.2">
      <c r="A98" s="219"/>
      <c r="B98" s="225">
        <v>15</v>
      </c>
      <c r="C98" s="182"/>
      <c r="D98" s="183" t="s">
        <v>422</v>
      </c>
      <c r="E98" s="169" t="s">
        <v>254</v>
      </c>
      <c r="F98" s="170">
        <v>0</v>
      </c>
      <c r="G98" s="184"/>
      <c r="H98" s="170">
        <v>0</v>
      </c>
      <c r="I98" s="171">
        <f>SUM(I99:I106)</f>
        <v>6867.8899999999994</v>
      </c>
      <c r="J98" s="219"/>
    </row>
    <row r="99" spans="1:10" ht="30" customHeight="1" x14ac:dyDescent="0.25">
      <c r="A99" s="218"/>
      <c r="B99" s="226" t="s">
        <v>183</v>
      </c>
      <c r="C99" s="148" t="s">
        <v>361</v>
      </c>
      <c r="D99" s="149" t="s">
        <v>28</v>
      </c>
      <c r="E99" s="150" t="s">
        <v>20</v>
      </c>
      <c r="F99" s="151">
        <v>5</v>
      </c>
      <c r="G99" s="152">
        <v>131.16999999999999</v>
      </c>
      <c r="H99" s="151">
        <f>ROUND($H$11*G99,2)</f>
        <v>162.94999999999999</v>
      </c>
      <c r="I99" s="186">
        <f>F99*H99</f>
        <v>814.75</v>
      </c>
      <c r="J99" s="218"/>
    </row>
    <row r="100" spans="1:10" ht="30" customHeight="1" x14ac:dyDescent="0.25">
      <c r="A100" s="218"/>
      <c r="B100" s="226" t="s">
        <v>184</v>
      </c>
      <c r="C100" s="148" t="s">
        <v>363</v>
      </c>
      <c r="D100" s="149" t="s">
        <v>362</v>
      </c>
      <c r="E100" s="150" t="s">
        <v>283</v>
      </c>
      <c r="F100" s="151">
        <v>17</v>
      </c>
      <c r="G100" s="152">
        <v>13.37</v>
      </c>
      <c r="H100" s="151">
        <f t="shared" ref="H100:H162" si="17">ROUND($H$11*G100,2)</f>
        <v>16.61</v>
      </c>
      <c r="I100" s="186">
        <f t="shared" ref="I100:I106" si="18">F100*H100</f>
        <v>282.37</v>
      </c>
      <c r="J100" s="218"/>
    </row>
    <row r="101" spans="1:10" ht="30" customHeight="1" x14ac:dyDescent="0.25">
      <c r="A101" s="218"/>
      <c r="B101" s="226" t="s">
        <v>185</v>
      </c>
      <c r="C101" s="148" t="s">
        <v>365</v>
      </c>
      <c r="D101" s="149" t="s">
        <v>364</v>
      </c>
      <c r="E101" s="150" t="s">
        <v>20</v>
      </c>
      <c r="F101" s="151">
        <v>5</v>
      </c>
      <c r="G101" s="152">
        <v>234.5</v>
      </c>
      <c r="H101" s="151">
        <f t="shared" si="17"/>
        <v>291.32</v>
      </c>
      <c r="I101" s="186">
        <f t="shared" si="18"/>
        <v>1456.6</v>
      </c>
      <c r="J101" s="218"/>
    </row>
    <row r="102" spans="1:10" ht="38.25" customHeight="1" x14ac:dyDescent="0.25">
      <c r="A102" s="218"/>
      <c r="B102" s="226" t="s">
        <v>186</v>
      </c>
      <c r="C102" s="148" t="s">
        <v>336</v>
      </c>
      <c r="D102" s="149" t="s">
        <v>303</v>
      </c>
      <c r="E102" s="150" t="s">
        <v>283</v>
      </c>
      <c r="F102" s="151">
        <v>1</v>
      </c>
      <c r="G102" s="152">
        <v>791.3</v>
      </c>
      <c r="H102" s="151">
        <f t="shared" si="17"/>
        <v>983.03</v>
      </c>
      <c r="I102" s="186">
        <f t="shared" si="18"/>
        <v>983.03</v>
      </c>
      <c r="J102" s="218"/>
    </row>
    <row r="103" spans="1:10" ht="30" customHeight="1" x14ac:dyDescent="0.25">
      <c r="A103" s="218"/>
      <c r="B103" s="226" t="s">
        <v>187</v>
      </c>
      <c r="C103" s="148" t="s">
        <v>336</v>
      </c>
      <c r="D103" s="149" t="s">
        <v>304</v>
      </c>
      <c r="E103" s="150" t="s">
        <v>283</v>
      </c>
      <c r="F103" s="151">
        <v>1</v>
      </c>
      <c r="G103" s="152">
        <v>662.61</v>
      </c>
      <c r="H103" s="151">
        <f t="shared" si="17"/>
        <v>823.16</v>
      </c>
      <c r="I103" s="186">
        <f t="shared" si="18"/>
        <v>823.16</v>
      </c>
      <c r="J103" s="218"/>
    </row>
    <row r="104" spans="1:10" ht="30" customHeight="1" x14ac:dyDescent="0.25">
      <c r="A104" s="218"/>
      <c r="B104" s="226" t="s">
        <v>188</v>
      </c>
      <c r="C104" s="148" t="s">
        <v>336</v>
      </c>
      <c r="D104" s="149" t="s">
        <v>305</v>
      </c>
      <c r="E104" s="150" t="s">
        <v>283</v>
      </c>
      <c r="F104" s="151">
        <v>1</v>
      </c>
      <c r="G104" s="152">
        <v>501.18</v>
      </c>
      <c r="H104" s="151">
        <f t="shared" si="17"/>
        <v>622.62</v>
      </c>
      <c r="I104" s="186">
        <f t="shared" si="18"/>
        <v>622.62</v>
      </c>
      <c r="J104" s="218"/>
    </row>
    <row r="105" spans="1:10" ht="39" customHeight="1" x14ac:dyDescent="0.25">
      <c r="A105" s="218"/>
      <c r="B105" s="226" t="s">
        <v>189</v>
      </c>
      <c r="C105" s="148" t="s">
        <v>190</v>
      </c>
      <c r="D105" s="149" t="s">
        <v>306</v>
      </c>
      <c r="E105" s="150" t="s">
        <v>9</v>
      </c>
      <c r="F105" s="151">
        <v>1</v>
      </c>
      <c r="G105" s="152">
        <v>149.71</v>
      </c>
      <c r="H105" s="151">
        <f t="shared" si="17"/>
        <v>185.98</v>
      </c>
      <c r="I105" s="186">
        <f t="shared" si="18"/>
        <v>185.98</v>
      </c>
      <c r="J105" s="218"/>
    </row>
    <row r="106" spans="1:10" ht="30" customHeight="1" thickBot="1" x14ac:dyDescent="0.3">
      <c r="A106" s="218"/>
      <c r="B106" s="227" t="s">
        <v>191</v>
      </c>
      <c r="C106" s="188" t="s">
        <v>367</v>
      </c>
      <c r="D106" s="189" t="s">
        <v>366</v>
      </c>
      <c r="E106" s="190" t="s">
        <v>283</v>
      </c>
      <c r="F106" s="191">
        <v>3</v>
      </c>
      <c r="G106" s="192">
        <v>455.98</v>
      </c>
      <c r="H106" s="191">
        <f t="shared" si="17"/>
        <v>566.46</v>
      </c>
      <c r="I106" s="193">
        <f t="shared" si="18"/>
        <v>1699.38</v>
      </c>
      <c r="J106" s="218"/>
    </row>
    <row r="107" spans="1:10" s="137" customFormat="1" ht="20.100000000000001" customHeight="1" x14ac:dyDescent="0.2">
      <c r="A107" s="219"/>
      <c r="B107" s="225">
        <v>16</v>
      </c>
      <c r="C107" s="182"/>
      <c r="D107" s="183" t="s">
        <v>423</v>
      </c>
      <c r="E107" s="169" t="s">
        <v>254</v>
      </c>
      <c r="F107" s="170">
        <v>0</v>
      </c>
      <c r="G107" s="184"/>
      <c r="H107" s="170">
        <f t="shared" si="17"/>
        <v>0</v>
      </c>
      <c r="I107" s="171">
        <f>SUM(I108:I127)</f>
        <v>54797.253499999999</v>
      </c>
      <c r="J107" s="219"/>
    </row>
    <row r="108" spans="1:10" ht="38.25" customHeight="1" x14ac:dyDescent="0.25">
      <c r="A108" s="218"/>
      <c r="B108" s="226" t="s">
        <v>192</v>
      </c>
      <c r="C108" s="148" t="s">
        <v>193</v>
      </c>
      <c r="D108" s="149" t="s">
        <v>307</v>
      </c>
      <c r="E108" s="150" t="s">
        <v>9</v>
      </c>
      <c r="F108" s="151">
        <v>3</v>
      </c>
      <c r="G108" s="152">
        <v>186.9</v>
      </c>
      <c r="H108" s="151">
        <f t="shared" si="17"/>
        <v>232.19</v>
      </c>
      <c r="I108" s="186">
        <f>F108*H108</f>
        <v>696.56999999999994</v>
      </c>
      <c r="J108" s="218"/>
    </row>
    <row r="109" spans="1:10" ht="30" customHeight="1" x14ac:dyDescent="0.25">
      <c r="A109" s="218"/>
      <c r="B109" s="226" t="s">
        <v>194</v>
      </c>
      <c r="C109" s="148" t="s">
        <v>369</v>
      </c>
      <c r="D109" s="149" t="s">
        <v>368</v>
      </c>
      <c r="E109" s="150" t="s">
        <v>283</v>
      </c>
      <c r="F109" s="151">
        <v>3</v>
      </c>
      <c r="G109" s="152">
        <v>25.23</v>
      </c>
      <c r="H109" s="151">
        <f t="shared" si="17"/>
        <v>31.34</v>
      </c>
      <c r="I109" s="186">
        <f t="shared" ref="I109:I127" si="19">F109*H109</f>
        <v>94.02</v>
      </c>
      <c r="J109" s="218"/>
    </row>
    <row r="110" spans="1:10" ht="51.75" customHeight="1" x14ac:dyDescent="0.25">
      <c r="A110" s="218"/>
      <c r="B110" s="226" t="s">
        <v>195</v>
      </c>
      <c r="C110" s="148" t="s">
        <v>371</v>
      </c>
      <c r="D110" s="149" t="s">
        <v>370</v>
      </c>
      <c r="E110" s="150" t="s">
        <v>283</v>
      </c>
      <c r="F110" s="151">
        <v>5</v>
      </c>
      <c r="G110" s="152">
        <v>605.33000000000004</v>
      </c>
      <c r="H110" s="151">
        <f t="shared" si="17"/>
        <v>752</v>
      </c>
      <c r="I110" s="186">
        <f t="shared" si="19"/>
        <v>3760</v>
      </c>
      <c r="J110" s="218"/>
    </row>
    <row r="111" spans="1:10" ht="30" customHeight="1" x14ac:dyDescent="0.25">
      <c r="A111" s="218"/>
      <c r="B111" s="226" t="s">
        <v>196</v>
      </c>
      <c r="C111" s="148" t="s">
        <v>373</v>
      </c>
      <c r="D111" s="149" t="s">
        <v>372</v>
      </c>
      <c r="E111" s="150" t="s">
        <v>283</v>
      </c>
      <c r="F111" s="151">
        <v>8</v>
      </c>
      <c r="G111" s="152">
        <v>36.51</v>
      </c>
      <c r="H111" s="151">
        <f t="shared" si="17"/>
        <v>45.36</v>
      </c>
      <c r="I111" s="186">
        <f t="shared" si="19"/>
        <v>362.88</v>
      </c>
      <c r="J111" s="218"/>
    </row>
    <row r="112" spans="1:10" ht="48.75" customHeight="1" x14ac:dyDescent="0.25">
      <c r="A112" s="218"/>
      <c r="B112" s="226" t="s">
        <v>197</v>
      </c>
      <c r="C112" s="148" t="s">
        <v>29</v>
      </c>
      <c r="D112" s="149" t="s">
        <v>308</v>
      </c>
      <c r="E112" s="150" t="s">
        <v>9</v>
      </c>
      <c r="F112" s="151">
        <v>22</v>
      </c>
      <c r="G112" s="152">
        <v>184.28</v>
      </c>
      <c r="H112" s="151">
        <f t="shared" si="17"/>
        <v>228.93</v>
      </c>
      <c r="I112" s="186">
        <f t="shared" si="19"/>
        <v>5036.46</v>
      </c>
      <c r="J112" s="218"/>
    </row>
    <row r="113" spans="1:10" ht="30" customHeight="1" x14ac:dyDescent="0.25">
      <c r="A113" s="218"/>
      <c r="B113" s="226" t="s">
        <v>198</v>
      </c>
      <c r="C113" s="148" t="s">
        <v>375</v>
      </c>
      <c r="D113" s="149" t="s">
        <v>374</v>
      </c>
      <c r="E113" s="150" t="s">
        <v>283</v>
      </c>
      <c r="F113" s="151">
        <v>23</v>
      </c>
      <c r="G113" s="152">
        <v>50.1</v>
      </c>
      <c r="H113" s="151">
        <f t="shared" si="17"/>
        <v>62.24</v>
      </c>
      <c r="I113" s="186">
        <f t="shared" si="19"/>
        <v>1431.52</v>
      </c>
      <c r="J113" s="218"/>
    </row>
    <row r="114" spans="1:10" ht="30" customHeight="1" x14ac:dyDescent="0.25">
      <c r="A114" s="218"/>
      <c r="B114" s="226" t="s">
        <v>199</v>
      </c>
      <c r="C114" s="148" t="s">
        <v>377</v>
      </c>
      <c r="D114" s="149" t="s">
        <v>376</v>
      </c>
      <c r="E114" s="150" t="s">
        <v>283</v>
      </c>
      <c r="F114" s="151">
        <v>1</v>
      </c>
      <c r="G114" s="152">
        <v>1748.61</v>
      </c>
      <c r="H114" s="151">
        <f t="shared" si="17"/>
        <v>2172.3000000000002</v>
      </c>
      <c r="I114" s="186">
        <f t="shared" si="19"/>
        <v>2172.3000000000002</v>
      </c>
      <c r="J114" s="218"/>
    </row>
    <row r="115" spans="1:10" ht="30" customHeight="1" x14ac:dyDescent="0.25">
      <c r="A115" s="218"/>
      <c r="B115" s="226" t="s">
        <v>200</v>
      </c>
      <c r="C115" s="148" t="s">
        <v>378</v>
      </c>
      <c r="D115" s="149" t="s">
        <v>30</v>
      </c>
      <c r="E115" s="150" t="s">
        <v>283</v>
      </c>
      <c r="F115" s="151">
        <v>23</v>
      </c>
      <c r="G115" s="152">
        <v>36.51</v>
      </c>
      <c r="H115" s="151">
        <f t="shared" si="17"/>
        <v>45.36</v>
      </c>
      <c r="I115" s="186">
        <f t="shared" si="19"/>
        <v>1043.28</v>
      </c>
      <c r="J115" s="218"/>
    </row>
    <row r="116" spans="1:10" ht="37.5" customHeight="1" x14ac:dyDescent="0.25">
      <c r="A116" s="218"/>
      <c r="B116" s="226" t="s">
        <v>201</v>
      </c>
      <c r="C116" s="148" t="s">
        <v>31</v>
      </c>
      <c r="D116" s="149" t="s">
        <v>309</v>
      </c>
      <c r="E116" s="150" t="s">
        <v>9</v>
      </c>
      <c r="F116" s="151">
        <v>1</v>
      </c>
      <c r="G116" s="152">
        <v>450.32</v>
      </c>
      <c r="H116" s="151">
        <f t="shared" si="17"/>
        <v>559.42999999999995</v>
      </c>
      <c r="I116" s="186">
        <f t="shared" si="19"/>
        <v>559.42999999999995</v>
      </c>
      <c r="J116" s="218"/>
    </row>
    <row r="117" spans="1:10" ht="30.75" customHeight="1" x14ac:dyDescent="0.25">
      <c r="A117" s="218"/>
      <c r="B117" s="226" t="s">
        <v>202</v>
      </c>
      <c r="C117" s="148" t="s">
        <v>380</v>
      </c>
      <c r="D117" s="149" t="s">
        <v>379</v>
      </c>
      <c r="E117" s="150" t="s">
        <v>283</v>
      </c>
      <c r="F117" s="151">
        <v>1</v>
      </c>
      <c r="G117" s="152">
        <v>660.59</v>
      </c>
      <c r="H117" s="151">
        <f t="shared" si="17"/>
        <v>820.65</v>
      </c>
      <c r="I117" s="186">
        <f t="shared" si="19"/>
        <v>820.65</v>
      </c>
      <c r="J117" s="218"/>
    </row>
    <row r="118" spans="1:10" ht="40.5" customHeight="1" x14ac:dyDescent="0.25">
      <c r="A118" s="218"/>
      <c r="B118" s="226" t="s">
        <v>203</v>
      </c>
      <c r="C118" s="148" t="s">
        <v>382</v>
      </c>
      <c r="D118" s="149" t="s">
        <v>381</v>
      </c>
      <c r="E118" s="150" t="s">
        <v>14</v>
      </c>
      <c r="F118" s="151">
        <v>20.25</v>
      </c>
      <c r="G118" s="152">
        <v>693.98</v>
      </c>
      <c r="H118" s="151">
        <f t="shared" si="17"/>
        <v>862.13</v>
      </c>
      <c r="I118" s="186">
        <f t="shared" si="19"/>
        <v>17458.1325</v>
      </c>
      <c r="J118" s="218"/>
    </row>
    <row r="119" spans="1:10" ht="39" customHeight="1" x14ac:dyDescent="0.25">
      <c r="A119" s="218"/>
      <c r="B119" s="226" t="s">
        <v>204</v>
      </c>
      <c r="C119" s="148" t="s">
        <v>32</v>
      </c>
      <c r="D119" s="149" t="s">
        <v>310</v>
      </c>
      <c r="E119" s="150" t="s">
        <v>9</v>
      </c>
      <c r="F119" s="151">
        <v>1</v>
      </c>
      <c r="G119" s="152">
        <v>179.61</v>
      </c>
      <c r="H119" s="151">
        <f t="shared" si="17"/>
        <v>223.13</v>
      </c>
      <c r="I119" s="186">
        <f t="shared" si="19"/>
        <v>223.13</v>
      </c>
      <c r="J119" s="218"/>
    </row>
    <row r="120" spans="1:10" ht="30" customHeight="1" x14ac:dyDescent="0.25">
      <c r="A120" s="218"/>
      <c r="B120" s="226" t="s">
        <v>205</v>
      </c>
      <c r="C120" s="148" t="s">
        <v>383</v>
      </c>
      <c r="D120" s="149" t="s">
        <v>33</v>
      </c>
      <c r="E120" s="150" t="s">
        <v>4</v>
      </c>
      <c r="F120" s="151">
        <v>2.35</v>
      </c>
      <c r="G120" s="152">
        <v>1066.01</v>
      </c>
      <c r="H120" s="151">
        <f t="shared" si="17"/>
        <v>1324.3</v>
      </c>
      <c r="I120" s="186">
        <f t="shared" si="19"/>
        <v>3112.105</v>
      </c>
      <c r="J120" s="218"/>
    </row>
    <row r="121" spans="1:10" ht="30" customHeight="1" x14ac:dyDescent="0.25">
      <c r="A121" s="218"/>
      <c r="B121" s="226" t="s">
        <v>206</v>
      </c>
      <c r="C121" s="148" t="s">
        <v>336</v>
      </c>
      <c r="D121" s="149" t="s">
        <v>311</v>
      </c>
      <c r="E121" s="150" t="s">
        <v>4</v>
      </c>
      <c r="F121" s="151">
        <v>17.399999999999999</v>
      </c>
      <c r="G121" s="152">
        <v>252.31</v>
      </c>
      <c r="H121" s="151">
        <f t="shared" si="17"/>
        <v>313.44</v>
      </c>
      <c r="I121" s="186">
        <f t="shared" si="19"/>
        <v>5453.8559999999998</v>
      </c>
      <c r="J121" s="218"/>
    </row>
    <row r="122" spans="1:10" ht="72" customHeight="1" x14ac:dyDescent="0.25">
      <c r="A122" s="218"/>
      <c r="B122" s="226" t="s">
        <v>207</v>
      </c>
      <c r="C122" s="148" t="s">
        <v>385</v>
      </c>
      <c r="D122" s="149" t="s">
        <v>384</v>
      </c>
      <c r="E122" s="150" t="s">
        <v>283</v>
      </c>
      <c r="F122" s="151">
        <v>1</v>
      </c>
      <c r="G122" s="152">
        <v>2805.9</v>
      </c>
      <c r="H122" s="151">
        <f t="shared" si="17"/>
        <v>3485.77</v>
      </c>
      <c r="I122" s="186">
        <f t="shared" si="19"/>
        <v>3485.77</v>
      </c>
      <c r="J122" s="218"/>
    </row>
    <row r="123" spans="1:10" ht="30" customHeight="1" x14ac:dyDescent="0.25">
      <c r="A123" s="218"/>
      <c r="B123" s="226" t="s">
        <v>208</v>
      </c>
      <c r="C123" s="148" t="s">
        <v>387</v>
      </c>
      <c r="D123" s="149" t="s">
        <v>386</v>
      </c>
      <c r="E123" s="150" t="s">
        <v>283</v>
      </c>
      <c r="F123" s="151">
        <v>22</v>
      </c>
      <c r="G123" s="152">
        <v>174.8</v>
      </c>
      <c r="H123" s="151">
        <f t="shared" si="17"/>
        <v>217.15</v>
      </c>
      <c r="I123" s="186">
        <f t="shared" si="19"/>
        <v>4777.3</v>
      </c>
      <c r="J123" s="218"/>
    </row>
    <row r="124" spans="1:10" ht="30" customHeight="1" x14ac:dyDescent="0.25">
      <c r="A124" s="218"/>
      <c r="B124" s="226" t="s">
        <v>209</v>
      </c>
      <c r="C124" s="148" t="s">
        <v>210</v>
      </c>
      <c r="D124" s="149" t="s">
        <v>312</v>
      </c>
      <c r="E124" s="150" t="s">
        <v>9</v>
      </c>
      <c r="F124" s="151">
        <v>5</v>
      </c>
      <c r="G124" s="152">
        <v>31.7</v>
      </c>
      <c r="H124" s="151">
        <f t="shared" si="17"/>
        <v>39.380000000000003</v>
      </c>
      <c r="I124" s="186">
        <f t="shared" si="19"/>
        <v>196.9</v>
      </c>
      <c r="J124" s="218"/>
    </row>
    <row r="125" spans="1:10" ht="42.75" customHeight="1" x14ac:dyDescent="0.25">
      <c r="A125" s="218"/>
      <c r="B125" s="226" t="s">
        <v>211</v>
      </c>
      <c r="C125" s="148" t="s">
        <v>389</v>
      </c>
      <c r="D125" s="149" t="s">
        <v>388</v>
      </c>
      <c r="E125" s="150" t="s">
        <v>283</v>
      </c>
      <c r="F125" s="151">
        <v>13</v>
      </c>
      <c r="G125" s="152">
        <v>196.33</v>
      </c>
      <c r="H125" s="151">
        <f t="shared" si="17"/>
        <v>243.9</v>
      </c>
      <c r="I125" s="186">
        <f t="shared" si="19"/>
        <v>3170.7000000000003</v>
      </c>
      <c r="J125" s="218"/>
    </row>
    <row r="126" spans="1:10" ht="30" customHeight="1" x14ac:dyDescent="0.25">
      <c r="A126" s="218"/>
      <c r="B126" s="226" t="s">
        <v>212</v>
      </c>
      <c r="C126" s="148" t="s">
        <v>213</v>
      </c>
      <c r="D126" s="149" t="s">
        <v>313</v>
      </c>
      <c r="E126" s="150" t="s">
        <v>9</v>
      </c>
      <c r="F126" s="151">
        <v>3</v>
      </c>
      <c r="G126" s="152">
        <v>60.95</v>
      </c>
      <c r="H126" s="151">
        <f t="shared" si="17"/>
        <v>75.72</v>
      </c>
      <c r="I126" s="186">
        <f t="shared" si="19"/>
        <v>227.16</v>
      </c>
      <c r="J126" s="218"/>
    </row>
    <row r="127" spans="1:10" ht="30" customHeight="1" thickBot="1" x14ac:dyDescent="0.3">
      <c r="A127" s="218"/>
      <c r="B127" s="227" t="s">
        <v>214</v>
      </c>
      <c r="C127" s="188" t="s">
        <v>391</v>
      </c>
      <c r="D127" s="189" t="s">
        <v>390</v>
      </c>
      <c r="E127" s="190" t="s">
        <v>283</v>
      </c>
      <c r="F127" s="191">
        <v>1</v>
      </c>
      <c r="G127" s="192">
        <v>575.62</v>
      </c>
      <c r="H127" s="191">
        <f t="shared" si="17"/>
        <v>715.09</v>
      </c>
      <c r="I127" s="193">
        <f t="shared" si="19"/>
        <v>715.09</v>
      </c>
      <c r="J127" s="218"/>
    </row>
    <row r="128" spans="1:10" s="137" customFormat="1" ht="31.5" customHeight="1" x14ac:dyDescent="0.2">
      <c r="A128" s="219"/>
      <c r="B128" s="225">
        <v>17</v>
      </c>
      <c r="C128" s="182"/>
      <c r="D128" s="183" t="s">
        <v>424</v>
      </c>
      <c r="E128" s="169" t="s">
        <v>254</v>
      </c>
      <c r="F128" s="170">
        <v>0</v>
      </c>
      <c r="G128" s="184"/>
      <c r="H128" s="170">
        <f t="shared" si="17"/>
        <v>0</v>
      </c>
      <c r="I128" s="171">
        <f>SUM(I129:I139)</f>
        <v>8851.369999999999</v>
      </c>
      <c r="J128" s="219"/>
    </row>
    <row r="129" spans="1:10" ht="30" customHeight="1" x14ac:dyDescent="0.25">
      <c r="A129" s="218"/>
      <c r="B129" s="226" t="s">
        <v>215</v>
      </c>
      <c r="C129" s="148" t="s">
        <v>216</v>
      </c>
      <c r="D129" s="149" t="s">
        <v>314</v>
      </c>
      <c r="E129" s="150" t="s">
        <v>283</v>
      </c>
      <c r="F129" s="151">
        <v>1</v>
      </c>
      <c r="G129" s="152">
        <v>2977.9</v>
      </c>
      <c r="H129" s="151">
        <f t="shared" si="17"/>
        <v>3699.45</v>
      </c>
      <c r="I129" s="186">
        <f>F129*H129</f>
        <v>3699.45</v>
      </c>
      <c r="J129" s="218"/>
    </row>
    <row r="130" spans="1:10" ht="30" customHeight="1" x14ac:dyDescent="0.25">
      <c r="A130" s="218"/>
      <c r="B130" s="226" t="s">
        <v>217</v>
      </c>
      <c r="C130" s="148" t="s">
        <v>34</v>
      </c>
      <c r="D130" s="149" t="s">
        <v>315</v>
      </c>
      <c r="E130" s="150" t="s">
        <v>9</v>
      </c>
      <c r="F130" s="151">
        <v>1</v>
      </c>
      <c r="G130" s="152">
        <v>90.24</v>
      </c>
      <c r="H130" s="151">
        <f t="shared" si="17"/>
        <v>112.11</v>
      </c>
      <c r="I130" s="186">
        <f t="shared" ref="I130:I139" si="20">F130*H130</f>
        <v>112.11</v>
      </c>
      <c r="J130" s="218"/>
    </row>
    <row r="131" spans="1:10" ht="30" customHeight="1" x14ac:dyDescent="0.25">
      <c r="A131" s="218"/>
      <c r="B131" s="226" t="s">
        <v>218</v>
      </c>
      <c r="C131" s="148" t="s">
        <v>219</v>
      </c>
      <c r="D131" s="149" t="s">
        <v>316</v>
      </c>
      <c r="E131" s="150" t="s">
        <v>9</v>
      </c>
      <c r="F131" s="151">
        <v>1</v>
      </c>
      <c r="G131" s="152">
        <v>25.56</v>
      </c>
      <c r="H131" s="151">
        <f t="shared" si="17"/>
        <v>31.75</v>
      </c>
      <c r="I131" s="186">
        <f t="shared" si="20"/>
        <v>31.75</v>
      </c>
      <c r="J131" s="218"/>
    </row>
    <row r="132" spans="1:10" ht="30" customHeight="1" x14ac:dyDescent="0.25">
      <c r="A132" s="218"/>
      <c r="B132" s="226" t="s">
        <v>220</v>
      </c>
      <c r="C132" s="148" t="s">
        <v>393</v>
      </c>
      <c r="D132" s="149" t="s">
        <v>392</v>
      </c>
      <c r="E132" s="150" t="s">
        <v>283</v>
      </c>
      <c r="F132" s="151">
        <v>1</v>
      </c>
      <c r="G132" s="152">
        <v>7.28</v>
      </c>
      <c r="H132" s="151">
        <f t="shared" si="17"/>
        <v>9.0399999999999991</v>
      </c>
      <c r="I132" s="186">
        <f t="shared" si="20"/>
        <v>9.0399999999999991</v>
      </c>
      <c r="J132" s="218"/>
    </row>
    <row r="133" spans="1:10" ht="72" customHeight="1" x14ac:dyDescent="0.25">
      <c r="A133" s="218"/>
      <c r="B133" s="226" t="s">
        <v>221</v>
      </c>
      <c r="C133" s="148" t="s">
        <v>395</v>
      </c>
      <c r="D133" s="149" t="s">
        <v>394</v>
      </c>
      <c r="E133" s="150" t="s">
        <v>283</v>
      </c>
      <c r="F133" s="151">
        <v>1</v>
      </c>
      <c r="G133" s="152">
        <v>1389</v>
      </c>
      <c r="H133" s="151">
        <f t="shared" si="17"/>
        <v>1725.55</v>
      </c>
      <c r="I133" s="186">
        <f t="shared" si="20"/>
        <v>1725.55</v>
      </c>
      <c r="J133" s="218"/>
    </row>
    <row r="134" spans="1:10" ht="30" customHeight="1" x14ac:dyDescent="0.25">
      <c r="A134" s="218"/>
      <c r="B134" s="226" t="s">
        <v>222</v>
      </c>
      <c r="C134" s="148" t="s">
        <v>397</v>
      </c>
      <c r="D134" s="149" t="s">
        <v>396</v>
      </c>
      <c r="E134" s="150" t="s">
        <v>283</v>
      </c>
      <c r="F134" s="151">
        <v>1</v>
      </c>
      <c r="G134" s="152">
        <v>112.35</v>
      </c>
      <c r="H134" s="151">
        <f t="shared" si="17"/>
        <v>139.57</v>
      </c>
      <c r="I134" s="186">
        <f t="shared" si="20"/>
        <v>139.57</v>
      </c>
      <c r="J134" s="218"/>
    </row>
    <row r="135" spans="1:10" ht="49.5" customHeight="1" x14ac:dyDescent="0.25">
      <c r="A135" s="218"/>
      <c r="B135" s="226" t="s">
        <v>223</v>
      </c>
      <c r="C135" s="148" t="s">
        <v>399</v>
      </c>
      <c r="D135" s="149" t="s">
        <v>398</v>
      </c>
      <c r="E135" s="150" t="s">
        <v>283</v>
      </c>
      <c r="F135" s="151">
        <v>1</v>
      </c>
      <c r="G135" s="152">
        <v>246.75</v>
      </c>
      <c r="H135" s="151">
        <f t="shared" si="17"/>
        <v>306.54000000000002</v>
      </c>
      <c r="I135" s="186">
        <f t="shared" si="20"/>
        <v>306.54000000000002</v>
      </c>
      <c r="J135" s="218"/>
    </row>
    <row r="136" spans="1:10" ht="30" customHeight="1" x14ac:dyDescent="0.25">
      <c r="A136" s="218"/>
      <c r="B136" s="226" t="s">
        <v>224</v>
      </c>
      <c r="C136" s="148" t="s">
        <v>336</v>
      </c>
      <c r="D136" s="149" t="s">
        <v>317</v>
      </c>
      <c r="E136" s="150">
        <v>0</v>
      </c>
      <c r="F136" s="151">
        <v>1</v>
      </c>
      <c r="G136" s="152">
        <v>601.23</v>
      </c>
      <c r="H136" s="151">
        <f t="shared" si="17"/>
        <v>746.91</v>
      </c>
      <c r="I136" s="186">
        <f t="shared" si="20"/>
        <v>746.91</v>
      </c>
      <c r="J136" s="218"/>
    </row>
    <row r="137" spans="1:10" ht="33.75" x14ac:dyDescent="0.25">
      <c r="A137" s="218"/>
      <c r="B137" s="226" t="s">
        <v>225</v>
      </c>
      <c r="C137" s="148" t="s">
        <v>401</v>
      </c>
      <c r="D137" s="149" t="s">
        <v>400</v>
      </c>
      <c r="E137" s="150" t="s">
        <v>283</v>
      </c>
      <c r="F137" s="151">
        <v>1</v>
      </c>
      <c r="G137" s="152">
        <v>459</v>
      </c>
      <c r="H137" s="151">
        <f t="shared" si="17"/>
        <v>570.22</v>
      </c>
      <c r="I137" s="186">
        <f t="shared" si="20"/>
        <v>570.22</v>
      </c>
      <c r="J137" s="218"/>
    </row>
    <row r="138" spans="1:10" ht="30" customHeight="1" x14ac:dyDescent="0.25">
      <c r="A138" s="218"/>
      <c r="B138" s="226" t="s">
        <v>226</v>
      </c>
      <c r="C138" s="148" t="s">
        <v>227</v>
      </c>
      <c r="D138" s="149" t="s">
        <v>318</v>
      </c>
      <c r="E138" s="150" t="s">
        <v>9</v>
      </c>
      <c r="F138" s="151">
        <v>1</v>
      </c>
      <c r="G138" s="152">
        <v>77.13</v>
      </c>
      <c r="H138" s="151">
        <f t="shared" si="17"/>
        <v>95.82</v>
      </c>
      <c r="I138" s="186">
        <f t="shared" si="20"/>
        <v>95.82</v>
      </c>
      <c r="J138" s="218"/>
    </row>
    <row r="139" spans="1:10" ht="30" customHeight="1" thickBot="1" x14ac:dyDescent="0.3">
      <c r="A139" s="218"/>
      <c r="B139" s="227" t="s">
        <v>228</v>
      </c>
      <c r="C139" s="188" t="s">
        <v>336</v>
      </c>
      <c r="D139" s="189" t="s">
        <v>319</v>
      </c>
      <c r="E139" s="190">
        <v>0</v>
      </c>
      <c r="F139" s="191">
        <v>1</v>
      </c>
      <c r="G139" s="192">
        <v>1138.54</v>
      </c>
      <c r="H139" s="191">
        <f t="shared" si="17"/>
        <v>1414.41</v>
      </c>
      <c r="I139" s="193">
        <f t="shared" si="20"/>
        <v>1414.41</v>
      </c>
      <c r="J139" s="218"/>
    </row>
    <row r="140" spans="1:10" s="137" customFormat="1" ht="27.75" customHeight="1" x14ac:dyDescent="0.2">
      <c r="A140" s="219"/>
      <c r="B140" s="225">
        <v>18</v>
      </c>
      <c r="C140" s="182"/>
      <c r="D140" s="183" t="s">
        <v>425</v>
      </c>
      <c r="E140" s="169" t="s">
        <v>254</v>
      </c>
      <c r="F140" s="170">
        <v>0</v>
      </c>
      <c r="G140" s="184"/>
      <c r="H140" s="170">
        <f t="shared" si="17"/>
        <v>0</v>
      </c>
      <c r="I140" s="171">
        <f>SUM(I141:I142)</f>
        <v>2832.96</v>
      </c>
      <c r="J140" s="219"/>
    </row>
    <row r="141" spans="1:10" ht="30" customHeight="1" x14ac:dyDescent="0.25">
      <c r="A141" s="218"/>
      <c r="B141" s="226" t="s">
        <v>229</v>
      </c>
      <c r="C141" s="148" t="s">
        <v>230</v>
      </c>
      <c r="D141" s="149" t="s">
        <v>320</v>
      </c>
      <c r="E141" s="150" t="s">
        <v>9</v>
      </c>
      <c r="F141" s="151">
        <v>9</v>
      </c>
      <c r="G141" s="152">
        <v>202.53</v>
      </c>
      <c r="H141" s="151">
        <f t="shared" si="17"/>
        <v>251.6</v>
      </c>
      <c r="I141" s="186">
        <f>F141*H141</f>
        <v>2264.4</v>
      </c>
      <c r="J141" s="218"/>
    </row>
    <row r="142" spans="1:10" ht="30" customHeight="1" thickBot="1" x14ac:dyDescent="0.3">
      <c r="A142" s="218"/>
      <c r="B142" s="227" t="s">
        <v>231</v>
      </c>
      <c r="C142" s="188" t="s">
        <v>232</v>
      </c>
      <c r="D142" s="189" t="s">
        <v>321</v>
      </c>
      <c r="E142" s="190" t="s">
        <v>9</v>
      </c>
      <c r="F142" s="191">
        <v>12</v>
      </c>
      <c r="G142" s="192">
        <v>38.14</v>
      </c>
      <c r="H142" s="191">
        <f t="shared" si="17"/>
        <v>47.38</v>
      </c>
      <c r="I142" s="193">
        <f>F142*H142</f>
        <v>568.56000000000006</v>
      </c>
      <c r="J142" s="218"/>
    </row>
    <row r="143" spans="1:10" s="137" customFormat="1" ht="20.100000000000001" customHeight="1" x14ac:dyDescent="0.2">
      <c r="A143" s="219"/>
      <c r="B143" s="225">
        <v>19</v>
      </c>
      <c r="C143" s="182"/>
      <c r="D143" s="183" t="s">
        <v>426</v>
      </c>
      <c r="E143" s="169" t="s">
        <v>254</v>
      </c>
      <c r="F143" s="170">
        <v>0</v>
      </c>
      <c r="G143" s="184"/>
      <c r="H143" s="170">
        <f t="shared" si="17"/>
        <v>0</v>
      </c>
      <c r="I143" s="171">
        <f>SUM(I144:I145)</f>
        <v>4167.01</v>
      </c>
      <c r="J143" s="219"/>
    </row>
    <row r="144" spans="1:10" ht="51.75" customHeight="1" x14ac:dyDescent="0.25">
      <c r="A144" s="218"/>
      <c r="B144" s="226" t="s">
        <v>233</v>
      </c>
      <c r="C144" s="148" t="s">
        <v>35</v>
      </c>
      <c r="D144" s="149" t="s">
        <v>322</v>
      </c>
      <c r="E144" s="150" t="s">
        <v>9</v>
      </c>
      <c r="F144" s="151">
        <v>23</v>
      </c>
      <c r="G144" s="152">
        <v>125.74</v>
      </c>
      <c r="H144" s="151">
        <f t="shared" si="17"/>
        <v>156.21</v>
      </c>
      <c r="I144" s="186">
        <f>F144*H144</f>
        <v>3592.8300000000004</v>
      </c>
      <c r="J144" s="218"/>
    </row>
    <row r="145" spans="1:10" ht="30" customHeight="1" thickBot="1" x14ac:dyDescent="0.3">
      <c r="A145" s="218"/>
      <c r="B145" s="227" t="s">
        <v>234</v>
      </c>
      <c r="C145" s="188" t="s">
        <v>235</v>
      </c>
      <c r="D145" s="189" t="s">
        <v>323</v>
      </c>
      <c r="E145" s="190" t="s">
        <v>14</v>
      </c>
      <c r="F145" s="191">
        <v>38</v>
      </c>
      <c r="G145" s="192">
        <v>12.16</v>
      </c>
      <c r="H145" s="191">
        <f t="shared" si="17"/>
        <v>15.11</v>
      </c>
      <c r="I145" s="193">
        <f>F145*H145</f>
        <v>574.17999999999995</v>
      </c>
      <c r="J145" s="218"/>
    </row>
    <row r="146" spans="1:10" s="137" customFormat="1" ht="20.100000000000001" customHeight="1" x14ac:dyDescent="0.2">
      <c r="A146" s="219"/>
      <c r="B146" s="225">
        <v>20</v>
      </c>
      <c r="C146" s="182"/>
      <c r="D146" s="183" t="s">
        <v>324</v>
      </c>
      <c r="E146" s="169" t="s">
        <v>254</v>
      </c>
      <c r="F146" s="170">
        <v>0</v>
      </c>
      <c r="G146" s="184"/>
      <c r="H146" s="170">
        <f t="shared" si="17"/>
        <v>0</v>
      </c>
      <c r="I146" s="171">
        <f>SUM(I147:I150)</f>
        <v>4943.0999999999995</v>
      </c>
      <c r="J146" s="219"/>
    </row>
    <row r="147" spans="1:10" ht="39" customHeight="1" x14ac:dyDescent="0.25">
      <c r="A147" s="218"/>
      <c r="B147" s="226" t="s">
        <v>236</v>
      </c>
      <c r="C147" s="148" t="s">
        <v>403</v>
      </c>
      <c r="D147" s="149" t="s">
        <v>402</v>
      </c>
      <c r="E147" s="150" t="s">
        <v>14</v>
      </c>
      <c r="F147" s="151">
        <v>60</v>
      </c>
      <c r="G147" s="152">
        <v>39</v>
      </c>
      <c r="H147" s="151">
        <f t="shared" si="17"/>
        <v>48.45</v>
      </c>
      <c r="I147" s="186">
        <f>F147*H147</f>
        <v>2907</v>
      </c>
      <c r="J147" s="218"/>
    </row>
    <row r="148" spans="1:10" ht="30" customHeight="1" x14ac:dyDescent="0.25">
      <c r="A148" s="218"/>
      <c r="B148" s="226" t="s">
        <v>237</v>
      </c>
      <c r="C148" s="148" t="s">
        <v>238</v>
      </c>
      <c r="D148" s="149" t="s">
        <v>325</v>
      </c>
      <c r="E148" s="150" t="s">
        <v>9</v>
      </c>
      <c r="F148" s="151">
        <v>2</v>
      </c>
      <c r="G148" s="152">
        <v>46.12</v>
      </c>
      <c r="H148" s="151">
        <f t="shared" si="17"/>
        <v>57.29</v>
      </c>
      <c r="I148" s="186">
        <f t="shared" ref="I148:I150" si="21">F148*H148</f>
        <v>114.58</v>
      </c>
      <c r="J148" s="218"/>
    </row>
    <row r="149" spans="1:10" ht="30" customHeight="1" x14ac:dyDescent="0.25">
      <c r="A149" s="218"/>
      <c r="B149" s="226" t="s">
        <v>239</v>
      </c>
      <c r="C149" s="148" t="s">
        <v>336</v>
      </c>
      <c r="D149" s="149" t="s">
        <v>36</v>
      </c>
      <c r="E149" s="150">
        <v>0</v>
      </c>
      <c r="F149" s="151">
        <v>16</v>
      </c>
      <c r="G149" s="152">
        <v>75.59</v>
      </c>
      <c r="H149" s="151">
        <f t="shared" si="17"/>
        <v>93.91</v>
      </c>
      <c r="I149" s="186">
        <f t="shared" si="21"/>
        <v>1502.56</v>
      </c>
      <c r="J149" s="218"/>
    </row>
    <row r="150" spans="1:10" ht="30" customHeight="1" thickBot="1" x14ac:dyDescent="0.3">
      <c r="A150" s="218"/>
      <c r="B150" s="227" t="s">
        <v>240</v>
      </c>
      <c r="C150" s="188" t="s">
        <v>336</v>
      </c>
      <c r="D150" s="189" t="s">
        <v>326</v>
      </c>
      <c r="E150" s="190">
        <v>0</v>
      </c>
      <c r="F150" s="191">
        <v>4</v>
      </c>
      <c r="G150" s="192">
        <v>84.31</v>
      </c>
      <c r="H150" s="191">
        <f t="shared" si="17"/>
        <v>104.74</v>
      </c>
      <c r="I150" s="193">
        <f t="shared" si="21"/>
        <v>418.96</v>
      </c>
      <c r="J150" s="218"/>
    </row>
    <row r="151" spans="1:10" s="137" customFormat="1" ht="20.100000000000001" customHeight="1" x14ac:dyDescent="0.2">
      <c r="A151" s="219"/>
      <c r="B151" s="225">
        <v>21</v>
      </c>
      <c r="C151" s="182"/>
      <c r="D151" s="183" t="s">
        <v>37</v>
      </c>
      <c r="E151" s="169" t="s">
        <v>254</v>
      </c>
      <c r="F151" s="170">
        <v>0</v>
      </c>
      <c r="G151" s="184"/>
      <c r="H151" s="170">
        <f t="shared" si="17"/>
        <v>0</v>
      </c>
      <c r="I151" s="171">
        <f>SUM(I152:I157)</f>
        <v>2981.4</v>
      </c>
      <c r="J151" s="219"/>
    </row>
    <row r="152" spans="1:10" ht="48.75" customHeight="1" x14ac:dyDescent="0.25">
      <c r="A152" s="218"/>
      <c r="B152" s="226" t="s">
        <v>241</v>
      </c>
      <c r="C152" s="148" t="s">
        <v>336</v>
      </c>
      <c r="D152" s="149" t="s">
        <v>38</v>
      </c>
      <c r="E152" s="150" t="s">
        <v>283</v>
      </c>
      <c r="F152" s="151">
        <v>1</v>
      </c>
      <c r="G152" s="152">
        <v>730</v>
      </c>
      <c r="H152" s="151">
        <f t="shared" si="17"/>
        <v>906.88</v>
      </c>
      <c r="I152" s="186">
        <f>F152*H152</f>
        <v>906.88</v>
      </c>
      <c r="J152" s="218"/>
    </row>
    <row r="153" spans="1:10" ht="37.5" customHeight="1" x14ac:dyDescent="0.25">
      <c r="A153" s="218"/>
      <c r="B153" s="226" t="s">
        <v>242</v>
      </c>
      <c r="C153" s="148" t="s">
        <v>336</v>
      </c>
      <c r="D153" s="149" t="s">
        <v>39</v>
      </c>
      <c r="E153" s="150" t="s">
        <v>283</v>
      </c>
      <c r="F153" s="151">
        <v>4</v>
      </c>
      <c r="G153" s="152">
        <v>95</v>
      </c>
      <c r="H153" s="151">
        <f t="shared" si="17"/>
        <v>118.02</v>
      </c>
      <c r="I153" s="186">
        <f t="shared" ref="I153:I157" si="22">F153*H153</f>
        <v>472.08</v>
      </c>
      <c r="J153" s="218"/>
    </row>
    <row r="154" spans="1:10" ht="37.5" customHeight="1" x14ac:dyDescent="0.25">
      <c r="A154" s="218"/>
      <c r="B154" s="226" t="s">
        <v>243</v>
      </c>
      <c r="C154" s="148" t="s">
        <v>336</v>
      </c>
      <c r="D154" s="149" t="s">
        <v>40</v>
      </c>
      <c r="E154" s="150" t="s">
        <v>283</v>
      </c>
      <c r="F154" s="151">
        <v>6</v>
      </c>
      <c r="G154" s="152">
        <v>85</v>
      </c>
      <c r="H154" s="151">
        <f t="shared" si="17"/>
        <v>105.6</v>
      </c>
      <c r="I154" s="186">
        <f t="shared" si="22"/>
        <v>633.59999999999991</v>
      </c>
      <c r="J154" s="218"/>
    </row>
    <row r="155" spans="1:10" ht="38.25" customHeight="1" x14ac:dyDescent="0.25">
      <c r="A155" s="218"/>
      <c r="B155" s="226" t="s">
        <v>244</v>
      </c>
      <c r="C155" s="148" t="s">
        <v>336</v>
      </c>
      <c r="D155" s="149" t="s">
        <v>41</v>
      </c>
      <c r="E155" s="150" t="s">
        <v>283</v>
      </c>
      <c r="F155" s="151">
        <v>1</v>
      </c>
      <c r="G155" s="152">
        <v>270</v>
      </c>
      <c r="H155" s="151">
        <f t="shared" si="17"/>
        <v>335.42</v>
      </c>
      <c r="I155" s="186">
        <f t="shared" si="22"/>
        <v>335.42</v>
      </c>
      <c r="J155" s="218"/>
    </row>
    <row r="156" spans="1:10" ht="35.25" customHeight="1" x14ac:dyDescent="0.25">
      <c r="A156" s="218"/>
      <c r="B156" s="226" t="s">
        <v>245</v>
      </c>
      <c r="C156" s="148" t="s">
        <v>336</v>
      </c>
      <c r="D156" s="149" t="s">
        <v>42</v>
      </c>
      <c r="E156" s="150" t="s">
        <v>283</v>
      </c>
      <c r="F156" s="151">
        <v>29</v>
      </c>
      <c r="G156" s="152">
        <v>15</v>
      </c>
      <c r="H156" s="151">
        <f t="shared" si="17"/>
        <v>18.63</v>
      </c>
      <c r="I156" s="186">
        <f t="shared" si="22"/>
        <v>540.27</v>
      </c>
      <c r="J156" s="218"/>
    </row>
    <row r="157" spans="1:10" ht="37.5" customHeight="1" thickBot="1" x14ac:dyDescent="0.3">
      <c r="A157" s="218"/>
      <c r="B157" s="227" t="s">
        <v>246</v>
      </c>
      <c r="C157" s="188" t="s">
        <v>336</v>
      </c>
      <c r="D157" s="189" t="s">
        <v>327</v>
      </c>
      <c r="E157" s="190" t="s">
        <v>283</v>
      </c>
      <c r="F157" s="191">
        <v>5</v>
      </c>
      <c r="G157" s="192">
        <v>15</v>
      </c>
      <c r="H157" s="191">
        <f t="shared" si="17"/>
        <v>18.63</v>
      </c>
      <c r="I157" s="193">
        <f t="shared" si="22"/>
        <v>93.149999999999991</v>
      </c>
      <c r="J157" s="218"/>
    </row>
    <row r="158" spans="1:10" s="137" customFormat="1" ht="20.100000000000001" customHeight="1" x14ac:dyDescent="0.2">
      <c r="A158" s="219"/>
      <c r="B158" s="225">
        <v>22</v>
      </c>
      <c r="C158" s="182"/>
      <c r="D158" s="183" t="s">
        <v>43</v>
      </c>
      <c r="E158" s="169" t="s">
        <v>254</v>
      </c>
      <c r="F158" s="170">
        <v>0</v>
      </c>
      <c r="G158" s="184"/>
      <c r="H158" s="170">
        <f t="shared" si="17"/>
        <v>0</v>
      </c>
      <c r="I158" s="171">
        <f>SUM(I159:I162)</f>
        <v>8571.1773999999987</v>
      </c>
      <c r="J158" s="219"/>
    </row>
    <row r="159" spans="1:10" ht="30" customHeight="1" x14ac:dyDescent="0.25">
      <c r="A159" s="218"/>
      <c r="B159" s="226" t="s">
        <v>247</v>
      </c>
      <c r="C159" s="148" t="s">
        <v>404</v>
      </c>
      <c r="D159" s="149" t="s">
        <v>328</v>
      </c>
      <c r="E159" s="150" t="s">
        <v>283</v>
      </c>
      <c r="F159" s="151">
        <v>2</v>
      </c>
      <c r="G159" s="152">
        <v>1171.68</v>
      </c>
      <c r="H159" s="151">
        <f t="shared" si="17"/>
        <v>1455.58</v>
      </c>
      <c r="I159" s="186">
        <f>F159*H159</f>
        <v>2911.16</v>
      </c>
      <c r="J159" s="218"/>
    </row>
    <row r="160" spans="1:10" ht="30" customHeight="1" x14ac:dyDescent="0.25">
      <c r="A160" s="218"/>
      <c r="B160" s="226" t="s">
        <v>248</v>
      </c>
      <c r="C160" s="148" t="s">
        <v>404</v>
      </c>
      <c r="D160" s="149" t="s">
        <v>329</v>
      </c>
      <c r="E160" s="150" t="s">
        <v>283</v>
      </c>
      <c r="F160" s="151">
        <v>1</v>
      </c>
      <c r="G160" s="152">
        <v>3120.57</v>
      </c>
      <c r="H160" s="151">
        <f t="shared" si="17"/>
        <v>3876.68</v>
      </c>
      <c r="I160" s="186">
        <f t="shared" ref="I160:I162" si="23">F160*H160</f>
        <v>3876.68</v>
      </c>
      <c r="J160" s="218"/>
    </row>
    <row r="161" spans="1:10" ht="30" customHeight="1" x14ac:dyDescent="0.25">
      <c r="A161" s="218"/>
      <c r="B161" s="226" t="s">
        <v>249</v>
      </c>
      <c r="C161" s="148" t="s">
        <v>250</v>
      </c>
      <c r="D161" s="149" t="s">
        <v>44</v>
      </c>
      <c r="E161" s="150" t="s">
        <v>4</v>
      </c>
      <c r="F161" s="151">
        <v>573.78</v>
      </c>
      <c r="G161" s="152">
        <v>2.0499999999999998</v>
      </c>
      <c r="H161" s="151">
        <f t="shared" si="17"/>
        <v>2.5499999999999998</v>
      </c>
      <c r="I161" s="186">
        <f t="shared" si="23"/>
        <v>1463.1389999999999</v>
      </c>
      <c r="J161" s="218"/>
    </row>
    <row r="162" spans="1:10" ht="30" customHeight="1" thickBot="1" x14ac:dyDescent="0.3">
      <c r="A162" s="218"/>
      <c r="B162" s="227" t="s">
        <v>251</v>
      </c>
      <c r="C162" s="188" t="s">
        <v>252</v>
      </c>
      <c r="D162" s="189" t="s">
        <v>330</v>
      </c>
      <c r="E162" s="190" t="s">
        <v>11</v>
      </c>
      <c r="F162" s="191">
        <v>73.44</v>
      </c>
      <c r="G162" s="192">
        <v>3.51</v>
      </c>
      <c r="H162" s="191">
        <f t="shared" si="17"/>
        <v>4.3600000000000003</v>
      </c>
      <c r="I162" s="193">
        <f t="shared" si="23"/>
        <v>320.19839999999999</v>
      </c>
      <c r="J162" s="218"/>
    </row>
    <row r="163" spans="1:10" ht="31.5" customHeight="1" thickBot="1" x14ac:dyDescent="0.3">
      <c r="A163" s="218"/>
      <c r="B163" s="194"/>
      <c r="C163" s="195"/>
      <c r="D163" s="195"/>
      <c r="E163" s="195" t="s">
        <v>45</v>
      </c>
      <c r="F163" s="195"/>
      <c r="G163" s="195"/>
      <c r="H163" s="195"/>
      <c r="I163" s="196">
        <f>I158+I151+I146+I143+I140+I128+I107+I98+I90+I85+I71+I69+I65+I60+I51+I48+I43+I34+I24+I21+I15+I11</f>
        <v>477445.58889999997</v>
      </c>
      <c r="J163" s="218"/>
    </row>
    <row r="164" spans="1:10" x14ac:dyDescent="0.25">
      <c r="A164" s="218"/>
      <c r="B164" s="221"/>
      <c r="C164" s="218"/>
      <c r="D164" s="220"/>
      <c r="E164" s="218"/>
      <c r="F164" s="218"/>
      <c r="G164" s="218"/>
      <c r="H164" s="218"/>
      <c r="I164" s="218"/>
      <c r="J164" s="218"/>
    </row>
  </sheetData>
  <mergeCells count="14">
    <mergeCell ref="E163:H163"/>
    <mergeCell ref="B163:D163"/>
    <mergeCell ref="B2:D6"/>
    <mergeCell ref="E2:I6"/>
    <mergeCell ref="B8:G8"/>
    <mergeCell ref="B7:I7"/>
    <mergeCell ref="B9:B10"/>
    <mergeCell ref="C9:C10"/>
    <mergeCell ref="D9:D10"/>
    <mergeCell ref="E9:E10"/>
    <mergeCell ref="F9:F10"/>
    <mergeCell ref="I9:I10"/>
    <mergeCell ref="G9:G10"/>
    <mergeCell ref="H9:H10"/>
  </mergeCells>
  <conditionalFormatting sqref="C11:C162 E11:G14 E15:H162">
    <cfRule type="expression" dxfId="7" priority="4" stopIfTrue="1">
      <formula>OR($F11="M",$F11="A")</formula>
    </cfRule>
  </conditionalFormatting>
  <conditionalFormatting sqref="B11:B162">
    <cfRule type="expression" dxfId="6" priority="3" stopIfTrue="1">
      <formula>OR($F11="M",$F11="A")</formula>
    </cfRule>
  </conditionalFormatting>
  <conditionalFormatting sqref="D11:D162">
    <cfRule type="expression" dxfId="5" priority="2" stopIfTrue="1">
      <formula>OR($F11="M",$F11="A")</formula>
    </cfRule>
  </conditionalFormatting>
  <conditionalFormatting sqref="I11:I162">
    <cfRule type="expression" dxfId="4" priority="1" stopIfTrue="1">
      <formula>OR($F11="M",$F11="A")</formula>
    </cfRule>
  </conditionalFormatting>
  <dataValidations disablePrompts="1" count="1">
    <dataValidation type="decimal" operator="greaterThan" allowBlank="1" showInputMessage="1" showErrorMessage="1" errorTitle="Dado inválido" error="Informar número maior que zero!" sqref="G11:G162">
      <formula1>0</formula1>
    </dataValidation>
  </dataValidations>
  <pageMargins left="0.70866141732283472" right="0.11811023622047245" top="0.39370078740157483" bottom="0.39370078740157483" header="0.11811023622047245" footer="0.11811023622047245"/>
  <pageSetup paperSize="9" fitToHeight="0" orientation="landscape" r:id="rId1"/>
  <headerFooter>
    <oddHeader>&amp;C&amp;A</oddHeader>
    <oddFooter>Página &amp;P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L30"/>
  <sheetViews>
    <sheetView topLeftCell="A4" zoomScale="90" zoomScaleNormal="90" workbookViewId="0">
      <selection sqref="A1:BM26"/>
    </sheetView>
  </sheetViews>
  <sheetFormatPr defaultRowHeight="15" x14ac:dyDescent="0.25"/>
  <cols>
    <col min="1" max="1" width="2.85546875" customWidth="1"/>
    <col min="2" max="2" width="9.140625" style="31"/>
    <col min="3" max="3" width="0.85546875" style="31" hidden="1" customWidth="1"/>
    <col min="4" max="4" width="9.140625" style="31" hidden="1" customWidth="1"/>
    <col min="5" max="7" width="9.140625" style="31"/>
    <col min="8" max="8" width="19.28515625" style="31" customWidth="1"/>
    <col min="9" max="9" width="2.7109375" style="31" hidden="1" customWidth="1"/>
    <col min="10" max="10" width="3.85546875" style="31" hidden="1" customWidth="1"/>
    <col min="11" max="11" width="0.42578125" style="31" hidden="1" customWidth="1"/>
    <col min="12" max="22" width="9.140625" style="31" hidden="1" customWidth="1"/>
    <col min="23" max="23" width="3.140625" style="31" customWidth="1"/>
    <col min="24" max="25" width="9.140625" style="31"/>
    <col min="26" max="26" width="6.7109375" style="31" customWidth="1"/>
    <col min="27" max="27" width="0.7109375" style="31" hidden="1" customWidth="1"/>
    <col min="28" max="30" width="9.140625" style="31" hidden="1" customWidth="1"/>
    <col min="31" max="31" width="9.140625" style="31"/>
    <col min="32" max="32" width="7.140625" style="31" customWidth="1"/>
    <col min="33" max="33" width="0.140625" style="31" hidden="1" customWidth="1"/>
    <col min="34" max="34" width="9.140625" style="31"/>
    <col min="35" max="35" width="2.42578125" style="31" customWidth="1"/>
    <col min="36" max="36" width="4.85546875" style="31" hidden="1" customWidth="1"/>
    <col min="37" max="37" width="0.140625" style="31" hidden="1" customWidth="1"/>
    <col min="38" max="38" width="9.140625" style="31" hidden="1" customWidth="1"/>
    <col min="39" max="39" width="9.140625" style="31"/>
    <col min="40" max="40" width="2.28515625" style="31" customWidth="1"/>
    <col min="41" max="41" width="2" style="31" hidden="1" customWidth="1"/>
    <col min="42" max="43" width="9.140625" style="31" hidden="1" customWidth="1"/>
    <col min="44" max="44" width="9.140625" style="31"/>
    <col min="45" max="45" width="1.28515625" style="31" customWidth="1"/>
    <col min="46" max="46" width="6.42578125" style="31" hidden="1" customWidth="1"/>
    <col min="47" max="47" width="9.140625" style="31" hidden="1" customWidth="1"/>
    <col min="48" max="48" width="0.140625" style="31" customWidth="1"/>
    <col min="49" max="49" width="9.140625" style="31"/>
    <col min="50" max="50" width="2.42578125" style="31" customWidth="1"/>
    <col min="51" max="53" width="9.140625" style="31" hidden="1" customWidth="1"/>
    <col min="54" max="54" width="9.140625" style="31"/>
    <col min="55" max="55" width="5.140625" style="31" customWidth="1"/>
    <col min="56" max="56" width="4.42578125" style="31" hidden="1" customWidth="1"/>
    <col min="57" max="58" width="9.140625" style="31" hidden="1" customWidth="1"/>
    <col min="59" max="59" width="13.42578125" style="31" customWidth="1"/>
    <col min="60" max="60" width="1" style="31" hidden="1" customWidth="1"/>
    <col min="61" max="61" width="2" style="31" hidden="1" customWidth="1"/>
    <col min="62" max="62" width="4.42578125" style="31" hidden="1" customWidth="1"/>
    <col min="63" max="63" width="0.85546875" style="31" customWidth="1"/>
    <col min="64" max="64" width="10" style="31" bestFit="1" customWidth="1"/>
    <col min="65" max="65" width="2.85546875" customWidth="1"/>
  </cols>
  <sheetData>
    <row r="1" spans="2:64" x14ac:dyDescent="0.25">
      <c r="B1" s="118" t="s">
        <v>46</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row>
    <row r="2" spans="2:64" ht="15.75" thickBot="1" x14ac:dyDescent="0.3">
      <c r="B2" s="1"/>
      <c r="C2" s="2"/>
      <c r="D2" s="2"/>
      <c r="E2" s="3"/>
      <c r="F2" s="4"/>
      <c r="G2" s="5"/>
      <c r="H2" s="6"/>
      <c r="I2" s="7"/>
      <c r="J2" s="4"/>
      <c r="K2" s="8"/>
      <c r="L2" s="8"/>
      <c r="M2" s="3"/>
      <c r="N2" s="3"/>
      <c r="O2" s="3"/>
      <c r="P2" s="3"/>
      <c r="Q2" s="3"/>
      <c r="R2" s="9"/>
      <c r="S2" s="9"/>
      <c r="T2" s="10"/>
      <c r="U2" s="10"/>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row>
    <row r="3" spans="2:64" x14ac:dyDescent="0.25">
      <c r="B3" s="119" t="s">
        <v>47</v>
      </c>
      <c r="C3" s="120"/>
      <c r="D3" s="120"/>
      <c r="E3" s="120"/>
      <c r="F3" s="120"/>
      <c r="G3" s="120"/>
      <c r="H3" s="120"/>
      <c r="I3" s="120"/>
      <c r="J3" s="120"/>
      <c r="K3" s="120"/>
      <c r="L3" s="120"/>
      <c r="M3" s="121"/>
      <c r="N3" s="122"/>
      <c r="O3" s="122"/>
      <c r="P3" s="122"/>
      <c r="Q3" s="122"/>
      <c r="R3" s="122"/>
      <c r="S3" s="122"/>
      <c r="T3" s="122"/>
      <c r="U3" s="122"/>
      <c r="V3" s="122"/>
      <c r="W3" s="122"/>
      <c r="X3" s="122"/>
      <c r="Y3" s="122"/>
      <c r="Z3" s="122"/>
      <c r="AA3" s="122"/>
      <c r="AB3" s="122"/>
      <c r="AC3" s="122"/>
      <c r="AD3" s="123"/>
      <c r="AE3" s="124" t="s">
        <v>48</v>
      </c>
      <c r="AF3" s="120"/>
      <c r="AG3" s="120"/>
      <c r="AH3" s="120"/>
      <c r="AI3" s="120"/>
      <c r="AJ3" s="120"/>
      <c r="AK3" s="120"/>
      <c r="AL3" s="120"/>
      <c r="AM3" s="120"/>
      <c r="AN3" s="120"/>
      <c r="AO3" s="120"/>
      <c r="AP3" s="120"/>
      <c r="AQ3" s="120"/>
      <c r="AR3" s="120"/>
      <c r="AS3" s="120"/>
      <c r="AT3" s="125"/>
      <c r="AU3" s="126"/>
      <c r="AV3" s="126"/>
      <c r="AW3" s="126"/>
      <c r="AX3" s="126"/>
      <c r="AY3" s="126"/>
      <c r="AZ3" s="126"/>
      <c r="BA3" s="127"/>
      <c r="BB3" s="12"/>
      <c r="BC3" s="12"/>
      <c r="BD3" s="12"/>
      <c r="BE3" s="12"/>
      <c r="BF3" s="12"/>
      <c r="BG3" s="12"/>
      <c r="BH3" s="12"/>
      <c r="BI3" s="12"/>
      <c r="BJ3" s="12"/>
      <c r="BK3" s="12"/>
      <c r="BL3" s="13"/>
    </row>
    <row r="4" spans="2:64" ht="15" customHeight="1" x14ac:dyDescent="0.25">
      <c r="B4" s="128" t="s">
        <v>49</v>
      </c>
      <c r="C4" s="100"/>
      <c r="D4" s="100"/>
      <c r="E4" s="100"/>
      <c r="F4" s="100"/>
      <c r="G4" s="100"/>
      <c r="H4" s="100"/>
      <c r="I4" s="100"/>
      <c r="J4" s="100"/>
      <c r="K4" s="100"/>
      <c r="L4" s="100"/>
      <c r="M4" s="129" t="s">
        <v>50</v>
      </c>
      <c r="N4" s="129"/>
      <c r="O4" s="129"/>
      <c r="P4" s="129"/>
      <c r="Q4" s="129"/>
      <c r="R4" s="129"/>
      <c r="S4" s="129"/>
      <c r="T4" s="129"/>
      <c r="U4" s="129"/>
      <c r="V4" s="129"/>
      <c r="W4" s="129"/>
      <c r="X4" s="129"/>
      <c r="Y4" s="129"/>
      <c r="Z4" s="129"/>
      <c r="AA4" s="129"/>
      <c r="AB4" s="129"/>
      <c r="AC4" s="129"/>
      <c r="AD4" s="130"/>
      <c r="AE4" s="14"/>
      <c r="AF4" s="10"/>
      <c r="AG4" s="10"/>
      <c r="AH4" s="10"/>
      <c r="AI4" s="10"/>
      <c r="AJ4" s="10"/>
      <c r="AK4" s="10"/>
      <c r="AL4" s="10"/>
      <c r="AM4" s="10"/>
      <c r="AN4" s="10"/>
      <c r="AO4" s="10"/>
      <c r="AP4" s="10"/>
      <c r="AQ4" s="10"/>
      <c r="AR4" s="10"/>
      <c r="AS4" s="10"/>
      <c r="AT4" s="10"/>
      <c r="AU4" s="10"/>
      <c r="AV4" s="10"/>
      <c r="AW4" s="10"/>
      <c r="AX4" s="10"/>
      <c r="AY4" s="10"/>
      <c r="AZ4" s="10"/>
      <c r="BA4" s="15"/>
      <c r="BB4" s="10"/>
      <c r="BC4" s="104" t="s">
        <v>81</v>
      </c>
      <c r="BD4" s="100"/>
      <c r="BE4" s="100"/>
      <c r="BF4" s="100"/>
      <c r="BG4" s="100"/>
      <c r="BH4" s="100"/>
      <c r="BI4" s="100"/>
      <c r="BJ4" s="100"/>
      <c r="BK4" s="131"/>
      <c r="BL4" s="132"/>
    </row>
    <row r="5" spans="2:64" x14ac:dyDescent="0.25">
      <c r="B5" s="128" t="s">
        <v>51</v>
      </c>
      <c r="C5" s="100"/>
      <c r="D5" s="100"/>
      <c r="E5" s="100"/>
      <c r="F5" s="100"/>
      <c r="G5" s="100"/>
      <c r="H5" s="100"/>
      <c r="I5" s="100"/>
      <c r="J5" s="100"/>
      <c r="K5" s="100"/>
      <c r="L5" s="100"/>
      <c r="M5" s="129"/>
      <c r="N5" s="129"/>
      <c r="O5" s="129"/>
      <c r="P5" s="129"/>
      <c r="Q5" s="129"/>
      <c r="R5" s="129"/>
      <c r="S5" s="129"/>
      <c r="T5" s="129"/>
      <c r="U5" s="129"/>
      <c r="V5" s="129"/>
      <c r="W5" s="129"/>
      <c r="X5" s="129"/>
      <c r="Y5" s="129"/>
      <c r="Z5" s="129"/>
      <c r="AA5" s="129"/>
      <c r="AB5" s="129"/>
      <c r="AC5" s="129"/>
      <c r="AD5" s="130"/>
      <c r="AE5" s="103" t="s">
        <v>52</v>
      </c>
      <c r="AF5" s="100"/>
      <c r="AG5" s="100"/>
      <c r="AH5" s="100"/>
      <c r="AI5" s="100"/>
      <c r="AJ5" s="100"/>
      <c r="AK5" s="100"/>
      <c r="AL5" s="100"/>
      <c r="AM5" s="100"/>
      <c r="AN5" s="100"/>
      <c r="AO5" s="100"/>
      <c r="AP5" s="100"/>
      <c r="AQ5" s="100"/>
      <c r="AR5" s="100"/>
      <c r="AS5" s="100"/>
      <c r="AT5" s="133"/>
      <c r="AU5" s="134"/>
      <c r="AV5" s="134"/>
      <c r="AW5" s="134"/>
      <c r="AX5" s="134"/>
      <c r="AY5" s="134"/>
      <c r="AZ5" s="134"/>
      <c r="BA5" s="135"/>
      <c r="BB5" s="10"/>
      <c r="BC5" s="10"/>
      <c r="BD5" s="10"/>
      <c r="BE5" s="10"/>
      <c r="BF5" s="10"/>
      <c r="BG5" s="10"/>
      <c r="BH5" s="10"/>
      <c r="BI5" s="10"/>
      <c r="BJ5" s="10"/>
      <c r="BK5" s="10"/>
      <c r="BL5" s="16"/>
    </row>
    <row r="6" spans="2:64" x14ac:dyDescent="0.25">
      <c r="B6" s="99" t="s">
        <v>53</v>
      </c>
      <c r="C6" s="100"/>
      <c r="D6" s="100"/>
      <c r="E6" s="100"/>
      <c r="F6" s="100"/>
      <c r="G6" s="100"/>
      <c r="H6" s="100"/>
      <c r="I6" s="100"/>
      <c r="J6" s="100"/>
      <c r="K6" s="100"/>
      <c r="L6" s="100"/>
      <c r="M6" s="56" t="s">
        <v>54</v>
      </c>
      <c r="N6" s="101"/>
      <c r="O6" s="101"/>
      <c r="P6" s="101"/>
      <c r="Q6" s="101"/>
      <c r="R6" s="101"/>
      <c r="S6" s="101"/>
      <c r="T6" s="101"/>
      <c r="U6" s="101"/>
      <c r="V6" s="101"/>
      <c r="W6" s="101"/>
      <c r="X6" s="101"/>
      <c r="Y6" s="101"/>
      <c r="Z6" s="101"/>
      <c r="AA6" s="101"/>
      <c r="AB6" s="101"/>
      <c r="AC6" s="101"/>
      <c r="AD6" s="102"/>
      <c r="AE6" s="14"/>
      <c r="AF6" s="10"/>
      <c r="AG6" s="10"/>
      <c r="AH6" s="10"/>
      <c r="AI6" s="10"/>
      <c r="AJ6" s="10"/>
      <c r="AK6" s="10"/>
      <c r="AL6" s="10"/>
      <c r="AM6" s="10"/>
      <c r="AN6" s="10"/>
      <c r="AO6" s="10"/>
      <c r="AP6" s="10"/>
      <c r="AQ6" s="10"/>
      <c r="AR6" s="10"/>
      <c r="AS6" s="10"/>
      <c r="AT6" s="10"/>
      <c r="AU6" s="10"/>
      <c r="AV6" s="10"/>
      <c r="AW6" s="10"/>
      <c r="AX6" s="10"/>
      <c r="AY6" s="10"/>
      <c r="AZ6" s="10"/>
      <c r="BA6" s="15"/>
      <c r="BB6" s="10"/>
      <c r="BC6" s="10"/>
      <c r="BD6" s="10"/>
      <c r="BE6" s="10"/>
      <c r="BF6" s="10"/>
      <c r="BG6" s="10"/>
      <c r="BH6" s="10"/>
      <c r="BI6" s="10"/>
      <c r="BJ6" s="10"/>
      <c r="BK6" s="10"/>
      <c r="BL6" s="16"/>
    </row>
    <row r="7" spans="2:64" x14ac:dyDescent="0.25">
      <c r="B7" s="99" t="s">
        <v>55</v>
      </c>
      <c r="C7" s="100"/>
      <c r="D7" s="100"/>
      <c r="E7" s="100"/>
      <c r="F7" s="100"/>
      <c r="G7" s="100"/>
      <c r="H7" s="100"/>
      <c r="I7" s="100"/>
      <c r="J7" s="100"/>
      <c r="K7" s="100"/>
      <c r="L7" s="100"/>
      <c r="M7" s="56"/>
      <c r="N7" s="101"/>
      <c r="O7" s="101"/>
      <c r="P7" s="101"/>
      <c r="Q7" s="101"/>
      <c r="R7" s="101"/>
      <c r="S7" s="101"/>
      <c r="T7" s="101"/>
      <c r="U7" s="101"/>
      <c r="V7" s="101"/>
      <c r="W7" s="101"/>
      <c r="X7" s="101"/>
      <c r="Y7" s="101"/>
      <c r="Z7" s="101"/>
      <c r="AA7" s="101"/>
      <c r="AB7" s="101"/>
      <c r="AC7" s="101"/>
      <c r="AD7" s="102"/>
      <c r="AE7" s="103" t="s">
        <v>56</v>
      </c>
      <c r="AF7" s="100"/>
      <c r="AG7" s="100"/>
      <c r="AH7" s="100"/>
      <c r="AI7" s="100"/>
      <c r="AJ7" s="100"/>
      <c r="AK7" s="100"/>
      <c r="AL7" s="100"/>
      <c r="AM7" s="100"/>
      <c r="AN7" s="100"/>
      <c r="AO7" s="104" t="s">
        <v>57</v>
      </c>
      <c r="AP7" s="100"/>
      <c r="AQ7" s="100"/>
      <c r="AR7" s="100"/>
      <c r="AS7" s="100"/>
      <c r="AT7" s="105"/>
      <c r="AU7" s="106"/>
      <c r="AV7" s="106"/>
      <c r="AW7" s="106"/>
      <c r="AX7" s="106"/>
      <c r="AY7" s="106"/>
      <c r="AZ7" s="106"/>
      <c r="BA7" s="107"/>
      <c r="BB7" s="10"/>
      <c r="BC7" s="10"/>
      <c r="BD7" s="10"/>
      <c r="BE7" s="10"/>
      <c r="BF7" s="10"/>
      <c r="BG7" s="10"/>
      <c r="BH7" s="10"/>
      <c r="BI7" s="10"/>
      <c r="BJ7" s="10"/>
      <c r="BK7" s="10"/>
      <c r="BL7" s="16"/>
    </row>
    <row r="8" spans="2:64" x14ac:dyDescent="0.25">
      <c r="B8" s="108" t="s">
        <v>58</v>
      </c>
      <c r="C8" s="109"/>
      <c r="D8" s="109"/>
      <c r="E8" s="109"/>
      <c r="F8" s="109"/>
      <c r="G8" s="109"/>
      <c r="H8" s="109"/>
      <c r="I8" s="109"/>
      <c r="J8" s="109"/>
      <c r="K8" s="109"/>
      <c r="L8" s="109"/>
      <c r="M8" s="110"/>
      <c r="N8" s="111"/>
      <c r="O8" s="111"/>
      <c r="P8" s="111"/>
      <c r="Q8" s="111"/>
      <c r="R8" s="111"/>
      <c r="S8" s="111"/>
      <c r="T8" s="111"/>
      <c r="U8" s="111"/>
      <c r="V8" s="111"/>
      <c r="W8" s="111"/>
      <c r="X8" s="111"/>
      <c r="Y8" s="111"/>
      <c r="Z8" s="111"/>
      <c r="AA8" s="111"/>
      <c r="AB8" s="111"/>
      <c r="AC8" s="111"/>
      <c r="AD8" s="112"/>
      <c r="AE8" s="17"/>
      <c r="AF8" s="18"/>
      <c r="AG8" s="18"/>
      <c r="AH8" s="18"/>
      <c r="AI8" s="18"/>
      <c r="AJ8" s="18"/>
      <c r="AK8" s="18"/>
      <c r="AL8" s="18"/>
      <c r="AM8" s="18"/>
      <c r="AN8" s="18"/>
      <c r="AO8" s="113" t="s">
        <v>59</v>
      </c>
      <c r="AP8" s="114"/>
      <c r="AQ8" s="114"/>
      <c r="AR8" s="114"/>
      <c r="AS8" s="114"/>
      <c r="AT8" s="115">
        <f>SUMPRODUCT(X12:X21,Y12:Y21)</f>
        <v>0</v>
      </c>
      <c r="AU8" s="116"/>
      <c r="AV8" s="116"/>
      <c r="AW8" s="116"/>
      <c r="AX8" s="116"/>
      <c r="AY8" s="116"/>
      <c r="AZ8" s="116"/>
      <c r="BA8" s="117"/>
      <c r="BB8" s="18"/>
      <c r="BC8" s="18"/>
      <c r="BD8" s="18"/>
      <c r="BE8" s="18"/>
      <c r="BF8" s="18"/>
      <c r="BG8" s="18"/>
      <c r="BH8" s="18"/>
      <c r="BI8" s="18"/>
      <c r="BJ8" s="18"/>
      <c r="BK8" s="18"/>
      <c r="BL8" s="19"/>
    </row>
    <row r="9" spans="2:64" ht="15.75" thickBot="1" x14ac:dyDescent="0.3">
      <c r="B9" s="20"/>
      <c r="C9" s="10"/>
      <c r="D9" s="10"/>
      <c r="E9" s="10"/>
      <c r="F9" s="21"/>
      <c r="G9" s="22"/>
      <c r="H9" s="10"/>
      <c r="I9" s="10"/>
      <c r="J9" s="10"/>
      <c r="K9" s="10"/>
      <c r="L9" s="10"/>
      <c r="M9" s="10"/>
      <c r="N9" s="10"/>
      <c r="O9" s="10"/>
      <c r="P9" s="10"/>
      <c r="Q9" s="10"/>
      <c r="R9" s="10"/>
      <c r="S9" s="10"/>
      <c r="T9" s="10"/>
      <c r="U9" s="10"/>
      <c r="V9" s="10"/>
      <c r="W9" s="10"/>
      <c r="X9" s="10"/>
      <c r="Y9" s="10"/>
      <c r="Z9" s="10"/>
      <c r="AA9" s="10"/>
      <c r="AB9" s="10"/>
      <c r="AC9" s="10"/>
      <c r="AD9" s="10"/>
      <c r="AE9" s="23"/>
      <c r="AF9" s="23"/>
      <c r="AG9" s="23"/>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6"/>
    </row>
    <row r="10" spans="2:64" x14ac:dyDescent="0.25">
      <c r="B10" s="71" t="s">
        <v>60</v>
      </c>
      <c r="C10" s="72"/>
      <c r="D10" s="73"/>
      <c r="E10" s="77" t="s">
        <v>61</v>
      </c>
      <c r="F10" s="78"/>
      <c r="G10" s="78"/>
      <c r="H10" s="78"/>
      <c r="I10" s="78"/>
      <c r="J10" s="78"/>
      <c r="K10" s="78"/>
      <c r="L10" s="78"/>
      <c r="M10" s="78"/>
      <c r="N10" s="78"/>
      <c r="O10" s="78"/>
      <c r="P10" s="78"/>
      <c r="Q10" s="78"/>
      <c r="R10" s="78"/>
      <c r="S10" s="78"/>
      <c r="T10" s="78"/>
      <c r="U10" s="78"/>
      <c r="V10" s="78"/>
      <c r="W10" s="79"/>
      <c r="X10" s="24" t="s">
        <v>62</v>
      </c>
      <c r="Y10" s="83" t="s">
        <v>63</v>
      </c>
      <c r="Z10" s="84"/>
      <c r="AA10" s="84"/>
      <c r="AB10" s="84"/>
      <c r="AC10" s="84"/>
      <c r="AD10" s="85"/>
      <c r="AE10" s="86" t="s">
        <v>64</v>
      </c>
      <c r="AF10" s="87"/>
      <c r="AG10" s="88"/>
      <c r="AH10" s="86" t="s">
        <v>65</v>
      </c>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9"/>
    </row>
    <row r="11" spans="2:64" x14ac:dyDescent="0.25">
      <c r="B11" s="74"/>
      <c r="C11" s="75"/>
      <c r="D11" s="76"/>
      <c r="E11" s="80"/>
      <c r="F11" s="81"/>
      <c r="G11" s="81"/>
      <c r="H11" s="81"/>
      <c r="I11" s="81"/>
      <c r="J11" s="81"/>
      <c r="K11" s="81"/>
      <c r="L11" s="81"/>
      <c r="M11" s="81"/>
      <c r="N11" s="81"/>
      <c r="O11" s="81"/>
      <c r="P11" s="81"/>
      <c r="Q11" s="81"/>
      <c r="R11" s="81"/>
      <c r="S11" s="81"/>
      <c r="T11" s="81"/>
      <c r="U11" s="81"/>
      <c r="V11" s="81"/>
      <c r="W11" s="82"/>
      <c r="X11" s="25" t="s">
        <v>66</v>
      </c>
      <c r="Y11" s="90" t="s">
        <v>67</v>
      </c>
      <c r="Z11" s="91"/>
      <c r="AA11" s="91"/>
      <c r="AB11" s="91"/>
      <c r="AC11" s="91"/>
      <c r="AD11" s="92"/>
      <c r="AE11" s="96" t="s">
        <v>68</v>
      </c>
      <c r="AF11" s="97"/>
      <c r="AG11" s="98"/>
      <c r="AH11" s="93" t="s">
        <v>69</v>
      </c>
      <c r="AI11" s="94"/>
      <c r="AJ11" s="94"/>
      <c r="AK11" s="94"/>
      <c r="AL11" s="95"/>
      <c r="AM11" s="93" t="s">
        <v>70</v>
      </c>
      <c r="AN11" s="94"/>
      <c r="AO11" s="94"/>
      <c r="AP11" s="94"/>
      <c r="AQ11" s="95"/>
      <c r="AR11" s="93" t="s">
        <v>71</v>
      </c>
      <c r="AS11" s="94"/>
      <c r="AT11" s="94"/>
      <c r="AU11" s="94"/>
      <c r="AV11" s="95"/>
      <c r="AW11" s="93" t="s">
        <v>72</v>
      </c>
      <c r="AX11" s="94"/>
      <c r="AY11" s="94"/>
      <c r="AZ11" s="94"/>
      <c r="BA11" s="95"/>
      <c r="BB11" s="93" t="s">
        <v>73</v>
      </c>
      <c r="BC11" s="94"/>
      <c r="BD11" s="94"/>
      <c r="BE11" s="94"/>
      <c r="BF11" s="95"/>
      <c r="BG11" s="93" t="s">
        <v>74</v>
      </c>
      <c r="BH11" s="94"/>
      <c r="BI11" s="94"/>
      <c r="BJ11" s="94"/>
      <c r="BK11" s="95"/>
      <c r="BL11" s="26" t="s">
        <v>75</v>
      </c>
    </row>
    <row r="12" spans="2:64" ht="12.75" customHeight="1" x14ac:dyDescent="0.25">
      <c r="B12" s="63">
        <v>1</v>
      </c>
      <c r="C12" s="64"/>
      <c r="D12" s="65"/>
      <c r="E12" s="66" t="str">
        <f>[1]planilha!C6</f>
        <v>MOBILIZAÇÃO - CANTEIRO DE OBRAS - DEMOLIÇÕES</v>
      </c>
      <c r="F12" s="67"/>
      <c r="G12" s="67"/>
      <c r="H12" s="67"/>
      <c r="I12" s="67"/>
      <c r="J12" s="67"/>
      <c r="K12" s="67"/>
      <c r="L12" s="67"/>
      <c r="M12" s="67"/>
      <c r="N12" s="67"/>
      <c r="O12" s="67"/>
      <c r="P12" s="67"/>
      <c r="Q12" s="67"/>
      <c r="R12" s="67"/>
      <c r="S12" s="67"/>
      <c r="T12" s="67"/>
      <c r="U12" s="67"/>
      <c r="V12" s="67"/>
      <c r="W12" s="67"/>
      <c r="X12" s="27"/>
      <c r="Y12" s="68">
        <f>'PLANILHA UBS JATOBÁ'!I11</f>
        <v>12627.7842</v>
      </c>
      <c r="Z12" s="69"/>
      <c r="AA12" s="69"/>
      <c r="AB12" s="69"/>
      <c r="AC12" s="69"/>
      <c r="AD12" s="70"/>
      <c r="AE12" s="57">
        <f>Y12/$Y$23</f>
        <v>2.6448635181850772E-2</v>
      </c>
      <c r="AF12" s="58"/>
      <c r="AG12" s="59"/>
      <c r="AH12" s="60">
        <v>1</v>
      </c>
      <c r="AI12" s="61"/>
      <c r="AJ12" s="61"/>
      <c r="AK12" s="61"/>
      <c r="AL12" s="62"/>
      <c r="AM12" s="60"/>
      <c r="AN12" s="61"/>
      <c r="AO12" s="61"/>
      <c r="AP12" s="61"/>
      <c r="AQ12" s="62"/>
      <c r="AR12" s="60"/>
      <c r="AS12" s="61"/>
      <c r="AT12" s="61"/>
      <c r="AU12" s="61"/>
      <c r="AV12" s="62"/>
      <c r="AW12" s="60"/>
      <c r="AX12" s="61"/>
      <c r="AY12" s="61"/>
      <c r="AZ12" s="61"/>
      <c r="BA12" s="62"/>
      <c r="BB12" s="60"/>
      <c r="BC12" s="61"/>
      <c r="BD12" s="61"/>
      <c r="BE12" s="61"/>
      <c r="BF12" s="62"/>
      <c r="BG12" s="60"/>
      <c r="BH12" s="61"/>
      <c r="BI12" s="61"/>
      <c r="BJ12" s="61"/>
      <c r="BK12" s="62"/>
      <c r="BL12" s="28">
        <f t="shared" ref="BL12:BL21" si="0">AH12+AM12+AR12+AW12+BB12+BG12</f>
        <v>1</v>
      </c>
    </row>
    <row r="13" spans="2:64" x14ac:dyDescent="0.25">
      <c r="B13" s="63">
        <v>2</v>
      </c>
      <c r="C13" s="64"/>
      <c r="D13" s="65"/>
      <c r="E13" s="66" t="str">
        <f>[1]planilha!C15</f>
        <v>MOVIMENTO DE TERRA</v>
      </c>
      <c r="F13" s="67"/>
      <c r="G13" s="67"/>
      <c r="H13" s="67"/>
      <c r="I13" s="67"/>
      <c r="J13" s="67"/>
      <c r="K13" s="67"/>
      <c r="L13" s="67"/>
      <c r="M13" s="67"/>
      <c r="N13" s="67"/>
      <c r="O13" s="67"/>
      <c r="P13" s="67"/>
      <c r="Q13" s="67"/>
      <c r="R13" s="67"/>
      <c r="S13" s="67"/>
      <c r="T13" s="67"/>
      <c r="U13" s="67"/>
      <c r="V13" s="67"/>
      <c r="W13" s="67"/>
      <c r="X13" s="27"/>
      <c r="Y13" s="68">
        <f>'PLANILHA UBS JATOBÁ'!I15</f>
        <v>86839.215300000011</v>
      </c>
      <c r="Z13" s="69"/>
      <c r="AA13" s="69"/>
      <c r="AB13" s="69"/>
      <c r="AC13" s="69"/>
      <c r="AD13" s="70"/>
      <c r="AE13" s="57">
        <f>Y13/$Y$23</f>
        <v>0.18188295654814043</v>
      </c>
      <c r="AF13" s="58"/>
      <c r="AG13" s="59"/>
      <c r="AH13" s="60">
        <v>1</v>
      </c>
      <c r="AI13" s="61"/>
      <c r="AJ13" s="61"/>
      <c r="AK13" s="61"/>
      <c r="AL13" s="62"/>
      <c r="AM13" s="60"/>
      <c r="AN13" s="61"/>
      <c r="AO13" s="61"/>
      <c r="AP13" s="61"/>
      <c r="AQ13" s="62"/>
      <c r="AR13" s="60"/>
      <c r="AS13" s="61"/>
      <c r="AT13" s="61"/>
      <c r="AU13" s="61"/>
      <c r="AV13" s="62"/>
      <c r="AW13" s="60"/>
      <c r="AX13" s="61"/>
      <c r="AY13" s="61"/>
      <c r="AZ13" s="61"/>
      <c r="BA13" s="62"/>
      <c r="BB13" s="60"/>
      <c r="BC13" s="61"/>
      <c r="BD13" s="61"/>
      <c r="BE13" s="61"/>
      <c r="BF13" s="62"/>
      <c r="BG13" s="60"/>
      <c r="BH13" s="61"/>
      <c r="BI13" s="61"/>
      <c r="BJ13" s="61"/>
      <c r="BK13" s="62"/>
      <c r="BL13" s="28">
        <f t="shared" si="0"/>
        <v>1</v>
      </c>
    </row>
    <row r="14" spans="2:64" x14ac:dyDescent="0.25">
      <c r="B14" s="63">
        <v>3</v>
      </c>
      <c r="C14" s="64"/>
      <c r="D14" s="65"/>
      <c r="E14" s="66" t="str">
        <f>[1]planilha!C22</f>
        <v>COBERTURA</v>
      </c>
      <c r="F14" s="67"/>
      <c r="G14" s="67"/>
      <c r="H14" s="67"/>
      <c r="I14" s="67"/>
      <c r="J14" s="67"/>
      <c r="K14" s="67"/>
      <c r="L14" s="67"/>
      <c r="M14" s="67"/>
      <c r="N14" s="67"/>
      <c r="O14" s="67"/>
      <c r="P14" s="67"/>
      <c r="Q14" s="67"/>
      <c r="R14" s="67"/>
      <c r="S14" s="67"/>
      <c r="T14" s="67"/>
      <c r="U14" s="67"/>
      <c r="V14" s="67"/>
      <c r="W14" s="67"/>
      <c r="X14" s="27"/>
      <c r="Y14" s="68">
        <f>'PLANILHA UBS JATOBÁ'!I21</f>
        <v>19360.846400000002</v>
      </c>
      <c r="Z14" s="69"/>
      <c r="AA14" s="69"/>
      <c r="AB14" s="69"/>
      <c r="AC14" s="69"/>
      <c r="AD14" s="70"/>
      <c r="AE14" s="57">
        <f>Y14/$Y$23</f>
        <v>4.0550895955717148E-2</v>
      </c>
      <c r="AF14" s="58"/>
      <c r="AG14" s="59"/>
      <c r="AH14" s="60"/>
      <c r="AI14" s="61"/>
      <c r="AJ14" s="61"/>
      <c r="AK14" s="61"/>
      <c r="AL14" s="62"/>
      <c r="AM14" s="60"/>
      <c r="AN14" s="61"/>
      <c r="AO14" s="61"/>
      <c r="AP14" s="61"/>
      <c r="AQ14" s="62"/>
      <c r="AR14" s="60"/>
      <c r="AS14" s="61"/>
      <c r="AT14" s="61"/>
      <c r="AU14" s="61"/>
      <c r="AV14" s="62"/>
      <c r="AW14" s="60"/>
      <c r="AX14" s="61"/>
      <c r="AY14" s="61"/>
      <c r="AZ14" s="61"/>
      <c r="BA14" s="62"/>
      <c r="BB14" s="60"/>
      <c r="BC14" s="61"/>
      <c r="BD14" s="61"/>
      <c r="BE14" s="61"/>
      <c r="BF14" s="62"/>
      <c r="BG14" s="60">
        <v>1</v>
      </c>
      <c r="BH14" s="61"/>
      <c r="BI14" s="61"/>
      <c r="BJ14" s="61"/>
      <c r="BK14" s="62"/>
      <c r="BL14" s="28">
        <f t="shared" si="0"/>
        <v>1</v>
      </c>
    </row>
    <row r="15" spans="2:64" x14ac:dyDescent="0.25">
      <c r="B15" s="63">
        <v>7</v>
      </c>
      <c r="C15" s="64"/>
      <c r="D15" s="65"/>
      <c r="E15" s="66" t="str">
        <f>[1]planilha!C64</f>
        <v>REVESTIMENTOS - PISOS, PAREDES E TETOS</v>
      </c>
      <c r="F15" s="67"/>
      <c r="G15" s="67"/>
      <c r="H15" s="67"/>
      <c r="I15" s="67"/>
      <c r="J15" s="67"/>
      <c r="K15" s="67"/>
      <c r="L15" s="67"/>
      <c r="M15" s="67"/>
      <c r="N15" s="67"/>
      <c r="O15" s="67"/>
      <c r="P15" s="67"/>
      <c r="Q15" s="67"/>
      <c r="R15" s="67"/>
      <c r="S15" s="67"/>
      <c r="T15" s="67"/>
      <c r="U15" s="67"/>
      <c r="V15" s="67"/>
      <c r="W15" s="67"/>
      <c r="X15" s="27"/>
      <c r="Y15" s="68">
        <f>'PLANILHA UBS JATOBÁ'!I24+'PLANILHA UBS JATOBÁ'!I34+'PLANILHA UBS JATOBÁ'!I43+'PLANILHA UBS JATOBÁ'!I48</f>
        <v>156054.06119999997</v>
      </c>
      <c r="Z15" s="69"/>
      <c r="AA15" s="69"/>
      <c r="AB15" s="69"/>
      <c r="AC15" s="69"/>
      <c r="AD15" s="70"/>
      <c r="AE15" s="57">
        <f>Y15/$Y$23</f>
        <v>0.32685203262540807</v>
      </c>
      <c r="AF15" s="58"/>
      <c r="AG15" s="59"/>
      <c r="AH15" s="60"/>
      <c r="AI15" s="61"/>
      <c r="AJ15" s="61"/>
      <c r="AK15" s="61"/>
      <c r="AL15" s="62"/>
      <c r="AM15" s="60"/>
      <c r="AN15" s="61"/>
      <c r="AO15" s="61"/>
      <c r="AP15" s="61"/>
      <c r="AQ15" s="62"/>
      <c r="AR15" s="60">
        <v>0.25</v>
      </c>
      <c r="AS15" s="61"/>
      <c r="AT15" s="61"/>
      <c r="AU15" s="61"/>
      <c r="AV15" s="62"/>
      <c r="AW15" s="60">
        <v>0.25</v>
      </c>
      <c r="AX15" s="61"/>
      <c r="AY15" s="61"/>
      <c r="AZ15" s="61"/>
      <c r="BA15" s="62"/>
      <c r="BB15" s="60">
        <v>0.25</v>
      </c>
      <c r="BC15" s="61"/>
      <c r="BD15" s="61"/>
      <c r="BE15" s="61"/>
      <c r="BF15" s="62"/>
      <c r="BG15" s="60">
        <v>0.25</v>
      </c>
      <c r="BH15" s="61"/>
      <c r="BI15" s="61"/>
      <c r="BJ15" s="61"/>
      <c r="BK15" s="62"/>
      <c r="BL15" s="28">
        <f t="shared" si="0"/>
        <v>1</v>
      </c>
    </row>
    <row r="16" spans="2:64" x14ac:dyDescent="0.25">
      <c r="B16" s="63">
        <v>8</v>
      </c>
      <c r="C16" s="64"/>
      <c r="D16" s="65"/>
      <c r="E16" s="66" t="str">
        <f>[1]planilha!C96</f>
        <v>ESQUADRIAS</v>
      </c>
      <c r="F16" s="67"/>
      <c r="G16" s="67"/>
      <c r="H16" s="67"/>
      <c r="I16" s="67"/>
      <c r="J16" s="67"/>
      <c r="K16" s="67"/>
      <c r="L16" s="67"/>
      <c r="M16" s="67"/>
      <c r="N16" s="67"/>
      <c r="O16" s="67"/>
      <c r="P16" s="67"/>
      <c r="Q16" s="67"/>
      <c r="R16" s="67"/>
      <c r="S16" s="67"/>
      <c r="T16" s="67"/>
      <c r="U16" s="67"/>
      <c r="V16" s="67"/>
      <c r="W16" s="67"/>
      <c r="X16" s="27"/>
      <c r="Y16" s="68">
        <f>'PLANILHA UBS JATOBÁ'!I51+'PLANILHA UBS JATOBÁ'!I60+'PLANILHA UBS JATOBÁ'!I65</f>
        <v>75817.710900000005</v>
      </c>
      <c r="Z16" s="69"/>
      <c r="AA16" s="69"/>
      <c r="AB16" s="69"/>
      <c r="AC16" s="69"/>
      <c r="AD16" s="70"/>
      <c r="AE16" s="57">
        <f>Y16/$Y$23</f>
        <v>0.15879864148431766</v>
      </c>
      <c r="AF16" s="58"/>
      <c r="AG16" s="59"/>
      <c r="AH16" s="60"/>
      <c r="AI16" s="61"/>
      <c r="AJ16" s="61"/>
      <c r="AK16" s="61"/>
      <c r="AL16" s="62"/>
      <c r="AM16" s="60"/>
      <c r="AN16" s="61"/>
      <c r="AO16" s="61"/>
      <c r="AP16" s="61"/>
      <c r="AQ16" s="62"/>
      <c r="AR16" s="60"/>
      <c r="AS16" s="61"/>
      <c r="AT16" s="61"/>
      <c r="AU16" s="61"/>
      <c r="AV16" s="62"/>
      <c r="AW16" s="60"/>
      <c r="AX16" s="61"/>
      <c r="AY16" s="61"/>
      <c r="AZ16" s="61"/>
      <c r="BA16" s="62"/>
      <c r="BB16" s="60">
        <v>0.5</v>
      </c>
      <c r="BC16" s="61"/>
      <c r="BD16" s="61"/>
      <c r="BE16" s="61"/>
      <c r="BF16" s="62"/>
      <c r="BG16" s="60">
        <v>0.5</v>
      </c>
      <c r="BH16" s="61"/>
      <c r="BI16" s="61"/>
      <c r="BJ16" s="61"/>
      <c r="BK16" s="62"/>
      <c r="BL16" s="28">
        <f t="shared" si="0"/>
        <v>1</v>
      </c>
    </row>
    <row r="17" spans="2:64" x14ac:dyDescent="0.25">
      <c r="B17" s="63">
        <v>9</v>
      </c>
      <c r="C17" s="64"/>
      <c r="D17" s="65"/>
      <c r="E17" s="66" t="str">
        <f>[1]planilha!C115</f>
        <v>INSTALAÇÕES ELÉTRICAS</v>
      </c>
      <c r="F17" s="67"/>
      <c r="G17" s="67"/>
      <c r="H17" s="67"/>
      <c r="I17" s="67"/>
      <c r="J17" s="67"/>
      <c r="K17" s="67"/>
      <c r="L17" s="67"/>
      <c r="M17" s="67"/>
      <c r="N17" s="67"/>
      <c r="O17" s="67"/>
      <c r="P17" s="67"/>
      <c r="Q17" s="67"/>
      <c r="R17" s="67"/>
      <c r="S17" s="67"/>
      <c r="T17" s="67"/>
      <c r="U17" s="67"/>
      <c r="V17" s="67"/>
      <c r="W17" s="67"/>
      <c r="X17" s="27"/>
      <c r="Y17" s="68">
        <f>'PLANILHA UBS JATOBÁ'!I69+'PLANILHA UBS JATOBÁ'!I71+'PLANILHA UBS JATOBÁ'!I85+'PLANILHA UBS JATOBÁ'!I90+'PLANILHA UBS JATOBÁ'!I98</f>
        <v>39601.69999999999</v>
      </c>
      <c r="Z17" s="69"/>
      <c r="AA17" s="69"/>
      <c r="AB17" s="69"/>
      <c r="AC17" s="69"/>
      <c r="AD17" s="70"/>
      <c r="AE17" s="57">
        <f>Y17/$Y$23</f>
        <v>8.2944948954789668E-2</v>
      </c>
      <c r="AF17" s="58"/>
      <c r="AG17" s="59"/>
      <c r="AH17" s="60"/>
      <c r="AI17" s="61"/>
      <c r="AJ17" s="61"/>
      <c r="AK17" s="61"/>
      <c r="AL17" s="62"/>
      <c r="AM17" s="60">
        <v>0.25</v>
      </c>
      <c r="AN17" s="61"/>
      <c r="AO17" s="61"/>
      <c r="AP17" s="61"/>
      <c r="AQ17" s="62"/>
      <c r="AR17" s="60">
        <v>0.25</v>
      </c>
      <c r="AS17" s="61"/>
      <c r="AT17" s="61"/>
      <c r="AU17" s="61"/>
      <c r="AV17" s="62"/>
      <c r="AW17" s="60">
        <v>0.25</v>
      </c>
      <c r="AX17" s="61"/>
      <c r="AY17" s="61"/>
      <c r="AZ17" s="61"/>
      <c r="BA17" s="62"/>
      <c r="BB17" s="60">
        <v>0.25</v>
      </c>
      <c r="BC17" s="61"/>
      <c r="BD17" s="61"/>
      <c r="BE17" s="61"/>
      <c r="BF17" s="62"/>
      <c r="BG17" s="60"/>
      <c r="BH17" s="61"/>
      <c r="BI17" s="61"/>
      <c r="BJ17" s="61"/>
      <c r="BK17" s="62"/>
      <c r="BL17" s="28">
        <f t="shared" si="0"/>
        <v>1</v>
      </c>
    </row>
    <row r="18" spans="2:64" x14ac:dyDescent="0.25">
      <c r="B18" s="63">
        <v>10</v>
      </c>
      <c r="C18" s="64"/>
      <c r="D18" s="65"/>
      <c r="E18" s="66" t="str">
        <f>[1]planilha!C157</f>
        <v>INSTALAÇÕES HIDRÁULICAS</v>
      </c>
      <c r="F18" s="67"/>
      <c r="G18" s="67"/>
      <c r="H18" s="67"/>
      <c r="I18" s="67"/>
      <c r="J18" s="67"/>
      <c r="K18" s="67"/>
      <c r="L18" s="67"/>
      <c r="M18" s="67"/>
      <c r="N18" s="67"/>
      <c r="O18" s="67"/>
      <c r="P18" s="67"/>
      <c r="Q18" s="67"/>
      <c r="R18" s="67"/>
      <c r="S18" s="67"/>
      <c r="T18" s="67"/>
      <c r="U18" s="67"/>
      <c r="V18" s="67"/>
      <c r="W18" s="67"/>
      <c r="X18" s="27"/>
      <c r="Y18" s="68">
        <f>'PLANILHA UBS JATOBÁ'!I107+'PLANILHA UBS JATOBÁ'!I128+'PLANILHA UBS JATOBÁ'!I140+'PLANILHA UBS JATOBÁ'!I143</f>
        <v>70648.593500000003</v>
      </c>
      <c r="Z18" s="69"/>
      <c r="AA18" s="69"/>
      <c r="AB18" s="69"/>
      <c r="AC18" s="69"/>
      <c r="AD18" s="70"/>
      <c r="AE18" s="57">
        <f>Y18/$Y$23</f>
        <v>0.14797203103869749</v>
      </c>
      <c r="AF18" s="58"/>
      <c r="AG18" s="59"/>
      <c r="AH18" s="60">
        <v>0.25</v>
      </c>
      <c r="AI18" s="61"/>
      <c r="AJ18" s="61"/>
      <c r="AK18" s="61"/>
      <c r="AL18" s="62"/>
      <c r="AM18" s="60">
        <v>0.5</v>
      </c>
      <c r="AN18" s="61"/>
      <c r="AO18" s="61"/>
      <c r="AP18" s="61"/>
      <c r="AQ18" s="62"/>
      <c r="AR18" s="60">
        <v>0.25</v>
      </c>
      <c r="AS18" s="61"/>
      <c r="AT18" s="61"/>
      <c r="AU18" s="61"/>
      <c r="AV18" s="62"/>
      <c r="AW18" s="60"/>
      <c r="AX18" s="61"/>
      <c r="AY18" s="61"/>
      <c r="AZ18" s="61"/>
      <c r="BA18" s="62"/>
      <c r="BB18" s="60"/>
      <c r="BC18" s="61"/>
      <c r="BD18" s="61"/>
      <c r="BE18" s="61"/>
      <c r="BF18" s="62"/>
      <c r="BG18" s="60"/>
      <c r="BH18" s="61"/>
      <c r="BI18" s="61"/>
      <c r="BJ18" s="61"/>
      <c r="BK18" s="62"/>
      <c r="BL18" s="28">
        <f t="shared" si="0"/>
        <v>1</v>
      </c>
    </row>
    <row r="19" spans="2:64" x14ac:dyDescent="0.25">
      <c r="B19" s="63">
        <v>11</v>
      </c>
      <c r="C19" s="64"/>
      <c r="D19" s="65"/>
      <c r="E19" s="66" t="str">
        <f>[1]planilha!C212</f>
        <v>REDE AR COMPRIMIDO</v>
      </c>
      <c r="F19" s="67"/>
      <c r="G19" s="67"/>
      <c r="H19" s="67"/>
      <c r="I19" s="67"/>
      <c r="J19" s="67"/>
      <c r="K19" s="67"/>
      <c r="L19" s="67"/>
      <c r="M19" s="67"/>
      <c r="N19" s="67"/>
      <c r="O19" s="67"/>
      <c r="P19" s="67"/>
      <c r="Q19" s="67"/>
      <c r="R19" s="67"/>
      <c r="S19" s="67"/>
      <c r="T19" s="67"/>
      <c r="U19" s="67"/>
      <c r="V19" s="67"/>
      <c r="W19" s="67"/>
      <c r="X19" s="27"/>
      <c r="Y19" s="68">
        <f>'PLANILHA UBS JATOBÁ'!I146</f>
        <v>4943.0999999999995</v>
      </c>
      <c r="Z19" s="69"/>
      <c r="AA19" s="69"/>
      <c r="AB19" s="69"/>
      <c r="AC19" s="69"/>
      <c r="AD19" s="70"/>
      <c r="AE19" s="57">
        <f>Y19/$Y$23</f>
        <v>1.035322163387988E-2</v>
      </c>
      <c r="AF19" s="58"/>
      <c r="AG19" s="59"/>
      <c r="AH19" s="60"/>
      <c r="AI19" s="61"/>
      <c r="AJ19" s="61"/>
      <c r="AK19" s="61"/>
      <c r="AL19" s="62"/>
      <c r="AM19" s="60"/>
      <c r="AN19" s="61"/>
      <c r="AO19" s="61"/>
      <c r="AP19" s="61"/>
      <c r="AQ19" s="62"/>
      <c r="AR19" s="60"/>
      <c r="AS19" s="61"/>
      <c r="AT19" s="61"/>
      <c r="AU19" s="61"/>
      <c r="AV19" s="62"/>
      <c r="AW19" s="60">
        <v>0.25</v>
      </c>
      <c r="AX19" s="61"/>
      <c r="AY19" s="61"/>
      <c r="AZ19" s="61"/>
      <c r="BA19" s="62"/>
      <c r="BB19" s="60">
        <v>0.75</v>
      </c>
      <c r="BC19" s="61"/>
      <c r="BD19" s="61"/>
      <c r="BE19" s="61"/>
      <c r="BF19" s="62"/>
      <c r="BG19" s="60"/>
      <c r="BH19" s="61"/>
      <c r="BI19" s="61"/>
      <c r="BJ19" s="61"/>
      <c r="BK19" s="62"/>
      <c r="BL19" s="28">
        <f t="shared" si="0"/>
        <v>1</v>
      </c>
    </row>
    <row r="20" spans="2:64" x14ac:dyDescent="0.25">
      <c r="B20" s="63">
        <v>12</v>
      </c>
      <c r="C20" s="64"/>
      <c r="D20" s="65"/>
      <c r="E20" s="66" t="str">
        <f>[1]planilha!C217</f>
        <v>COMUNICAÇÃO VISUAL</v>
      </c>
      <c r="F20" s="67"/>
      <c r="G20" s="67"/>
      <c r="H20" s="67"/>
      <c r="I20" s="67"/>
      <c r="J20" s="67"/>
      <c r="K20" s="67"/>
      <c r="L20" s="67"/>
      <c r="M20" s="67"/>
      <c r="N20" s="67"/>
      <c r="O20" s="67"/>
      <c r="P20" s="67"/>
      <c r="Q20" s="67"/>
      <c r="R20" s="67"/>
      <c r="S20" s="67"/>
      <c r="T20" s="67"/>
      <c r="U20" s="67"/>
      <c r="V20" s="67"/>
      <c r="W20" s="67"/>
      <c r="X20" s="27"/>
      <c r="Y20" s="68">
        <f>'PLANILHA UBS JATOBÁ'!I151</f>
        <v>2981.4</v>
      </c>
      <c r="Z20" s="69"/>
      <c r="AA20" s="69"/>
      <c r="AB20" s="69"/>
      <c r="AC20" s="69"/>
      <c r="AD20" s="70"/>
      <c r="AE20" s="57">
        <f>Y20/$Y$23</f>
        <v>6.2444811918127251E-3</v>
      </c>
      <c r="AF20" s="58"/>
      <c r="AG20" s="59"/>
      <c r="AH20" s="60"/>
      <c r="AI20" s="61"/>
      <c r="AJ20" s="61"/>
      <c r="AK20" s="61"/>
      <c r="AL20" s="62"/>
      <c r="AM20" s="60"/>
      <c r="AN20" s="61"/>
      <c r="AO20" s="61"/>
      <c r="AP20" s="61"/>
      <c r="AQ20" s="62"/>
      <c r="AR20" s="60"/>
      <c r="AS20" s="61"/>
      <c r="AT20" s="61"/>
      <c r="AU20" s="61"/>
      <c r="AV20" s="62"/>
      <c r="AW20" s="60"/>
      <c r="AX20" s="61"/>
      <c r="AY20" s="61"/>
      <c r="AZ20" s="61"/>
      <c r="BA20" s="62"/>
      <c r="BB20" s="60"/>
      <c r="BC20" s="61"/>
      <c r="BD20" s="61"/>
      <c r="BE20" s="61"/>
      <c r="BF20" s="62"/>
      <c r="BG20" s="60">
        <v>1</v>
      </c>
      <c r="BH20" s="61"/>
      <c r="BI20" s="61"/>
      <c r="BJ20" s="61"/>
      <c r="BK20" s="62"/>
      <c r="BL20" s="28">
        <f t="shared" si="0"/>
        <v>1</v>
      </c>
    </row>
    <row r="21" spans="2:64" ht="15.75" thickBot="1" x14ac:dyDescent="0.3">
      <c r="B21" s="63">
        <v>13</v>
      </c>
      <c r="C21" s="64"/>
      <c r="D21" s="65"/>
      <c r="E21" s="66" t="str">
        <f>[1]planilha!C224</f>
        <v>DIVERSOS E LIMPEZA DA OBRA</v>
      </c>
      <c r="F21" s="67"/>
      <c r="G21" s="67"/>
      <c r="H21" s="67"/>
      <c r="I21" s="67"/>
      <c r="J21" s="67"/>
      <c r="K21" s="67"/>
      <c r="L21" s="67"/>
      <c r="M21" s="67"/>
      <c r="N21" s="67"/>
      <c r="O21" s="67"/>
      <c r="P21" s="67"/>
      <c r="Q21" s="67"/>
      <c r="R21" s="67"/>
      <c r="S21" s="67"/>
      <c r="T21" s="67"/>
      <c r="U21" s="67"/>
      <c r="V21" s="67"/>
      <c r="W21" s="67"/>
      <c r="X21" s="27"/>
      <c r="Y21" s="68">
        <f>'PLANILHA UBS JATOBÁ'!I158</f>
        <v>8571.1773999999987</v>
      </c>
      <c r="Z21" s="69"/>
      <c r="AA21" s="69"/>
      <c r="AB21" s="69"/>
      <c r="AC21" s="69"/>
      <c r="AD21" s="70"/>
      <c r="AE21" s="57">
        <f>Y21/$Y$23</f>
        <v>1.7952155385386154E-2</v>
      </c>
      <c r="AF21" s="58"/>
      <c r="AG21" s="59"/>
      <c r="AH21" s="60"/>
      <c r="AI21" s="61"/>
      <c r="AJ21" s="61"/>
      <c r="AK21" s="61"/>
      <c r="AL21" s="62"/>
      <c r="AM21" s="60"/>
      <c r="AN21" s="61"/>
      <c r="AO21" s="61"/>
      <c r="AP21" s="61"/>
      <c r="AQ21" s="62"/>
      <c r="AR21" s="60"/>
      <c r="AS21" s="61"/>
      <c r="AT21" s="61"/>
      <c r="AU21" s="61"/>
      <c r="AV21" s="62"/>
      <c r="AW21" s="60"/>
      <c r="AX21" s="61"/>
      <c r="AY21" s="61"/>
      <c r="AZ21" s="61"/>
      <c r="BA21" s="62"/>
      <c r="BB21" s="60"/>
      <c r="BC21" s="61"/>
      <c r="BD21" s="61"/>
      <c r="BE21" s="61"/>
      <c r="BF21" s="62"/>
      <c r="BG21" s="60">
        <v>1</v>
      </c>
      <c r="BH21" s="61"/>
      <c r="BI21" s="61"/>
      <c r="BJ21" s="61"/>
      <c r="BK21" s="62"/>
      <c r="BL21" s="28">
        <f t="shared" si="0"/>
        <v>1</v>
      </c>
    </row>
    <row r="22" spans="2:64" ht="16.5" thickBot="1" x14ac:dyDescent="0.3">
      <c r="B22" s="39" t="s">
        <v>76</v>
      </c>
      <c r="C22" s="40"/>
      <c r="D22" s="40"/>
      <c r="E22" s="40"/>
      <c r="F22" s="40"/>
      <c r="G22" s="40"/>
      <c r="H22" s="40"/>
      <c r="I22" s="40"/>
      <c r="J22" s="40"/>
      <c r="K22" s="40"/>
      <c r="L22" s="40"/>
      <c r="M22" s="40"/>
      <c r="N22" s="40"/>
      <c r="O22" s="40"/>
      <c r="P22" s="40"/>
      <c r="Q22" s="40"/>
      <c r="R22" s="40"/>
      <c r="S22" s="40"/>
      <c r="T22" s="40"/>
      <c r="U22" s="40"/>
      <c r="V22" s="40"/>
      <c r="W22" s="40"/>
      <c r="X22" s="41"/>
      <c r="Y22" s="53"/>
      <c r="Z22" s="54"/>
      <c r="AA22" s="54"/>
      <c r="AB22" s="54"/>
      <c r="AC22" s="54"/>
      <c r="AD22" s="55"/>
      <c r="AE22" s="48">
        <f>SUM(AE12:AF21)</f>
        <v>1</v>
      </c>
      <c r="AF22" s="49"/>
      <c r="AG22" s="49"/>
      <c r="AH22" s="36">
        <f>AH23/$Y$23</f>
        <v>0.24532459948966556</v>
      </c>
      <c r="AI22" s="37"/>
      <c r="AJ22" s="37"/>
      <c r="AK22" s="37"/>
      <c r="AL22" s="38"/>
      <c r="AM22" s="36">
        <f>AM23/$Y$23</f>
        <v>9.472225275804616E-2</v>
      </c>
      <c r="AN22" s="37"/>
      <c r="AO22" s="37"/>
      <c r="AP22" s="37"/>
      <c r="AQ22" s="38"/>
      <c r="AR22" s="36">
        <f>AR23/$Y$23</f>
        <v>5.7729244998371794E-2</v>
      </c>
      <c r="AS22" s="37"/>
      <c r="AT22" s="37"/>
      <c r="AU22" s="37"/>
      <c r="AV22" s="38"/>
      <c r="AW22" s="36">
        <f>AW23/$Y$23</f>
        <v>0.10503755080351941</v>
      </c>
      <c r="AX22" s="37"/>
      <c r="AY22" s="37"/>
      <c r="AZ22" s="37"/>
      <c r="BA22" s="38"/>
      <c r="BB22" s="36">
        <f>BB23/$Y$23</f>
        <v>0.18961348236261819</v>
      </c>
      <c r="BC22" s="37"/>
      <c r="BD22" s="37"/>
      <c r="BE22" s="37"/>
      <c r="BF22" s="38"/>
      <c r="BG22" s="36">
        <f>BG23/$Y$23</f>
        <v>0.22585986143142686</v>
      </c>
      <c r="BH22" s="37"/>
      <c r="BI22" s="37"/>
      <c r="BJ22" s="37"/>
      <c r="BK22" s="38"/>
      <c r="BL22" s="29">
        <f>BL23/$Y$23</f>
        <v>1</v>
      </c>
    </row>
    <row r="23" spans="2:64" ht="15.75" thickBot="1" x14ac:dyDescent="0.3">
      <c r="B23" s="39" t="s">
        <v>77</v>
      </c>
      <c r="C23" s="40"/>
      <c r="D23" s="40"/>
      <c r="E23" s="40"/>
      <c r="F23" s="40"/>
      <c r="G23" s="40"/>
      <c r="H23" s="40"/>
      <c r="I23" s="40"/>
      <c r="J23" s="40"/>
      <c r="K23" s="40"/>
      <c r="L23" s="40"/>
      <c r="M23" s="40"/>
      <c r="N23" s="40"/>
      <c r="O23" s="40"/>
      <c r="P23" s="40"/>
      <c r="Q23" s="40"/>
      <c r="R23" s="40"/>
      <c r="S23" s="40"/>
      <c r="T23" s="40"/>
      <c r="U23" s="40"/>
      <c r="V23" s="40"/>
      <c r="W23" s="40"/>
      <c r="X23" s="41"/>
      <c r="Y23" s="50">
        <f>SUM(Y12:Z21)</f>
        <v>477445.58889999997</v>
      </c>
      <c r="Z23" s="51"/>
      <c r="AA23" s="51"/>
      <c r="AB23" s="51"/>
      <c r="AC23" s="51"/>
      <c r="AD23" s="52"/>
      <c r="AE23" s="44"/>
      <c r="AF23" s="45"/>
      <c r="AG23" s="45"/>
      <c r="AH23" s="33">
        <f>AH12*$Y$12 +AH13*$Y$13+AH14*$Y$14 + AH15*$Y$15 + AH16*$Y$16 + AH17*$Y$17 + AH18*$Y$18 + AH19*$Y$19 + AH20*$Y$20 + AH21*$Y$21</f>
        <v>117129.14787500001</v>
      </c>
      <c r="AI23" s="34"/>
      <c r="AJ23" s="34"/>
      <c r="AK23" s="34"/>
      <c r="AL23" s="35"/>
      <c r="AM23" s="33">
        <f>AM12*$Y$12 +AM13*$Y$13+AM14*$Y$14+AM15*$Y$15 + AM16*$Y$16 + AM17*$Y$17 + AM18*$Y$18 + AM19*$Y$19 + AM20*$Y$20 + AM21*$Y$21</f>
        <v>45224.721749999997</v>
      </c>
      <c r="AN23" s="34"/>
      <c r="AO23" s="34"/>
      <c r="AP23" s="34"/>
      <c r="AQ23" s="35"/>
      <c r="AR23" s="33">
        <f>AR12*$Y$12 +AR13*$Y$13+AR14*$Y$14 +AR16*$Y$16 + AR17*$Y$17 + AR18*$Y$18 + AR19*$Y$19 + AR20*$Y$20 + AR21*$Y$21</f>
        <v>27562.573375</v>
      </c>
      <c r="AS23" s="34"/>
      <c r="AT23" s="34"/>
      <c r="AU23" s="34"/>
      <c r="AV23" s="35"/>
      <c r="AW23" s="33">
        <f>AW12*$Y$12 +AW13*$Y$13+AW14*$Y$14 + AW15*$Y$15 + AW16*$Y$16 + AW17*$Y$17 + AW18*$Y$18 + AW19*$Y$19 + AW20*$Y$20 + AW21*$Y$21</f>
        <v>50149.715299999989</v>
      </c>
      <c r="AX23" s="34"/>
      <c r="AY23" s="34"/>
      <c r="AZ23" s="34"/>
      <c r="BA23" s="35"/>
      <c r="BB23" s="33">
        <f>BB12*$Y$12 +BB13*$Y$13+BB14*$Y$14+ BB15*$Y$15 + BB16*$Y$16 + BB17*$Y$17 + BB18*$Y$18 + BB19*$Y$19 + BB20*$Y$20 + BB21*$Y$21</f>
        <v>90530.120750000002</v>
      </c>
      <c r="BC23" s="34"/>
      <c r="BD23" s="34"/>
      <c r="BE23" s="34"/>
      <c r="BF23" s="35"/>
      <c r="BG23" s="33">
        <f>BG12*$Y$12 +BG13*$Y$13+BG14*$Y$14+ BG15*$Y$15 + BG16*$Y$16 + BG17*$Y$17 + BG18*$Y$18 + BG19*$Y$19 + BG20*$Y$20 + BG21*$Y$21</f>
        <v>107835.79454999999</v>
      </c>
      <c r="BH23" s="34"/>
      <c r="BI23" s="34"/>
      <c r="BJ23" s="34"/>
      <c r="BK23" s="35"/>
      <c r="BL23" s="30">
        <f>BL12*$Y$12 +BL13*$Y$13+BL14*$Y$14+ BL15*$Y$15 + BL16*$Y$16 + BL17*$Y$17 + BL18*$Y$18 + BL19*$Y$19 + BL20*$Y$20 + BL21*$Y$21</f>
        <v>477445.58889999997</v>
      </c>
    </row>
    <row r="24" spans="2:64" ht="15.75" thickBot="1" x14ac:dyDescent="0.3">
      <c r="B24" s="39" t="s">
        <v>78</v>
      </c>
      <c r="C24" s="40"/>
      <c r="D24" s="40"/>
      <c r="E24" s="40"/>
      <c r="F24" s="40"/>
      <c r="G24" s="40"/>
      <c r="H24" s="40"/>
      <c r="I24" s="40"/>
      <c r="J24" s="40"/>
      <c r="K24" s="40"/>
      <c r="L24" s="40"/>
      <c r="M24" s="40"/>
      <c r="N24" s="40"/>
      <c r="O24" s="40"/>
      <c r="P24" s="40"/>
      <c r="Q24" s="40"/>
      <c r="R24" s="40"/>
      <c r="S24" s="40"/>
      <c r="T24" s="40"/>
      <c r="U24" s="40"/>
      <c r="V24" s="40"/>
      <c r="W24" s="40"/>
      <c r="X24" s="41"/>
      <c r="Y24" s="44"/>
      <c r="Z24" s="46"/>
      <c r="AA24" s="46"/>
      <c r="AB24" s="46"/>
      <c r="AC24" s="46"/>
      <c r="AD24" s="47"/>
      <c r="AE24" s="48">
        <f>AE22</f>
        <v>1</v>
      </c>
      <c r="AF24" s="49"/>
      <c r="AG24" s="49"/>
      <c r="AH24" s="36">
        <f>AH25/$Y$23</f>
        <v>0.24532459948966556</v>
      </c>
      <c r="AI24" s="37"/>
      <c r="AJ24" s="37"/>
      <c r="AK24" s="37"/>
      <c r="AL24" s="38"/>
      <c r="AM24" s="36">
        <f>AM25/$Y$23</f>
        <v>0.3400468522477117</v>
      </c>
      <c r="AN24" s="37"/>
      <c r="AO24" s="37"/>
      <c r="AP24" s="37"/>
      <c r="AQ24" s="38"/>
      <c r="AR24" s="36">
        <f>AR25/$Y$23</f>
        <v>0.39777609724608354</v>
      </c>
      <c r="AS24" s="37"/>
      <c r="AT24" s="37"/>
      <c r="AU24" s="37"/>
      <c r="AV24" s="38"/>
      <c r="AW24" s="36">
        <f>AW25/$Y$23</f>
        <v>0.50281364804960293</v>
      </c>
      <c r="AX24" s="37"/>
      <c r="AY24" s="37"/>
      <c r="AZ24" s="37"/>
      <c r="BA24" s="38"/>
      <c r="BB24" s="36">
        <f>BB25/$Y$23</f>
        <v>0.69242713041222115</v>
      </c>
      <c r="BC24" s="37"/>
      <c r="BD24" s="37"/>
      <c r="BE24" s="37"/>
      <c r="BF24" s="38"/>
      <c r="BG24" s="36">
        <f>BG25/$Y$23</f>
        <v>0.91828699184364804</v>
      </c>
      <c r="BH24" s="37"/>
      <c r="BI24" s="37"/>
      <c r="BJ24" s="37"/>
      <c r="BK24" s="38"/>
      <c r="BL24" s="29">
        <f>BL22</f>
        <v>1</v>
      </c>
    </row>
    <row r="25" spans="2:64" ht="16.5" thickBot="1" x14ac:dyDescent="0.3">
      <c r="B25" s="39" t="s">
        <v>79</v>
      </c>
      <c r="C25" s="40"/>
      <c r="D25" s="40"/>
      <c r="E25" s="40"/>
      <c r="F25" s="40"/>
      <c r="G25" s="40"/>
      <c r="H25" s="40"/>
      <c r="I25" s="40"/>
      <c r="J25" s="40"/>
      <c r="K25" s="40"/>
      <c r="L25" s="40"/>
      <c r="M25" s="40"/>
      <c r="N25" s="40"/>
      <c r="O25" s="40"/>
      <c r="P25" s="40"/>
      <c r="Q25" s="40"/>
      <c r="R25" s="40"/>
      <c r="S25" s="40"/>
      <c r="T25" s="40"/>
      <c r="U25" s="40"/>
      <c r="V25" s="40"/>
      <c r="W25" s="40"/>
      <c r="X25" s="41"/>
      <c r="Y25" s="42">
        <f>Y23</f>
        <v>477445.58889999997</v>
      </c>
      <c r="Z25" s="43"/>
      <c r="AA25" s="43"/>
      <c r="AB25" s="43"/>
      <c r="AC25" s="43"/>
      <c r="AD25" s="43"/>
      <c r="AE25" s="44"/>
      <c r="AF25" s="45"/>
      <c r="AG25" s="45"/>
      <c r="AH25" s="33">
        <f>AH23</f>
        <v>117129.14787500001</v>
      </c>
      <c r="AI25" s="34"/>
      <c r="AJ25" s="34"/>
      <c r="AK25" s="34"/>
      <c r="AL25" s="35"/>
      <c r="AM25" s="33">
        <f>AH25+AM23</f>
        <v>162353.86962499999</v>
      </c>
      <c r="AN25" s="34"/>
      <c r="AO25" s="34"/>
      <c r="AP25" s="34"/>
      <c r="AQ25" s="35"/>
      <c r="AR25" s="33">
        <f>AM25+AR23</f>
        <v>189916.443</v>
      </c>
      <c r="AS25" s="34"/>
      <c r="AT25" s="34"/>
      <c r="AU25" s="34"/>
      <c r="AV25" s="35"/>
      <c r="AW25" s="33">
        <f>AR25+AW23</f>
        <v>240066.15829999998</v>
      </c>
      <c r="AX25" s="34"/>
      <c r="AY25" s="34"/>
      <c r="AZ25" s="34"/>
      <c r="BA25" s="35"/>
      <c r="BB25" s="33">
        <f>AW25+BB23</f>
        <v>330596.27905000001</v>
      </c>
      <c r="BC25" s="34"/>
      <c r="BD25" s="34"/>
      <c r="BE25" s="34"/>
      <c r="BF25" s="35"/>
      <c r="BG25" s="33">
        <f>BB25+BG23</f>
        <v>438432.0736</v>
      </c>
      <c r="BH25" s="34"/>
      <c r="BI25" s="34"/>
      <c r="BJ25" s="34"/>
      <c r="BK25" s="35"/>
      <c r="BL25" s="30">
        <f>BL23</f>
        <v>477445.58889999997</v>
      </c>
    </row>
    <row r="30" spans="2:64" x14ac:dyDescent="0.25">
      <c r="AE30" s="31">
        <v>1196805.47</v>
      </c>
    </row>
  </sheetData>
  <mergeCells count="172">
    <mergeCell ref="B1:BL1"/>
    <mergeCell ref="B3:L3"/>
    <mergeCell ref="M3:AD3"/>
    <mergeCell ref="AE3:AS3"/>
    <mergeCell ref="AT3:BA3"/>
    <mergeCell ref="B4:L4"/>
    <mergeCell ref="M4:AD5"/>
    <mergeCell ref="BC4:BJ4"/>
    <mergeCell ref="BK4:BL4"/>
    <mergeCell ref="B5:L5"/>
    <mergeCell ref="AE5:AS5"/>
    <mergeCell ref="AT5:BA5"/>
    <mergeCell ref="B6:L6"/>
    <mergeCell ref="M6:AD6"/>
    <mergeCell ref="B7:L7"/>
    <mergeCell ref="M7:AD7"/>
    <mergeCell ref="AE7:AN7"/>
    <mergeCell ref="AO7:AS7"/>
    <mergeCell ref="AT7:BA7"/>
    <mergeCell ref="B8:L8"/>
    <mergeCell ref="M8:AD8"/>
    <mergeCell ref="AO8:AS8"/>
    <mergeCell ref="AT8:BA8"/>
    <mergeCell ref="B10:D11"/>
    <mergeCell ref="E10:W11"/>
    <mergeCell ref="Y10:AD10"/>
    <mergeCell ref="AE10:AG10"/>
    <mergeCell ref="AH10:BL10"/>
    <mergeCell ref="Y11:AD11"/>
    <mergeCell ref="BG11:BK11"/>
    <mergeCell ref="B12:D12"/>
    <mergeCell ref="E12:W12"/>
    <mergeCell ref="Y12:AD12"/>
    <mergeCell ref="AE12:AG12"/>
    <mergeCell ref="AH12:AL12"/>
    <mergeCell ref="AM12:AQ12"/>
    <mergeCell ref="AR12:AV12"/>
    <mergeCell ref="AW12:BA12"/>
    <mergeCell ref="BB12:BF12"/>
    <mergeCell ref="AE11:AG11"/>
    <mergeCell ref="AH11:AL11"/>
    <mergeCell ref="AM11:AQ11"/>
    <mergeCell ref="AR11:AV11"/>
    <mergeCell ref="AW11:BA11"/>
    <mergeCell ref="BB11:BF11"/>
    <mergeCell ref="BG12:BK12"/>
    <mergeCell ref="BG15:BK15"/>
    <mergeCell ref="BG13:BK13"/>
    <mergeCell ref="B14:D14"/>
    <mergeCell ref="E14:W14"/>
    <mergeCell ref="Y14:AD14"/>
    <mergeCell ref="AE14:AG14"/>
    <mergeCell ref="AH14:AL14"/>
    <mergeCell ref="AM14:AQ14"/>
    <mergeCell ref="AR14:AV14"/>
    <mergeCell ref="AW14:BA14"/>
    <mergeCell ref="BB14:BF14"/>
    <mergeCell ref="BG14:BK14"/>
    <mergeCell ref="B13:D13"/>
    <mergeCell ref="E13:W13"/>
    <mergeCell ref="Y13:AD13"/>
    <mergeCell ref="AE13:AG13"/>
    <mergeCell ref="AH13:AL13"/>
    <mergeCell ref="AM13:AQ13"/>
    <mergeCell ref="AR13:AV13"/>
    <mergeCell ref="AW13:BA13"/>
    <mergeCell ref="BB13:BF13"/>
    <mergeCell ref="B15:D15"/>
    <mergeCell ref="E15:W15"/>
    <mergeCell ref="Y15:AD15"/>
    <mergeCell ref="AE15:AG15"/>
    <mergeCell ref="AH15:AL15"/>
    <mergeCell ref="AM15:AQ15"/>
    <mergeCell ref="AR15:AV15"/>
    <mergeCell ref="AW15:BA15"/>
    <mergeCell ref="BB15:BF15"/>
    <mergeCell ref="BG16:BK16"/>
    <mergeCell ref="B17:D17"/>
    <mergeCell ref="E17:W17"/>
    <mergeCell ref="Y17:AD17"/>
    <mergeCell ref="AE17:AG17"/>
    <mergeCell ref="AH17:AL17"/>
    <mergeCell ref="AM17:AQ17"/>
    <mergeCell ref="AR17:AV17"/>
    <mergeCell ref="AW17:BA17"/>
    <mergeCell ref="BB17:BF17"/>
    <mergeCell ref="BG17:BK17"/>
    <mergeCell ref="B16:D16"/>
    <mergeCell ref="E16:W16"/>
    <mergeCell ref="Y16:AD16"/>
    <mergeCell ref="AE16:AG16"/>
    <mergeCell ref="AH16:AL16"/>
    <mergeCell ref="AM16:AQ16"/>
    <mergeCell ref="AR16:AV16"/>
    <mergeCell ref="AW16:BA16"/>
    <mergeCell ref="BB16:BF16"/>
    <mergeCell ref="BG18:BK18"/>
    <mergeCell ref="B19:D19"/>
    <mergeCell ref="E19:W19"/>
    <mergeCell ref="Y19:AD19"/>
    <mergeCell ref="AE19:AG19"/>
    <mergeCell ref="AH19:AL19"/>
    <mergeCell ref="AM19:AQ19"/>
    <mergeCell ref="AR19:AV19"/>
    <mergeCell ref="AW19:BA19"/>
    <mergeCell ref="BB19:BF19"/>
    <mergeCell ref="BG19:BK19"/>
    <mergeCell ref="B18:D18"/>
    <mergeCell ref="E18:W18"/>
    <mergeCell ref="Y18:AD18"/>
    <mergeCell ref="AE18:AG18"/>
    <mergeCell ref="AH18:AL18"/>
    <mergeCell ref="AM18:AQ18"/>
    <mergeCell ref="AR18:AV18"/>
    <mergeCell ref="AW18:BA18"/>
    <mergeCell ref="BB18:BF18"/>
    <mergeCell ref="BG20:BK20"/>
    <mergeCell ref="B21:D21"/>
    <mergeCell ref="E21:W21"/>
    <mergeCell ref="Y21:AD21"/>
    <mergeCell ref="AE21:AG21"/>
    <mergeCell ref="AH21:AL21"/>
    <mergeCell ref="AM21:AQ21"/>
    <mergeCell ref="AR21:AV21"/>
    <mergeCell ref="AW21:BA21"/>
    <mergeCell ref="BB21:BF21"/>
    <mergeCell ref="BG21:BK21"/>
    <mergeCell ref="B20:D20"/>
    <mergeCell ref="E20:W20"/>
    <mergeCell ref="Y20:AD20"/>
    <mergeCell ref="AE20:AG20"/>
    <mergeCell ref="AH20:AL20"/>
    <mergeCell ref="AM20:AQ20"/>
    <mergeCell ref="AR20:AV20"/>
    <mergeCell ref="AW20:BA20"/>
    <mergeCell ref="BB20:BF20"/>
    <mergeCell ref="B22:X22"/>
    <mergeCell ref="Y22:AD22"/>
    <mergeCell ref="AE22:AG22"/>
    <mergeCell ref="AH22:AL22"/>
    <mergeCell ref="AM22:AQ22"/>
    <mergeCell ref="AR22:AV22"/>
    <mergeCell ref="AW22:BA22"/>
    <mergeCell ref="BB22:BF22"/>
    <mergeCell ref="BG22:BK22"/>
    <mergeCell ref="AW23:BA23"/>
    <mergeCell ref="BB23:BF23"/>
    <mergeCell ref="BG23:BK23"/>
    <mergeCell ref="B24:X24"/>
    <mergeCell ref="Y24:AD24"/>
    <mergeCell ref="AE24:AG24"/>
    <mergeCell ref="AH24:AL24"/>
    <mergeCell ref="AM24:AQ24"/>
    <mergeCell ref="AR24:AV24"/>
    <mergeCell ref="AW24:BA24"/>
    <mergeCell ref="B23:X23"/>
    <mergeCell ref="Y23:AD23"/>
    <mergeCell ref="AE23:AG23"/>
    <mergeCell ref="AH23:AL23"/>
    <mergeCell ref="AM23:AQ23"/>
    <mergeCell ref="AR23:AV23"/>
    <mergeCell ref="BG25:BK25"/>
    <mergeCell ref="BB24:BF24"/>
    <mergeCell ref="BG24:BK24"/>
    <mergeCell ref="B25:X25"/>
    <mergeCell ref="Y25:AD25"/>
    <mergeCell ref="AE25:AG25"/>
    <mergeCell ref="AH25:AL25"/>
    <mergeCell ref="AM25:AQ25"/>
    <mergeCell ref="AR25:AV25"/>
    <mergeCell ref="AW25:BA25"/>
    <mergeCell ref="BB25:BF25"/>
  </mergeCells>
  <printOptions horizontalCentered="1" verticalCentered="1"/>
  <pageMargins left="0.51181102362204722" right="0.51181102362204722" top="1.3779527559055118" bottom="0.78740157480314965" header="0.31496062992125984" footer="0.19685039370078741"/>
  <pageSetup paperSize="9" scale="70" orientation="landscape" r:id="rId1"/>
  <headerFooter>
    <oddHeader>&amp;F</oddHeader>
    <oddFooter>Página &amp;P de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63"/>
  <sheetViews>
    <sheetView zoomScaleNormal="100" workbookViewId="0">
      <selection activeCell="L162" sqref="L162"/>
    </sheetView>
  </sheetViews>
  <sheetFormatPr defaultRowHeight="15" x14ac:dyDescent="0.25"/>
  <cols>
    <col min="1" max="1" width="3.140625" customWidth="1"/>
    <col min="2" max="2" width="7.28515625" bestFit="1" customWidth="1"/>
    <col min="3" max="3" width="12.140625" customWidth="1"/>
    <col min="4" max="4" width="52.28515625" style="32" customWidth="1"/>
    <col min="5" max="5" width="7.85546875" bestFit="1" customWidth="1"/>
    <col min="6" max="6" width="9" bestFit="1" customWidth="1"/>
    <col min="7" max="7" width="7.5703125" bestFit="1" customWidth="1"/>
    <col min="8" max="8" width="8.42578125" customWidth="1"/>
    <col min="9" max="9" width="11.5703125" bestFit="1" customWidth="1"/>
    <col min="10" max="10" width="3.28515625" customWidth="1"/>
  </cols>
  <sheetData>
    <row r="1" spans="2:9" ht="15.75" thickBot="1" x14ac:dyDescent="0.3"/>
    <row r="2" spans="2:9" x14ac:dyDescent="0.25">
      <c r="B2" s="197"/>
      <c r="C2" s="198"/>
      <c r="D2" s="199"/>
      <c r="E2" s="203"/>
      <c r="F2" s="203"/>
      <c r="G2" s="203"/>
      <c r="H2" s="203"/>
      <c r="I2" s="204"/>
    </row>
    <row r="3" spans="2:9" x14ac:dyDescent="0.25">
      <c r="B3" s="200"/>
      <c r="C3" s="201"/>
      <c r="D3" s="202"/>
      <c r="E3" s="205"/>
      <c r="F3" s="205"/>
      <c r="G3" s="205"/>
      <c r="H3" s="205"/>
      <c r="I3" s="206"/>
    </row>
    <row r="4" spans="2:9" x14ac:dyDescent="0.25">
      <c r="B4" s="200"/>
      <c r="C4" s="201"/>
      <c r="D4" s="202"/>
      <c r="E4" s="205"/>
      <c r="F4" s="205"/>
      <c r="G4" s="205"/>
      <c r="H4" s="205"/>
      <c r="I4" s="206"/>
    </row>
    <row r="5" spans="2:9" x14ac:dyDescent="0.25">
      <c r="B5" s="200"/>
      <c r="C5" s="201"/>
      <c r="D5" s="202"/>
      <c r="E5" s="205"/>
      <c r="F5" s="205"/>
      <c r="G5" s="205"/>
      <c r="H5" s="205"/>
      <c r="I5" s="206"/>
    </row>
    <row r="6" spans="2:9" ht="15.75" customHeight="1" thickBot="1" x14ac:dyDescent="0.3">
      <c r="B6" s="210"/>
      <c r="C6" s="211"/>
      <c r="D6" s="212"/>
      <c r="E6" s="205"/>
      <c r="F6" s="205"/>
      <c r="G6" s="205"/>
      <c r="H6" s="205"/>
      <c r="I6" s="206"/>
    </row>
    <row r="7" spans="2:9" x14ac:dyDescent="0.25">
      <c r="B7" s="160" t="s">
        <v>0</v>
      </c>
      <c r="C7" s="161"/>
      <c r="D7" s="161"/>
      <c r="E7" s="161"/>
      <c r="F7" s="161"/>
      <c r="G7" s="161"/>
      <c r="H7" s="161"/>
      <c r="I7" s="162"/>
    </row>
    <row r="8" spans="2:9" x14ac:dyDescent="0.25">
      <c r="B8" s="213" t="s">
        <v>411</v>
      </c>
      <c r="C8" s="214"/>
      <c r="D8" s="214"/>
      <c r="E8" s="214"/>
      <c r="F8" s="214"/>
      <c r="G8" s="214"/>
      <c r="H8" s="209" t="s">
        <v>405</v>
      </c>
      <c r="I8" s="215">
        <v>0.24229999999999999</v>
      </c>
    </row>
    <row r="9" spans="2:9" ht="38.25" customHeight="1" x14ac:dyDescent="0.25">
      <c r="B9" s="163" t="s">
        <v>60</v>
      </c>
      <c r="C9" s="138" t="s">
        <v>406</v>
      </c>
      <c r="D9" s="138" t="s">
        <v>407</v>
      </c>
      <c r="E9" s="138" t="s">
        <v>409</v>
      </c>
      <c r="F9" s="138" t="s">
        <v>408</v>
      </c>
      <c r="G9" s="207" t="s">
        <v>1</v>
      </c>
      <c r="H9" s="138" t="s">
        <v>2</v>
      </c>
      <c r="I9" s="164" t="s">
        <v>410</v>
      </c>
    </row>
    <row r="10" spans="2:9" ht="15.75" thickBot="1" x14ac:dyDescent="0.3">
      <c r="B10" s="165"/>
      <c r="C10" s="166"/>
      <c r="D10" s="166"/>
      <c r="E10" s="166"/>
      <c r="F10" s="166"/>
      <c r="G10" s="208"/>
      <c r="H10" s="166"/>
      <c r="I10" s="167"/>
    </row>
    <row r="11" spans="2:9" ht="20.100000000000001" customHeight="1" x14ac:dyDescent="0.25">
      <c r="B11" s="216">
        <v>1</v>
      </c>
      <c r="C11" s="154"/>
      <c r="D11" s="155" t="s">
        <v>253</v>
      </c>
      <c r="E11" s="156" t="s">
        <v>254</v>
      </c>
      <c r="F11" s="157">
        <v>0</v>
      </c>
      <c r="G11" s="158"/>
      <c r="H11" s="159">
        <v>1.2423</v>
      </c>
      <c r="I11" s="217">
        <f>SUM(I12:I14)</f>
        <v>0</v>
      </c>
    </row>
    <row r="12" spans="2:9" ht="30" customHeight="1" x14ac:dyDescent="0.25">
      <c r="B12" s="172" t="s">
        <v>5</v>
      </c>
      <c r="C12" s="139" t="s">
        <v>3</v>
      </c>
      <c r="D12" s="140" t="s">
        <v>82</v>
      </c>
      <c r="E12" s="141" t="s">
        <v>4</v>
      </c>
      <c r="F12" s="142">
        <v>4.5</v>
      </c>
      <c r="G12" s="143"/>
      <c r="H12" s="147">
        <f>ROUND($H$11*G12,2)</f>
        <v>0</v>
      </c>
      <c r="I12" s="173">
        <f>H12*F12</f>
        <v>0</v>
      </c>
    </row>
    <row r="13" spans="2:9" ht="30" customHeight="1" x14ac:dyDescent="0.25">
      <c r="B13" s="172" t="s">
        <v>6</v>
      </c>
      <c r="C13" s="144" t="s">
        <v>331</v>
      </c>
      <c r="D13" s="145" t="s">
        <v>83</v>
      </c>
      <c r="E13" s="141" t="s">
        <v>4</v>
      </c>
      <c r="F13" s="142">
        <v>20</v>
      </c>
      <c r="G13" s="146"/>
      <c r="H13" s="147">
        <f>ROUND($H$11*G13,2)</f>
        <v>0</v>
      </c>
      <c r="I13" s="173">
        <f>H13*F13</f>
        <v>0</v>
      </c>
    </row>
    <row r="14" spans="2:9" ht="30" customHeight="1" thickBot="1" x14ac:dyDescent="0.3">
      <c r="B14" s="174" t="s">
        <v>7</v>
      </c>
      <c r="C14" s="175" t="s">
        <v>8</v>
      </c>
      <c r="D14" s="176" t="s">
        <v>255</v>
      </c>
      <c r="E14" s="177" t="s">
        <v>4</v>
      </c>
      <c r="F14" s="178">
        <v>521.78</v>
      </c>
      <c r="G14" s="179"/>
      <c r="H14" s="180">
        <f>ROUND($H$11*G14,2)</f>
        <v>0</v>
      </c>
      <c r="I14" s="181">
        <f>H14*F14</f>
        <v>0</v>
      </c>
    </row>
    <row r="15" spans="2:9" s="137" customFormat="1" ht="20.100000000000001" customHeight="1" x14ac:dyDescent="0.2">
      <c r="B15" s="168">
        <v>2</v>
      </c>
      <c r="C15" s="182"/>
      <c r="D15" s="183" t="s">
        <v>256</v>
      </c>
      <c r="E15" s="169" t="s">
        <v>254</v>
      </c>
      <c r="F15" s="170">
        <v>0</v>
      </c>
      <c r="G15" s="184"/>
      <c r="H15" s="170">
        <v>0</v>
      </c>
      <c r="I15" s="171">
        <f>SUM(I16:I20)</f>
        <v>0</v>
      </c>
    </row>
    <row r="16" spans="2:9" ht="33.75" x14ac:dyDescent="0.25">
      <c r="B16" s="185" t="s">
        <v>12</v>
      </c>
      <c r="C16" s="148" t="s">
        <v>10</v>
      </c>
      <c r="D16" s="149" t="s">
        <v>257</v>
      </c>
      <c r="E16" s="150" t="s">
        <v>11</v>
      </c>
      <c r="F16" s="151">
        <v>1186.9100000000001</v>
      </c>
      <c r="G16" s="152"/>
      <c r="H16" s="151">
        <f>ROUND($H$11*G16,2)</f>
        <v>0</v>
      </c>
      <c r="I16" s="186">
        <f>F16*H16</f>
        <v>0</v>
      </c>
    </row>
    <row r="17" spans="2:9" ht="30" customHeight="1" x14ac:dyDescent="0.25">
      <c r="B17" s="185" t="s">
        <v>85</v>
      </c>
      <c r="C17" s="153" t="s">
        <v>86</v>
      </c>
      <c r="D17" s="149" t="s">
        <v>259</v>
      </c>
      <c r="E17" s="150" t="s">
        <v>258</v>
      </c>
      <c r="F17" s="151">
        <v>25000</v>
      </c>
      <c r="G17" s="152"/>
      <c r="H17" s="151">
        <f>ROUND($H$11*G17,2)</f>
        <v>0</v>
      </c>
      <c r="I17" s="186">
        <f>F17*H17</f>
        <v>0</v>
      </c>
    </row>
    <row r="18" spans="2:9" ht="30" customHeight="1" x14ac:dyDescent="0.25">
      <c r="B18" s="185" t="s">
        <v>87</v>
      </c>
      <c r="C18" s="148" t="s">
        <v>88</v>
      </c>
      <c r="D18" s="149" t="s">
        <v>84</v>
      </c>
      <c r="E18" s="150" t="s">
        <v>11</v>
      </c>
      <c r="F18" s="151">
        <v>1188.9100000000001</v>
      </c>
      <c r="G18" s="152"/>
      <c r="H18" s="151">
        <f>ROUND($H$11*G18,2)</f>
        <v>0</v>
      </c>
      <c r="I18" s="186">
        <f>F18*H18</f>
        <v>0</v>
      </c>
    </row>
    <row r="19" spans="2:9" ht="33.75" x14ac:dyDescent="0.25">
      <c r="B19" s="185" t="s">
        <v>89</v>
      </c>
      <c r="C19" s="148" t="s">
        <v>10</v>
      </c>
      <c r="D19" s="149" t="s">
        <v>257</v>
      </c>
      <c r="E19" s="150" t="s">
        <v>11</v>
      </c>
      <c r="F19" s="151">
        <v>149.19999999999999</v>
      </c>
      <c r="G19" s="152"/>
      <c r="H19" s="151">
        <f>ROUND($H$11*G19,2)</f>
        <v>0</v>
      </c>
      <c r="I19" s="186">
        <f>F19*H19</f>
        <v>0</v>
      </c>
    </row>
    <row r="20" spans="2:9" ht="30" customHeight="1" thickBot="1" x14ac:dyDescent="0.3">
      <c r="B20" s="187" t="s">
        <v>90</v>
      </c>
      <c r="C20" s="188" t="s">
        <v>86</v>
      </c>
      <c r="D20" s="189" t="s">
        <v>259</v>
      </c>
      <c r="E20" s="190" t="s">
        <v>258</v>
      </c>
      <c r="F20" s="191">
        <v>22687.599999999999</v>
      </c>
      <c r="G20" s="192"/>
      <c r="H20" s="191">
        <f>ROUND($H$11*G20,2)</f>
        <v>0</v>
      </c>
      <c r="I20" s="193">
        <f>F20*H20</f>
        <v>0</v>
      </c>
    </row>
    <row r="21" spans="2:9" s="137" customFormat="1" ht="20.100000000000001" customHeight="1" x14ac:dyDescent="0.2">
      <c r="B21" s="168">
        <v>3</v>
      </c>
      <c r="C21" s="182"/>
      <c r="D21" s="183" t="s">
        <v>13</v>
      </c>
      <c r="E21" s="169" t="s">
        <v>254</v>
      </c>
      <c r="F21" s="170">
        <v>0</v>
      </c>
      <c r="G21" s="184"/>
      <c r="H21" s="170">
        <v>0</v>
      </c>
      <c r="I21" s="171">
        <f>SUM(I22:I23)</f>
        <v>0</v>
      </c>
    </row>
    <row r="22" spans="2:9" ht="30" customHeight="1" x14ac:dyDescent="0.25">
      <c r="B22" s="185" t="s">
        <v>91</v>
      </c>
      <c r="C22" s="148" t="s">
        <v>333</v>
      </c>
      <c r="D22" s="149" t="s">
        <v>332</v>
      </c>
      <c r="E22" s="150" t="s">
        <v>4</v>
      </c>
      <c r="F22" s="151">
        <v>49.84</v>
      </c>
      <c r="G22" s="152"/>
      <c r="H22" s="151">
        <f>ROUND($H$11*G22,2)</f>
        <v>0</v>
      </c>
      <c r="I22" s="186">
        <f>F22*H22</f>
        <v>0</v>
      </c>
    </row>
    <row r="23" spans="2:9" ht="30" customHeight="1" thickBot="1" x14ac:dyDescent="0.3">
      <c r="B23" s="187" t="s">
        <v>92</v>
      </c>
      <c r="C23" s="188" t="s">
        <v>335</v>
      </c>
      <c r="D23" s="189" t="s">
        <v>334</v>
      </c>
      <c r="E23" s="190" t="s">
        <v>4</v>
      </c>
      <c r="F23" s="191">
        <v>49.84</v>
      </c>
      <c r="G23" s="192"/>
      <c r="H23" s="151">
        <f>ROUND($H$11*G23,2)</f>
        <v>0</v>
      </c>
      <c r="I23" s="193">
        <f>F23*H23</f>
        <v>0</v>
      </c>
    </row>
    <row r="24" spans="2:9" s="137" customFormat="1" ht="20.100000000000001" customHeight="1" x14ac:dyDescent="0.2">
      <c r="B24" s="168">
        <v>4</v>
      </c>
      <c r="C24" s="182"/>
      <c r="D24" s="183" t="s">
        <v>412</v>
      </c>
      <c r="E24" s="169" t="s">
        <v>254</v>
      </c>
      <c r="F24" s="170">
        <v>0</v>
      </c>
      <c r="G24" s="184"/>
      <c r="H24" s="170"/>
      <c r="I24" s="171">
        <f>SUM(I25:I33)</f>
        <v>0</v>
      </c>
    </row>
    <row r="25" spans="2:9" ht="30" customHeight="1" x14ac:dyDescent="0.25">
      <c r="B25" s="185" t="s">
        <v>94</v>
      </c>
      <c r="C25" s="148" t="s">
        <v>93</v>
      </c>
      <c r="D25" s="149" t="s">
        <v>260</v>
      </c>
      <c r="E25" s="150" t="s">
        <v>4</v>
      </c>
      <c r="F25" s="151">
        <v>465.32</v>
      </c>
      <c r="G25" s="152"/>
      <c r="H25" s="151">
        <f>ROUND($H$11*G25,2)</f>
        <v>0</v>
      </c>
      <c r="I25" s="186">
        <f>F25*H25</f>
        <v>0</v>
      </c>
    </row>
    <row r="26" spans="2:9" ht="33.75" x14ac:dyDescent="0.25">
      <c r="B26" s="185" t="s">
        <v>95</v>
      </c>
      <c r="C26" s="148" t="s">
        <v>96</v>
      </c>
      <c r="D26" s="149" t="s">
        <v>261</v>
      </c>
      <c r="E26" s="150" t="s">
        <v>4</v>
      </c>
      <c r="F26" s="151">
        <v>329.71</v>
      </c>
      <c r="G26" s="152"/>
      <c r="H26" s="151">
        <f>ROUND($H$11*G26,2)</f>
        <v>0</v>
      </c>
      <c r="I26" s="186">
        <f>F26*H26</f>
        <v>0</v>
      </c>
    </row>
    <row r="27" spans="2:9" ht="30" customHeight="1" x14ac:dyDescent="0.25">
      <c r="B27" s="185" t="s">
        <v>97</v>
      </c>
      <c r="C27" s="148" t="s">
        <v>98</v>
      </c>
      <c r="D27" s="149" t="s">
        <v>262</v>
      </c>
      <c r="E27" s="150" t="s">
        <v>11</v>
      </c>
      <c r="F27" s="151">
        <v>20.98</v>
      </c>
      <c r="G27" s="152"/>
      <c r="H27" s="151">
        <f>ROUND($H$11*G27,2)</f>
        <v>0</v>
      </c>
      <c r="I27" s="186">
        <f t="shared" ref="I27:I33" si="0">F27*H27</f>
        <v>0</v>
      </c>
    </row>
    <row r="28" spans="2:9" ht="30" customHeight="1" x14ac:dyDescent="0.25">
      <c r="B28" s="185" t="s">
        <v>99</v>
      </c>
      <c r="C28" s="148" t="s">
        <v>100</v>
      </c>
      <c r="D28" s="149" t="s">
        <v>263</v>
      </c>
      <c r="E28" s="150" t="s">
        <v>14</v>
      </c>
      <c r="F28" s="151">
        <v>38.299999999999997</v>
      </c>
      <c r="G28" s="152"/>
      <c r="H28" s="151">
        <f>ROUND($H$11*G28,2)</f>
        <v>0</v>
      </c>
      <c r="I28" s="186">
        <f t="shared" si="0"/>
        <v>0</v>
      </c>
    </row>
    <row r="29" spans="2:9" ht="30" customHeight="1" x14ac:dyDescent="0.25">
      <c r="B29" s="185" t="s">
        <v>101</v>
      </c>
      <c r="C29" s="148" t="s">
        <v>102</v>
      </c>
      <c r="D29" s="149" t="s">
        <v>264</v>
      </c>
      <c r="E29" s="150" t="s">
        <v>14</v>
      </c>
      <c r="F29" s="151">
        <v>15.32</v>
      </c>
      <c r="G29" s="152"/>
      <c r="H29" s="151">
        <f>ROUND($H$11*G29,2)</f>
        <v>0</v>
      </c>
      <c r="I29" s="186">
        <f t="shared" si="0"/>
        <v>0</v>
      </c>
    </row>
    <row r="30" spans="2:9" ht="39" customHeight="1" x14ac:dyDescent="0.25">
      <c r="B30" s="185" t="s">
        <v>103</v>
      </c>
      <c r="C30" s="148" t="s">
        <v>104</v>
      </c>
      <c r="D30" s="149" t="s">
        <v>265</v>
      </c>
      <c r="E30" s="150" t="s">
        <v>4</v>
      </c>
      <c r="F30" s="151">
        <v>396.4</v>
      </c>
      <c r="G30" s="152"/>
      <c r="H30" s="151">
        <f>ROUND($H$11*G30,2)</f>
        <v>0</v>
      </c>
      <c r="I30" s="186">
        <f t="shared" si="0"/>
        <v>0</v>
      </c>
    </row>
    <row r="31" spans="2:9" ht="30" customHeight="1" x14ac:dyDescent="0.25">
      <c r="B31" s="185" t="s">
        <v>105</v>
      </c>
      <c r="C31" s="148" t="s">
        <v>106</v>
      </c>
      <c r="D31" s="149" t="s">
        <v>266</v>
      </c>
      <c r="E31" s="150" t="s">
        <v>14</v>
      </c>
      <c r="F31" s="151">
        <v>310.2</v>
      </c>
      <c r="G31" s="152"/>
      <c r="H31" s="151">
        <f>ROUND($H$11*G31,2)</f>
        <v>0</v>
      </c>
      <c r="I31" s="186">
        <f t="shared" si="0"/>
        <v>0</v>
      </c>
    </row>
    <row r="32" spans="2:9" ht="30" customHeight="1" x14ac:dyDescent="0.25">
      <c r="B32" s="185" t="s">
        <v>107</v>
      </c>
      <c r="C32" s="148" t="s">
        <v>108</v>
      </c>
      <c r="D32" s="149" t="s">
        <v>267</v>
      </c>
      <c r="E32" s="150" t="s">
        <v>14</v>
      </c>
      <c r="F32" s="151">
        <v>45.8</v>
      </c>
      <c r="G32" s="152"/>
      <c r="H32" s="151">
        <f t="shared" ref="H32:H33" si="1">ROUND($H$11*G32,2)</f>
        <v>0</v>
      </c>
      <c r="I32" s="186">
        <f t="shared" si="0"/>
        <v>0</v>
      </c>
    </row>
    <row r="33" spans="2:9" ht="30" customHeight="1" thickBot="1" x14ac:dyDescent="0.3">
      <c r="B33" s="187" t="s">
        <v>109</v>
      </c>
      <c r="C33" s="188" t="s">
        <v>110</v>
      </c>
      <c r="D33" s="189" t="s">
        <v>268</v>
      </c>
      <c r="E33" s="190" t="s">
        <v>4</v>
      </c>
      <c r="F33" s="191">
        <v>92.51</v>
      </c>
      <c r="G33" s="192"/>
      <c r="H33" s="191">
        <f t="shared" si="1"/>
        <v>0</v>
      </c>
      <c r="I33" s="193">
        <f t="shared" si="0"/>
        <v>0</v>
      </c>
    </row>
    <row r="34" spans="2:9" s="137" customFormat="1" ht="20.100000000000001" customHeight="1" x14ac:dyDescent="0.2">
      <c r="B34" s="168">
        <v>5</v>
      </c>
      <c r="C34" s="182"/>
      <c r="D34" s="183" t="s">
        <v>413</v>
      </c>
      <c r="E34" s="169" t="s">
        <v>254</v>
      </c>
      <c r="F34" s="170">
        <v>0</v>
      </c>
      <c r="G34" s="184"/>
      <c r="H34" s="170"/>
      <c r="I34" s="171">
        <f>SUM(I35:I42)</f>
        <v>0</v>
      </c>
    </row>
    <row r="35" spans="2:9" ht="38.25" customHeight="1" x14ac:dyDescent="0.25">
      <c r="B35" s="185" t="s">
        <v>111</v>
      </c>
      <c r="C35" s="148" t="s">
        <v>15</v>
      </c>
      <c r="D35" s="149" t="s">
        <v>269</v>
      </c>
      <c r="E35" s="150" t="s">
        <v>4</v>
      </c>
      <c r="F35" s="151">
        <v>74.52</v>
      </c>
      <c r="G35" s="152"/>
      <c r="H35" s="151">
        <f>ROUND($H$11*G35,2)</f>
        <v>0</v>
      </c>
      <c r="I35" s="186">
        <f>F35*H35</f>
        <v>0</v>
      </c>
    </row>
    <row r="36" spans="2:9" ht="38.25" customHeight="1" x14ac:dyDescent="0.25">
      <c r="B36" s="185" t="s">
        <v>112</v>
      </c>
      <c r="C36" s="148" t="s">
        <v>15</v>
      </c>
      <c r="D36" s="149" t="s">
        <v>269</v>
      </c>
      <c r="E36" s="150" t="s">
        <v>4</v>
      </c>
      <c r="F36" s="151">
        <v>69.52</v>
      </c>
      <c r="G36" s="152"/>
      <c r="H36" s="151">
        <f t="shared" ref="H36:H42" si="2">ROUND($H$11*G36,2)</f>
        <v>0</v>
      </c>
      <c r="I36" s="186">
        <f t="shared" ref="I36:I42" si="3">F36*H36</f>
        <v>0</v>
      </c>
    </row>
    <row r="37" spans="2:9" ht="51" customHeight="1" x14ac:dyDescent="0.25">
      <c r="B37" s="185" t="s">
        <v>113</v>
      </c>
      <c r="C37" s="148" t="s">
        <v>114</v>
      </c>
      <c r="D37" s="149" t="s">
        <v>270</v>
      </c>
      <c r="E37" s="150" t="s">
        <v>4</v>
      </c>
      <c r="F37" s="151">
        <v>97</v>
      </c>
      <c r="G37" s="152"/>
      <c r="H37" s="151">
        <f t="shared" si="2"/>
        <v>0</v>
      </c>
      <c r="I37" s="186">
        <f t="shared" si="3"/>
        <v>0</v>
      </c>
    </row>
    <row r="38" spans="2:9" ht="40.5" customHeight="1" x14ac:dyDescent="0.25">
      <c r="B38" s="185" t="s">
        <v>115</v>
      </c>
      <c r="C38" s="148" t="s">
        <v>16</v>
      </c>
      <c r="D38" s="149" t="s">
        <v>271</v>
      </c>
      <c r="E38" s="150" t="s">
        <v>4</v>
      </c>
      <c r="F38" s="151">
        <v>275.64999999999998</v>
      </c>
      <c r="G38" s="152"/>
      <c r="H38" s="151">
        <f t="shared" si="2"/>
        <v>0</v>
      </c>
      <c r="I38" s="186">
        <f t="shared" si="3"/>
        <v>0</v>
      </c>
    </row>
    <row r="39" spans="2:9" ht="30" customHeight="1" x14ac:dyDescent="0.25">
      <c r="B39" s="185" t="s">
        <v>116</v>
      </c>
      <c r="C39" s="148" t="s">
        <v>117</v>
      </c>
      <c r="D39" s="149" t="s">
        <v>272</v>
      </c>
      <c r="E39" s="150" t="s">
        <v>4</v>
      </c>
      <c r="F39" s="151">
        <v>1056.83</v>
      </c>
      <c r="G39" s="152"/>
      <c r="H39" s="151">
        <f t="shared" si="2"/>
        <v>0</v>
      </c>
      <c r="I39" s="186">
        <f t="shared" si="3"/>
        <v>0</v>
      </c>
    </row>
    <row r="40" spans="2:9" ht="30" customHeight="1" x14ac:dyDescent="0.25">
      <c r="B40" s="185" t="s">
        <v>118</v>
      </c>
      <c r="C40" s="148" t="s">
        <v>119</v>
      </c>
      <c r="D40" s="149" t="s">
        <v>273</v>
      </c>
      <c r="E40" s="150" t="s">
        <v>4</v>
      </c>
      <c r="F40" s="151">
        <v>1056.83</v>
      </c>
      <c r="G40" s="152"/>
      <c r="H40" s="151">
        <f t="shared" si="2"/>
        <v>0</v>
      </c>
      <c r="I40" s="186">
        <f t="shared" si="3"/>
        <v>0</v>
      </c>
    </row>
    <row r="41" spans="2:9" ht="39" customHeight="1" x14ac:dyDescent="0.25">
      <c r="B41" s="185" t="s">
        <v>120</v>
      </c>
      <c r="C41" s="148" t="s">
        <v>121</v>
      </c>
      <c r="D41" s="149" t="s">
        <v>274</v>
      </c>
      <c r="E41" s="150" t="s">
        <v>14</v>
      </c>
      <c r="F41" s="151">
        <v>53.3</v>
      </c>
      <c r="G41" s="152"/>
      <c r="H41" s="151">
        <f t="shared" si="2"/>
        <v>0</v>
      </c>
      <c r="I41" s="186">
        <f t="shared" si="3"/>
        <v>0</v>
      </c>
    </row>
    <row r="42" spans="2:9" ht="38.25" customHeight="1" thickBot="1" x14ac:dyDescent="0.3">
      <c r="B42" s="187" t="s">
        <v>122</v>
      </c>
      <c r="C42" s="188" t="s">
        <v>123</v>
      </c>
      <c r="D42" s="189" t="s">
        <v>275</v>
      </c>
      <c r="E42" s="190" t="s">
        <v>4</v>
      </c>
      <c r="F42" s="191">
        <v>1008.12</v>
      </c>
      <c r="G42" s="192"/>
      <c r="H42" s="191">
        <f t="shared" si="2"/>
        <v>0</v>
      </c>
      <c r="I42" s="193">
        <f t="shared" si="3"/>
        <v>0</v>
      </c>
    </row>
    <row r="43" spans="2:9" s="137" customFormat="1" ht="20.100000000000001" customHeight="1" x14ac:dyDescent="0.2">
      <c r="B43" s="168">
        <v>6</v>
      </c>
      <c r="C43" s="182"/>
      <c r="D43" s="183" t="s">
        <v>414</v>
      </c>
      <c r="E43" s="169" t="s">
        <v>254</v>
      </c>
      <c r="F43" s="170">
        <v>0</v>
      </c>
      <c r="G43" s="184"/>
      <c r="H43" s="170"/>
      <c r="I43" s="171">
        <f>SUM(I44:I47)</f>
        <v>0</v>
      </c>
    </row>
    <row r="44" spans="2:9" ht="30" customHeight="1" x14ac:dyDescent="0.25">
      <c r="B44" s="185" t="s">
        <v>124</v>
      </c>
      <c r="C44" s="148" t="s">
        <v>125</v>
      </c>
      <c r="D44" s="149" t="s">
        <v>276</v>
      </c>
      <c r="E44" s="150" t="s">
        <v>4</v>
      </c>
      <c r="F44" s="151">
        <v>468.26</v>
      </c>
      <c r="G44" s="152"/>
      <c r="H44" s="151">
        <f>ROUND($H$11*G44,2)</f>
        <v>0</v>
      </c>
      <c r="I44" s="186">
        <f>F44*H44</f>
        <v>0</v>
      </c>
    </row>
    <row r="45" spans="2:9" ht="30" customHeight="1" x14ac:dyDescent="0.25">
      <c r="B45" s="185" t="s">
        <v>126</v>
      </c>
      <c r="C45" s="148" t="s">
        <v>119</v>
      </c>
      <c r="D45" s="149" t="s">
        <v>273</v>
      </c>
      <c r="E45" s="150" t="s">
        <v>4</v>
      </c>
      <c r="F45" s="151">
        <v>468.26</v>
      </c>
      <c r="G45" s="152"/>
      <c r="H45" s="151">
        <f>ROUND($H$11*G45,2)</f>
        <v>0</v>
      </c>
      <c r="I45" s="186">
        <f t="shared" ref="I45:I47" si="4">F45*H45</f>
        <v>0</v>
      </c>
    </row>
    <row r="46" spans="2:9" ht="36" customHeight="1" x14ac:dyDescent="0.25">
      <c r="B46" s="185" t="s">
        <v>127</v>
      </c>
      <c r="C46" s="148" t="s">
        <v>123</v>
      </c>
      <c r="D46" s="149" t="s">
        <v>275</v>
      </c>
      <c r="E46" s="150" t="s">
        <v>4</v>
      </c>
      <c r="F46" s="151">
        <v>62.39</v>
      </c>
      <c r="G46" s="152"/>
      <c r="H46" s="151">
        <f>ROUND($H$11*G46,2)</f>
        <v>0</v>
      </c>
      <c r="I46" s="186">
        <f t="shared" si="4"/>
        <v>0</v>
      </c>
    </row>
    <row r="47" spans="2:9" ht="30" customHeight="1" thickBot="1" x14ac:dyDescent="0.3">
      <c r="B47" s="187" t="s">
        <v>128</v>
      </c>
      <c r="C47" s="188" t="s">
        <v>129</v>
      </c>
      <c r="D47" s="189" t="s">
        <v>277</v>
      </c>
      <c r="E47" s="190" t="s">
        <v>4</v>
      </c>
      <c r="F47" s="191">
        <v>7.28</v>
      </c>
      <c r="G47" s="192"/>
      <c r="H47" s="191">
        <f>ROUND($H$11*G47,2)</f>
        <v>0</v>
      </c>
      <c r="I47" s="193">
        <f t="shared" si="4"/>
        <v>0</v>
      </c>
    </row>
    <row r="48" spans="2:9" s="137" customFormat="1" ht="20.100000000000001" customHeight="1" x14ac:dyDescent="0.2">
      <c r="B48" s="168">
        <v>7</v>
      </c>
      <c r="C48" s="182"/>
      <c r="D48" s="183" t="s">
        <v>278</v>
      </c>
      <c r="E48" s="169" t="s">
        <v>254</v>
      </c>
      <c r="F48" s="170">
        <v>0</v>
      </c>
      <c r="G48" s="184"/>
      <c r="H48" s="170">
        <v>0</v>
      </c>
      <c r="I48" s="171">
        <f>SUM(I49:I50)</f>
        <v>0</v>
      </c>
    </row>
    <row r="49" spans="2:9" ht="53.25" customHeight="1" x14ac:dyDescent="0.25">
      <c r="B49" s="185" t="s">
        <v>130</v>
      </c>
      <c r="C49" s="148" t="s">
        <v>114</v>
      </c>
      <c r="D49" s="149" t="s">
        <v>270</v>
      </c>
      <c r="E49" s="150" t="s">
        <v>4</v>
      </c>
      <c r="F49" s="151">
        <v>19.38</v>
      </c>
      <c r="G49" s="152"/>
      <c r="H49" s="151">
        <f>ROUND($H$11*G49,2)</f>
        <v>0</v>
      </c>
      <c r="I49" s="186">
        <f>F49*H49</f>
        <v>0</v>
      </c>
    </row>
    <row r="50" spans="2:9" ht="39.75" customHeight="1" thickBot="1" x14ac:dyDescent="0.3">
      <c r="B50" s="187" t="s">
        <v>131</v>
      </c>
      <c r="C50" s="188" t="s">
        <v>123</v>
      </c>
      <c r="D50" s="189" t="s">
        <v>275</v>
      </c>
      <c r="E50" s="190" t="s">
        <v>4</v>
      </c>
      <c r="F50" s="191">
        <v>38.76</v>
      </c>
      <c r="G50" s="192"/>
      <c r="H50" s="191">
        <f>ROUND($H$11*G50,2)</f>
        <v>0</v>
      </c>
      <c r="I50" s="193">
        <f>F50*H50</f>
        <v>0</v>
      </c>
    </row>
    <row r="51" spans="2:9" s="137" customFormat="1" ht="20.100000000000001" customHeight="1" x14ac:dyDescent="0.2">
      <c r="B51" s="168">
        <v>8</v>
      </c>
      <c r="C51" s="182"/>
      <c r="D51" s="183" t="s">
        <v>415</v>
      </c>
      <c r="E51" s="169" t="s">
        <v>254</v>
      </c>
      <c r="F51" s="170">
        <v>0</v>
      </c>
      <c r="G51" s="184"/>
      <c r="H51" s="170">
        <v>0</v>
      </c>
      <c r="I51" s="171">
        <f>SUM(I52:I59)</f>
        <v>0</v>
      </c>
    </row>
    <row r="52" spans="2:9" ht="39.950000000000003" customHeight="1" x14ac:dyDescent="0.25">
      <c r="B52" s="185" t="s">
        <v>132</v>
      </c>
      <c r="C52" s="148" t="s">
        <v>133</v>
      </c>
      <c r="D52" s="149" t="s">
        <v>279</v>
      </c>
      <c r="E52" s="150" t="s">
        <v>9</v>
      </c>
      <c r="F52" s="151">
        <v>8</v>
      </c>
      <c r="G52" s="152"/>
      <c r="H52" s="151">
        <f>ROUND($H$11*G52,2)</f>
        <v>0</v>
      </c>
      <c r="I52" s="186">
        <f>F52*H52</f>
        <v>0</v>
      </c>
    </row>
    <row r="53" spans="2:9" ht="39.950000000000003" customHeight="1" x14ac:dyDescent="0.25">
      <c r="B53" s="185" t="s">
        <v>134</v>
      </c>
      <c r="C53" s="148" t="s">
        <v>135</v>
      </c>
      <c r="D53" s="149" t="s">
        <v>280</v>
      </c>
      <c r="E53" s="150" t="s">
        <v>9</v>
      </c>
      <c r="F53" s="151">
        <v>17</v>
      </c>
      <c r="G53" s="152"/>
      <c r="H53" s="151">
        <f t="shared" ref="H53:H59" si="5">ROUND($H$11*G53,2)</f>
        <v>0</v>
      </c>
      <c r="I53" s="186">
        <f t="shared" ref="I53:I59" si="6">F53*H53</f>
        <v>0</v>
      </c>
    </row>
    <row r="54" spans="2:9" ht="39.950000000000003" customHeight="1" x14ac:dyDescent="0.25">
      <c r="B54" s="185" t="s">
        <v>136</v>
      </c>
      <c r="C54" s="148" t="s">
        <v>135</v>
      </c>
      <c r="D54" s="149" t="s">
        <v>280</v>
      </c>
      <c r="E54" s="150" t="s">
        <v>9</v>
      </c>
      <c r="F54" s="151">
        <v>1</v>
      </c>
      <c r="G54" s="152"/>
      <c r="H54" s="151">
        <f t="shared" si="5"/>
        <v>0</v>
      </c>
      <c r="I54" s="186">
        <f t="shared" si="6"/>
        <v>0</v>
      </c>
    </row>
    <row r="55" spans="2:9" ht="39.950000000000003" customHeight="1" x14ac:dyDescent="0.25">
      <c r="B55" s="185" t="s">
        <v>137</v>
      </c>
      <c r="C55" s="148" t="s">
        <v>138</v>
      </c>
      <c r="D55" s="149" t="s">
        <v>281</v>
      </c>
      <c r="E55" s="150" t="s">
        <v>9</v>
      </c>
      <c r="F55" s="151">
        <v>26</v>
      </c>
      <c r="G55" s="152"/>
      <c r="H55" s="151">
        <f t="shared" si="5"/>
        <v>0</v>
      </c>
      <c r="I55" s="186">
        <f t="shared" si="6"/>
        <v>0</v>
      </c>
    </row>
    <row r="56" spans="2:9" ht="39.950000000000003" customHeight="1" x14ac:dyDescent="0.25">
      <c r="B56" s="185" t="s">
        <v>139</v>
      </c>
      <c r="C56" s="148" t="s">
        <v>336</v>
      </c>
      <c r="D56" s="149" t="s">
        <v>282</v>
      </c>
      <c r="E56" s="150" t="s">
        <v>283</v>
      </c>
      <c r="F56" s="151">
        <v>1</v>
      </c>
      <c r="G56" s="152"/>
      <c r="H56" s="151">
        <f t="shared" si="5"/>
        <v>0</v>
      </c>
      <c r="I56" s="186">
        <f t="shared" si="6"/>
        <v>0</v>
      </c>
    </row>
    <row r="57" spans="2:9" ht="39.950000000000003" customHeight="1" x14ac:dyDescent="0.25">
      <c r="B57" s="185" t="s">
        <v>140</v>
      </c>
      <c r="C57" s="148" t="s">
        <v>336</v>
      </c>
      <c r="D57" s="149" t="s">
        <v>284</v>
      </c>
      <c r="E57" s="150" t="s">
        <v>283</v>
      </c>
      <c r="F57" s="151">
        <v>3</v>
      </c>
      <c r="G57" s="152"/>
      <c r="H57" s="151">
        <f t="shared" si="5"/>
        <v>0</v>
      </c>
      <c r="I57" s="186">
        <f t="shared" si="6"/>
        <v>0</v>
      </c>
    </row>
    <row r="58" spans="2:9" ht="39.950000000000003" customHeight="1" x14ac:dyDescent="0.25">
      <c r="B58" s="185" t="s">
        <v>141</v>
      </c>
      <c r="C58" s="148" t="s">
        <v>336</v>
      </c>
      <c r="D58" s="149" t="s">
        <v>285</v>
      </c>
      <c r="E58" s="150" t="s">
        <v>283</v>
      </c>
      <c r="F58" s="151">
        <v>1</v>
      </c>
      <c r="G58" s="152"/>
      <c r="H58" s="151">
        <f t="shared" si="5"/>
        <v>0</v>
      </c>
      <c r="I58" s="186">
        <f t="shared" si="6"/>
        <v>0</v>
      </c>
    </row>
    <row r="59" spans="2:9" ht="30" customHeight="1" thickBot="1" x14ac:dyDescent="0.3">
      <c r="B59" s="187" t="s">
        <v>142</v>
      </c>
      <c r="C59" s="188" t="s">
        <v>17</v>
      </c>
      <c r="D59" s="189" t="s">
        <v>286</v>
      </c>
      <c r="E59" s="190" t="s">
        <v>4</v>
      </c>
      <c r="F59" s="191">
        <v>172.62</v>
      </c>
      <c r="G59" s="192"/>
      <c r="H59" s="191">
        <f t="shared" si="5"/>
        <v>0</v>
      </c>
      <c r="I59" s="193">
        <f t="shared" si="6"/>
        <v>0</v>
      </c>
    </row>
    <row r="60" spans="2:9" s="137" customFormat="1" ht="20.100000000000001" customHeight="1" x14ac:dyDescent="0.2">
      <c r="B60" s="168">
        <v>9</v>
      </c>
      <c r="C60" s="182"/>
      <c r="D60" s="183" t="s">
        <v>416</v>
      </c>
      <c r="E60" s="169" t="s">
        <v>254</v>
      </c>
      <c r="F60" s="170">
        <v>0</v>
      </c>
      <c r="G60" s="184"/>
      <c r="H60" s="170">
        <v>0</v>
      </c>
      <c r="I60" s="171">
        <f>SUM(I61:I64)</f>
        <v>0</v>
      </c>
    </row>
    <row r="61" spans="2:9" ht="30" customHeight="1" x14ac:dyDescent="0.25">
      <c r="B61" s="185" t="s">
        <v>143</v>
      </c>
      <c r="C61" s="148" t="s">
        <v>338</v>
      </c>
      <c r="D61" s="149" t="s">
        <v>337</v>
      </c>
      <c r="E61" s="150" t="s">
        <v>4</v>
      </c>
      <c r="F61" s="151">
        <v>44</v>
      </c>
      <c r="G61" s="152"/>
      <c r="H61" s="151">
        <f>ROUND($H$11*G61,2)</f>
        <v>0</v>
      </c>
      <c r="I61" s="186">
        <f>F61*H61</f>
        <v>0</v>
      </c>
    </row>
    <row r="62" spans="2:9" ht="30" customHeight="1" x14ac:dyDescent="0.25">
      <c r="B62" s="185" t="s">
        <v>144</v>
      </c>
      <c r="C62" s="148" t="s">
        <v>340</v>
      </c>
      <c r="D62" s="149" t="s">
        <v>339</v>
      </c>
      <c r="E62" s="150" t="s">
        <v>4</v>
      </c>
      <c r="F62" s="151">
        <v>2.4</v>
      </c>
      <c r="G62" s="152"/>
      <c r="H62" s="151">
        <f t="shared" ref="H62:H64" si="7">ROUND($H$11*G62,2)</f>
        <v>0</v>
      </c>
      <c r="I62" s="186">
        <f t="shared" ref="I62:I64" si="8">F62*H62</f>
        <v>0</v>
      </c>
    </row>
    <row r="63" spans="2:9" ht="30" customHeight="1" x14ac:dyDescent="0.25">
      <c r="B63" s="185" t="s">
        <v>145</v>
      </c>
      <c r="C63" s="148" t="s">
        <v>146</v>
      </c>
      <c r="D63" s="149" t="s">
        <v>287</v>
      </c>
      <c r="E63" s="150" t="s">
        <v>4</v>
      </c>
      <c r="F63" s="151">
        <v>17.57</v>
      </c>
      <c r="G63" s="152"/>
      <c r="H63" s="151">
        <f t="shared" si="7"/>
        <v>0</v>
      </c>
      <c r="I63" s="186">
        <f t="shared" si="8"/>
        <v>0</v>
      </c>
    </row>
    <row r="64" spans="2:9" ht="108.75" customHeight="1" thickBot="1" x14ac:dyDescent="0.3">
      <c r="B64" s="187" t="s">
        <v>147</v>
      </c>
      <c r="C64" s="188" t="s">
        <v>342</v>
      </c>
      <c r="D64" s="189" t="s">
        <v>341</v>
      </c>
      <c r="E64" s="190" t="s">
        <v>283</v>
      </c>
      <c r="F64" s="191">
        <v>1</v>
      </c>
      <c r="G64" s="192"/>
      <c r="H64" s="191">
        <f t="shared" si="7"/>
        <v>0</v>
      </c>
      <c r="I64" s="193">
        <f t="shared" si="8"/>
        <v>0</v>
      </c>
    </row>
    <row r="65" spans="2:9" s="137" customFormat="1" ht="20.100000000000001" customHeight="1" x14ac:dyDescent="0.2">
      <c r="B65" s="168">
        <v>10</v>
      </c>
      <c r="C65" s="182"/>
      <c r="D65" s="183" t="s">
        <v>417</v>
      </c>
      <c r="E65" s="169" t="s">
        <v>254</v>
      </c>
      <c r="F65" s="170">
        <v>0</v>
      </c>
      <c r="G65" s="184"/>
      <c r="H65" s="170">
        <v>0</v>
      </c>
      <c r="I65" s="171">
        <f>SUM(I66:I68)</f>
        <v>0</v>
      </c>
    </row>
    <row r="66" spans="2:9" ht="30" customHeight="1" x14ac:dyDescent="0.25">
      <c r="B66" s="185" t="s">
        <v>148</v>
      </c>
      <c r="C66" s="148" t="s">
        <v>344</v>
      </c>
      <c r="D66" s="149" t="s">
        <v>343</v>
      </c>
      <c r="E66" s="150" t="s">
        <v>4</v>
      </c>
      <c r="F66" s="151">
        <v>37.159999999999997</v>
      </c>
      <c r="G66" s="152"/>
      <c r="H66" s="151">
        <f>ROUND($H$11*G66,2)</f>
        <v>0</v>
      </c>
      <c r="I66" s="186">
        <f>F66*H66</f>
        <v>0</v>
      </c>
    </row>
    <row r="67" spans="2:9" ht="30" customHeight="1" x14ac:dyDescent="0.25">
      <c r="B67" s="185" t="s">
        <v>149</v>
      </c>
      <c r="C67" s="148" t="s">
        <v>150</v>
      </c>
      <c r="D67" s="149" t="s">
        <v>18</v>
      </c>
      <c r="E67" s="150" t="s">
        <v>4</v>
      </c>
      <c r="F67" s="151">
        <v>44.88</v>
      </c>
      <c r="G67" s="152"/>
      <c r="H67" s="151">
        <f t="shared" ref="H67:H68" si="9">ROUND($H$11*G67,2)</f>
        <v>0</v>
      </c>
      <c r="I67" s="186">
        <f t="shared" ref="I67:I68" si="10">F67*H67</f>
        <v>0</v>
      </c>
    </row>
    <row r="68" spans="2:9" ht="30" customHeight="1" thickBot="1" x14ac:dyDescent="0.3">
      <c r="B68" s="187" t="s">
        <v>151</v>
      </c>
      <c r="C68" s="188" t="s">
        <v>152</v>
      </c>
      <c r="D68" s="189" t="s">
        <v>288</v>
      </c>
      <c r="E68" s="190" t="s">
        <v>4</v>
      </c>
      <c r="F68" s="191">
        <v>4.04</v>
      </c>
      <c r="G68" s="192"/>
      <c r="H68" s="191">
        <f t="shared" si="9"/>
        <v>0</v>
      </c>
      <c r="I68" s="193">
        <f t="shared" si="10"/>
        <v>0</v>
      </c>
    </row>
    <row r="69" spans="2:9" s="137" customFormat="1" ht="20.100000000000001" customHeight="1" x14ac:dyDescent="0.2">
      <c r="B69" s="168">
        <v>11</v>
      </c>
      <c r="C69" s="182"/>
      <c r="D69" s="183" t="s">
        <v>418</v>
      </c>
      <c r="E69" s="169" t="s">
        <v>254</v>
      </c>
      <c r="F69" s="170">
        <v>0</v>
      </c>
      <c r="G69" s="184"/>
      <c r="H69" s="170">
        <v>0</v>
      </c>
      <c r="I69" s="171">
        <f>SUM(I70)</f>
        <v>0</v>
      </c>
    </row>
    <row r="70" spans="2:9" ht="30" customHeight="1" thickBot="1" x14ac:dyDescent="0.3">
      <c r="B70" s="187" t="s">
        <v>153</v>
      </c>
      <c r="C70" s="188" t="s">
        <v>346</v>
      </c>
      <c r="D70" s="189" t="s">
        <v>345</v>
      </c>
      <c r="E70" s="190" t="s">
        <v>19</v>
      </c>
      <c r="F70" s="191">
        <v>1</v>
      </c>
      <c r="G70" s="192"/>
      <c r="H70" s="191">
        <f>ROUND($H$11*G70,2)</f>
        <v>0</v>
      </c>
      <c r="I70" s="193">
        <f>F70*H70</f>
        <v>0</v>
      </c>
    </row>
    <row r="71" spans="2:9" s="137" customFormat="1" ht="20.100000000000001" customHeight="1" x14ac:dyDescent="0.2">
      <c r="B71" s="168">
        <v>12</v>
      </c>
      <c r="C71" s="182"/>
      <c r="D71" s="183" t="s">
        <v>419</v>
      </c>
      <c r="E71" s="169" t="s">
        <v>254</v>
      </c>
      <c r="F71" s="170">
        <v>0</v>
      </c>
      <c r="G71" s="184"/>
      <c r="H71" s="170">
        <v>0</v>
      </c>
      <c r="I71" s="171">
        <f>SUM(I72:I84)</f>
        <v>0</v>
      </c>
    </row>
    <row r="72" spans="2:9" ht="74.25" customHeight="1" x14ac:dyDescent="0.25">
      <c r="B72" s="185" t="s">
        <v>154</v>
      </c>
      <c r="C72" s="148" t="s">
        <v>348</v>
      </c>
      <c r="D72" s="149" t="s">
        <v>347</v>
      </c>
      <c r="E72" s="150" t="s">
        <v>283</v>
      </c>
      <c r="F72" s="151">
        <v>61</v>
      </c>
      <c r="G72" s="152"/>
      <c r="H72" s="151">
        <f>ROUND($H$11*G72,2)</f>
        <v>0</v>
      </c>
      <c r="I72" s="186">
        <f>F72*H72</f>
        <v>0</v>
      </c>
    </row>
    <row r="73" spans="2:9" ht="50.25" customHeight="1" x14ac:dyDescent="0.25">
      <c r="B73" s="185" t="s">
        <v>155</v>
      </c>
      <c r="C73" s="148" t="s">
        <v>350</v>
      </c>
      <c r="D73" s="149" t="s">
        <v>349</v>
      </c>
      <c r="E73" s="150" t="s">
        <v>283</v>
      </c>
      <c r="F73" s="151">
        <v>11</v>
      </c>
      <c r="G73" s="152"/>
      <c r="H73" s="151">
        <f t="shared" ref="H73:H84" si="11">ROUND($H$11*G73,2)</f>
        <v>0</v>
      </c>
      <c r="I73" s="186">
        <f t="shared" ref="I73:I84" si="12">F73*H73</f>
        <v>0</v>
      </c>
    </row>
    <row r="74" spans="2:9" ht="39" customHeight="1" x14ac:dyDescent="0.25">
      <c r="B74" s="185" t="s">
        <v>156</v>
      </c>
      <c r="C74" s="148" t="s">
        <v>352</v>
      </c>
      <c r="D74" s="149" t="s">
        <v>351</v>
      </c>
      <c r="E74" s="150" t="s">
        <v>283</v>
      </c>
      <c r="F74" s="151">
        <v>26</v>
      </c>
      <c r="G74" s="152"/>
      <c r="H74" s="151">
        <f t="shared" si="11"/>
        <v>0</v>
      </c>
      <c r="I74" s="186">
        <f t="shared" si="12"/>
        <v>0</v>
      </c>
    </row>
    <row r="75" spans="2:9" ht="30" customHeight="1" x14ac:dyDescent="0.25">
      <c r="B75" s="185" t="s">
        <v>157</v>
      </c>
      <c r="C75" s="148" t="s">
        <v>354</v>
      </c>
      <c r="D75" s="149" t="s">
        <v>353</v>
      </c>
      <c r="E75" s="150" t="s">
        <v>283</v>
      </c>
      <c r="F75" s="151">
        <v>3</v>
      </c>
      <c r="G75" s="152"/>
      <c r="H75" s="151">
        <f t="shared" si="11"/>
        <v>0</v>
      </c>
      <c r="I75" s="186">
        <f t="shared" si="12"/>
        <v>0</v>
      </c>
    </row>
    <row r="76" spans="2:9" ht="53.25" customHeight="1" x14ac:dyDescent="0.25">
      <c r="B76" s="185" t="s">
        <v>158</v>
      </c>
      <c r="C76" s="148" t="s">
        <v>356</v>
      </c>
      <c r="D76" s="149" t="s">
        <v>355</v>
      </c>
      <c r="E76" s="150" t="s">
        <v>283</v>
      </c>
      <c r="F76" s="151">
        <v>2</v>
      </c>
      <c r="G76" s="152"/>
      <c r="H76" s="151">
        <f t="shared" si="11"/>
        <v>0</v>
      </c>
      <c r="I76" s="186">
        <f t="shared" si="12"/>
        <v>0</v>
      </c>
    </row>
    <row r="77" spans="2:9" ht="30" customHeight="1" x14ac:dyDescent="0.25">
      <c r="B77" s="185" t="s">
        <v>159</v>
      </c>
      <c r="C77" s="148" t="s">
        <v>357</v>
      </c>
      <c r="D77" s="149" t="s">
        <v>80</v>
      </c>
      <c r="E77" s="150" t="s">
        <v>283</v>
      </c>
      <c r="F77" s="151">
        <v>2</v>
      </c>
      <c r="G77" s="152"/>
      <c r="H77" s="151">
        <f t="shared" si="11"/>
        <v>0</v>
      </c>
      <c r="I77" s="186">
        <f t="shared" si="12"/>
        <v>0</v>
      </c>
    </row>
    <row r="78" spans="2:9" ht="30" customHeight="1" x14ac:dyDescent="0.25">
      <c r="B78" s="185" t="s">
        <v>160</v>
      </c>
      <c r="C78" s="148" t="s">
        <v>358</v>
      </c>
      <c r="D78" s="149" t="s">
        <v>21</v>
      </c>
      <c r="E78" s="150" t="s">
        <v>20</v>
      </c>
      <c r="F78" s="151">
        <v>40</v>
      </c>
      <c r="G78" s="152"/>
      <c r="H78" s="151">
        <f t="shared" si="11"/>
        <v>0</v>
      </c>
      <c r="I78" s="186">
        <f t="shared" si="12"/>
        <v>0</v>
      </c>
    </row>
    <row r="79" spans="2:9" ht="30" customHeight="1" x14ac:dyDescent="0.25">
      <c r="B79" s="185" t="s">
        <v>161</v>
      </c>
      <c r="C79" s="148" t="s">
        <v>162</v>
      </c>
      <c r="D79" s="149" t="s">
        <v>289</v>
      </c>
      <c r="E79" s="150" t="s">
        <v>9</v>
      </c>
      <c r="F79" s="151">
        <v>18</v>
      </c>
      <c r="G79" s="152"/>
      <c r="H79" s="151">
        <f t="shared" si="11"/>
        <v>0</v>
      </c>
      <c r="I79" s="186">
        <f t="shared" si="12"/>
        <v>0</v>
      </c>
    </row>
    <row r="80" spans="2:9" ht="30" customHeight="1" x14ac:dyDescent="0.25">
      <c r="B80" s="185" t="s">
        <v>163</v>
      </c>
      <c r="C80" s="148" t="s">
        <v>164</v>
      </c>
      <c r="D80" s="149" t="s">
        <v>290</v>
      </c>
      <c r="E80" s="150" t="s">
        <v>9</v>
      </c>
      <c r="F80" s="151">
        <v>13</v>
      </c>
      <c r="G80" s="152"/>
      <c r="H80" s="151">
        <f t="shared" si="11"/>
        <v>0</v>
      </c>
      <c r="I80" s="186">
        <f t="shared" si="12"/>
        <v>0</v>
      </c>
    </row>
    <row r="81" spans="2:9" ht="30" customHeight="1" x14ac:dyDescent="0.25">
      <c r="B81" s="185" t="s">
        <v>165</v>
      </c>
      <c r="C81" s="148" t="s">
        <v>166</v>
      </c>
      <c r="D81" s="149" t="s">
        <v>291</v>
      </c>
      <c r="E81" s="150" t="s">
        <v>9</v>
      </c>
      <c r="F81" s="151">
        <v>4</v>
      </c>
      <c r="G81" s="152"/>
      <c r="H81" s="151">
        <f t="shared" si="11"/>
        <v>0</v>
      </c>
      <c r="I81" s="186">
        <f t="shared" si="12"/>
        <v>0</v>
      </c>
    </row>
    <row r="82" spans="2:9" ht="30" customHeight="1" x14ac:dyDescent="0.25">
      <c r="B82" s="185" t="s">
        <v>167</v>
      </c>
      <c r="C82" s="148" t="s">
        <v>168</v>
      </c>
      <c r="D82" s="149" t="s">
        <v>292</v>
      </c>
      <c r="E82" s="150" t="s">
        <v>9</v>
      </c>
      <c r="F82" s="151">
        <v>3</v>
      </c>
      <c r="G82" s="152"/>
      <c r="H82" s="151">
        <f t="shared" si="11"/>
        <v>0</v>
      </c>
      <c r="I82" s="186">
        <f t="shared" si="12"/>
        <v>0</v>
      </c>
    </row>
    <row r="83" spans="2:9" ht="30" customHeight="1" x14ac:dyDescent="0.25">
      <c r="B83" s="185" t="s">
        <v>169</v>
      </c>
      <c r="C83" s="148" t="s">
        <v>170</v>
      </c>
      <c r="D83" s="149" t="s">
        <v>293</v>
      </c>
      <c r="E83" s="150" t="s">
        <v>9</v>
      </c>
      <c r="F83" s="151">
        <v>2</v>
      </c>
      <c r="G83" s="152"/>
      <c r="H83" s="151">
        <f t="shared" si="11"/>
        <v>0</v>
      </c>
      <c r="I83" s="186">
        <f t="shared" si="12"/>
        <v>0</v>
      </c>
    </row>
    <row r="84" spans="2:9" ht="30" customHeight="1" thickBot="1" x14ac:dyDescent="0.3">
      <c r="B84" s="187" t="s">
        <v>171</v>
      </c>
      <c r="C84" s="188" t="s">
        <v>360</v>
      </c>
      <c r="D84" s="189" t="s">
        <v>359</v>
      </c>
      <c r="E84" s="190" t="s">
        <v>283</v>
      </c>
      <c r="F84" s="191">
        <v>14</v>
      </c>
      <c r="G84" s="192"/>
      <c r="H84" s="191">
        <f t="shared" si="11"/>
        <v>0</v>
      </c>
      <c r="I84" s="193">
        <f t="shared" si="12"/>
        <v>0</v>
      </c>
    </row>
    <row r="85" spans="2:9" s="137" customFormat="1" ht="20.100000000000001" customHeight="1" x14ac:dyDescent="0.2">
      <c r="B85" s="168">
        <v>13</v>
      </c>
      <c r="C85" s="182"/>
      <c r="D85" s="183" t="s">
        <v>420</v>
      </c>
      <c r="E85" s="169" t="s">
        <v>254</v>
      </c>
      <c r="F85" s="170">
        <v>0</v>
      </c>
      <c r="G85" s="184"/>
      <c r="H85" s="170">
        <v>0</v>
      </c>
      <c r="I85" s="171">
        <f>SUM(I86:I89)</f>
        <v>0</v>
      </c>
    </row>
    <row r="86" spans="2:9" ht="40.5" customHeight="1" x14ac:dyDescent="0.25">
      <c r="B86" s="185" t="s">
        <v>172</v>
      </c>
      <c r="C86" s="148" t="s">
        <v>22</v>
      </c>
      <c r="D86" s="149" t="s">
        <v>294</v>
      </c>
      <c r="E86" s="150" t="s">
        <v>9</v>
      </c>
      <c r="F86" s="151">
        <v>1</v>
      </c>
      <c r="G86" s="152"/>
      <c r="H86" s="151">
        <f>ROUND($H$11*G86,2)</f>
        <v>0</v>
      </c>
      <c r="I86" s="186">
        <f>F86*H86</f>
        <v>0</v>
      </c>
    </row>
    <row r="87" spans="2:9" ht="30" customHeight="1" x14ac:dyDescent="0.25">
      <c r="B87" s="185" t="s">
        <v>173</v>
      </c>
      <c r="C87" s="148" t="s">
        <v>23</v>
      </c>
      <c r="D87" s="149" t="s">
        <v>295</v>
      </c>
      <c r="E87" s="150" t="s">
        <v>9</v>
      </c>
      <c r="F87" s="151">
        <v>1</v>
      </c>
      <c r="G87" s="152"/>
      <c r="H87" s="151">
        <f t="shared" ref="H87:H89" si="13">ROUND($H$11*G87,2)</f>
        <v>0</v>
      </c>
      <c r="I87" s="186">
        <f t="shared" ref="I87:I89" si="14">F87*H87</f>
        <v>0</v>
      </c>
    </row>
    <row r="88" spans="2:9" ht="30" customHeight="1" x14ac:dyDescent="0.25">
      <c r="B88" s="185" t="s">
        <v>174</v>
      </c>
      <c r="C88" s="148" t="s">
        <v>24</v>
      </c>
      <c r="D88" s="149" t="s">
        <v>296</v>
      </c>
      <c r="E88" s="150" t="s">
        <v>9</v>
      </c>
      <c r="F88" s="151">
        <v>1</v>
      </c>
      <c r="G88" s="152"/>
      <c r="H88" s="151">
        <f t="shared" si="13"/>
        <v>0</v>
      </c>
      <c r="I88" s="186">
        <f t="shared" si="14"/>
        <v>0</v>
      </c>
    </row>
    <row r="89" spans="2:9" ht="30" customHeight="1" thickBot="1" x14ac:dyDescent="0.3">
      <c r="B89" s="187" t="s">
        <v>175</v>
      </c>
      <c r="C89" s="188" t="s">
        <v>336</v>
      </c>
      <c r="D89" s="189" t="s">
        <v>297</v>
      </c>
      <c r="E89" s="190" t="s">
        <v>283</v>
      </c>
      <c r="F89" s="191">
        <v>1</v>
      </c>
      <c r="G89" s="192"/>
      <c r="H89" s="191">
        <f t="shared" si="13"/>
        <v>0</v>
      </c>
      <c r="I89" s="193">
        <f t="shared" si="14"/>
        <v>0</v>
      </c>
    </row>
    <row r="90" spans="2:9" s="137" customFormat="1" ht="20.100000000000001" customHeight="1" x14ac:dyDescent="0.2">
      <c r="B90" s="168">
        <v>14</v>
      </c>
      <c r="C90" s="182"/>
      <c r="D90" s="183" t="s">
        <v>421</v>
      </c>
      <c r="E90" s="169" t="s">
        <v>254</v>
      </c>
      <c r="F90" s="170">
        <v>0</v>
      </c>
      <c r="G90" s="184"/>
      <c r="H90" s="170">
        <v>0</v>
      </c>
      <c r="I90" s="171">
        <f>SUM(I91:I97)</f>
        <v>0</v>
      </c>
    </row>
    <row r="91" spans="2:9" ht="39.75" customHeight="1" x14ac:dyDescent="0.25">
      <c r="B91" s="185" t="s">
        <v>176</v>
      </c>
      <c r="C91" s="148" t="s">
        <v>22</v>
      </c>
      <c r="D91" s="149" t="s">
        <v>294</v>
      </c>
      <c r="E91" s="150" t="s">
        <v>9</v>
      </c>
      <c r="F91" s="151">
        <v>1</v>
      </c>
      <c r="G91" s="152"/>
      <c r="H91" s="151">
        <f>ROUND($H$11*G91,2)</f>
        <v>0</v>
      </c>
      <c r="I91" s="186">
        <f>F91*H91</f>
        <v>0</v>
      </c>
    </row>
    <row r="92" spans="2:9" ht="30" customHeight="1" x14ac:dyDescent="0.25">
      <c r="B92" s="185" t="s">
        <v>177</v>
      </c>
      <c r="C92" s="148" t="s">
        <v>336</v>
      </c>
      <c r="D92" s="149" t="s">
        <v>298</v>
      </c>
      <c r="E92" s="150" t="s">
        <v>283</v>
      </c>
      <c r="F92" s="151">
        <v>2</v>
      </c>
      <c r="G92" s="152"/>
      <c r="H92" s="151">
        <f t="shared" ref="H92:H97" si="15">ROUND($H$11*G92,2)</f>
        <v>0</v>
      </c>
      <c r="I92" s="186">
        <f t="shared" ref="I92:I97" si="16">F92*H92</f>
        <v>0</v>
      </c>
    </row>
    <row r="93" spans="2:9" ht="30" customHeight="1" x14ac:dyDescent="0.25">
      <c r="B93" s="185" t="s">
        <v>178</v>
      </c>
      <c r="C93" s="148" t="s">
        <v>336</v>
      </c>
      <c r="D93" s="149" t="s">
        <v>299</v>
      </c>
      <c r="E93" s="150" t="s">
        <v>283</v>
      </c>
      <c r="F93" s="151">
        <v>3</v>
      </c>
      <c r="G93" s="152"/>
      <c r="H93" s="151">
        <f t="shared" si="15"/>
        <v>0</v>
      </c>
      <c r="I93" s="186">
        <f t="shared" si="16"/>
        <v>0</v>
      </c>
    </row>
    <row r="94" spans="2:9" ht="30" customHeight="1" x14ac:dyDescent="0.25">
      <c r="B94" s="185" t="s">
        <v>179</v>
      </c>
      <c r="C94" s="148" t="s">
        <v>24</v>
      </c>
      <c r="D94" s="149" t="s">
        <v>296</v>
      </c>
      <c r="E94" s="150" t="s">
        <v>9</v>
      </c>
      <c r="F94" s="151">
        <v>2</v>
      </c>
      <c r="G94" s="152"/>
      <c r="H94" s="151">
        <f t="shared" si="15"/>
        <v>0</v>
      </c>
      <c r="I94" s="186">
        <f t="shared" si="16"/>
        <v>0</v>
      </c>
    </row>
    <row r="95" spans="2:9" ht="30" customHeight="1" x14ac:dyDescent="0.25">
      <c r="B95" s="185" t="s">
        <v>180</v>
      </c>
      <c r="C95" s="148" t="s">
        <v>25</v>
      </c>
      <c r="D95" s="149" t="s">
        <v>300</v>
      </c>
      <c r="E95" s="150" t="s">
        <v>9</v>
      </c>
      <c r="F95" s="151">
        <v>10</v>
      </c>
      <c r="G95" s="152"/>
      <c r="H95" s="151">
        <f t="shared" si="15"/>
        <v>0</v>
      </c>
      <c r="I95" s="186">
        <f t="shared" si="16"/>
        <v>0</v>
      </c>
    </row>
    <row r="96" spans="2:9" ht="30" customHeight="1" x14ac:dyDescent="0.25">
      <c r="B96" s="185" t="s">
        <v>181</v>
      </c>
      <c r="C96" s="148" t="s">
        <v>26</v>
      </c>
      <c r="D96" s="149" t="s">
        <v>301</v>
      </c>
      <c r="E96" s="150" t="s">
        <v>9</v>
      </c>
      <c r="F96" s="151">
        <v>10</v>
      </c>
      <c r="G96" s="152"/>
      <c r="H96" s="151">
        <f t="shared" si="15"/>
        <v>0</v>
      </c>
      <c r="I96" s="186">
        <f t="shared" si="16"/>
        <v>0</v>
      </c>
    </row>
    <row r="97" spans="2:9" ht="30" customHeight="1" thickBot="1" x14ac:dyDescent="0.3">
      <c r="B97" s="187" t="s">
        <v>182</v>
      </c>
      <c r="C97" s="188" t="s">
        <v>27</v>
      </c>
      <c r="D97" s="189" t="s">
        <v>302</v>
      </c>
      <c r="E97" s="190" t="s">
        <v>9</v>
      </c>
      <c r="F97" s="191">
        <v>5</v>
      </c>
      <c r="G97" s="192"/>
      <c r="H97" s="191">
        <f t="shared" si="15"/>
        <v>0</v>
      </c>
      <c r="I97" s="193">
        <f t="shared" si="16"/>
        <v>0</v>
      </c>
    </row>
    <row r="98" spans="2:9" s="137" customFormat="1" ht="20.100000000000001" customHeight="1" x14ac:dyDescent="0.2">
      <c r="B98" s="168">
        <v>15</v>
      </c>
      <c r="C98" s="182"/>
      <c r="D98" s="183" t="s">
        <v>422</v>
      </c>
      <c r="E98" s="169" t="s">
        <v>254</v>
      </c>
      <c r="F98" s="170">
        <v>0</v>
      </c>
      <c r="G98" s="184"/>
      <c r="H98" s="170">
        <v>0</v>
      </c>
      <c r="I98" s="171">
        <f>SUM(I99:I106)</f>
        <v>0</v>
      </c>
    </row>
    <row r="99" spans="2:9" ht="30" customHeight="1" x14ac:dyDescent="0.25">
      <c r="B99" s="185" t="s">
        <v>183</v>
      </c>
      <c r="C99" s="148" t="s">
        <v>361</v>
      </c>
      <c r="D99" s="149" t="s">
        <v>28</v>
      </c>
      <c r="E99" s="150" t="s">
        <v>20</v>
      </c>
      <c r="F99" s="151">
        <v>5</v>
      </c>
      <c r="G99" s="152"/>
      <c r="H99" s="151">
        <f>ROUND($H$11*G99,2)</f>
        <v>0</v>
      </c>
      <c r="I99" s="186">
        <f>F99*H99</f>
        <v>0</v>
      </c>
    </row>
    <row r="100" spans="2:9" ht="30" customHeight="1" x14ac:dyDescent="0.25">
      <c r="B100" s="185" t="s">
        <v>184</v>
      </c>
      <c r="C100" s="148" t="s">
        <v>363</v>
      </c>
      <c r="D100" s="149" t="s">
        <v>362</v>
      </c>
      <c r="E100" s="150" t="s">
        <v>283</v>
      </c>
      <c r="F100" s="151">
        <v>17</v>
      </c>
      <c r="G100" s="152"/>
      <c r="H100" s="151">
        <f t="shared" ref="H100:H162" si="17">ROUND($H$11*G100,2)</f>
        <v>0</v>
      </c>
      <c r="I100" s="186">
        <f t="shared" ref="I100:I106" si="18">F100*H100</f>
        <v>0</v>
      </c>
    </row>
    <row r="101" spans="2:9" ht="30" customHeight="1" x14ac:dyDescent="0.25">
      <c r="B101" s="185" t="s">
        <v>185</v>
      </c>
      <c r="C101" s="148" t="s">
        <v>365</v>
      </c>
      <c r="D101" s="149" t="s">
        <v>364</v>
      </c>
      <c r="E101" s="150" t="s">
        <v>20</v>
      </c>
      <c r="F101" s="151">
        <v>5</v>
      </c>
      <c r="G101" s="152"/>
      <c r="H101" s="151">
        <f t="shared" si="17"/>
        <v>0</v>
      </c>
      <c r="I101" s="186">
        <f t="shared" si="18"/>
        <v>0</v>
      </c>
    </row>
    <row r="102" spans="2:9" ht="38.25" customHeight="1" x14ac:dyDescent="0.25">
      <c r="B102" s="185" t="s">
        <v>186</v>
      </c>
      <c r="C102" s="148" t="s">
        <v>336</v>
      </c>
      <c r="D102" s="149" t="s">
        <v>303</v>
      </c>
      <c r="E102" s="150" t="s">
        <v>283</v>
      </c>
      <c r="F102" s="151">
        <v>1</v>
      </c>
      <c r="G102" s="152"/>
      <c r="H102" s="151">
        <f t="shared" si="17"/>
        <v>0</v>
      </c>
      <c r="I102" s="186">
        <f t="shared" si="18"/>
        <v>0</v>
      </c>
    </row>
    <row r="103" spans="2:9" ht="30" customHeight="1" x14ac:dyDescent="0.25">
      <c r="B103" s="185" t="s">
        <v>187</v>
      </c>
      <c r="C103" s="148" t="s">
        <v>336</v>
      </c>
      <c r="D103" s="149" t="s">
        <v>304</v>
      </c>
      <c r="E103" s="150" t="s">
        <v>283</v>
      </c>
      <c r="F103" s="151">
        <v>1</v>
      </c>
      <c r="G103" s="152"/>
      <c r="H103" s="151">
        <f t="shared" si="17"/>
        <v>0</v>
      </c>
      <c r="I103" s="186">
        <f t="shared" si="18"/>
        <v>0</v>
      </c>
    </row>
    <row r="104" spans="2:9" ht="30" customHeight="1" x14ac:dyDescent="0.25">
      <c r="B104" s="185" t="s">
        <v>188</v>
      </c>
      <c r="C104" s="148" t="s">
        <v>336</v>
      </c>
      <c r="D104" s="149" t="s">
        <v>305</v>
      </c>
      <c r="E104" s="150" t="s">
        <v>283</v>
      </c>
      <c r="F104" s="151">
        <v>1</v>
      </c>
      <c r="G104" s="152"/>
      <c r="H104" s="151">
        <f t="shared" si="17"/>
        <v>0</v>
      </c>
      <c r="I104" s="186">
        <f t="shared" si="18"/>
        <v>0</v>
      </c>
    </row>
    <row r="105" spans="2:9" ht="39" customHeight="1" x14ac:dyDescent="0.25">
      <c r="B105" s="185" t="s">
        <v>189</v>
      </c>
      <c r="C105" s="148" t="s">
        <v>190</v>
      </c>
      <c r="D105" s="149" t="s">
        <v>306</v>
      </c>
      <c r="E105" s="150" t="s">
        <v>9</v>
      </c>
      <c r="F105" s="151">
        <v>1</v>
      </c>
      <c r="G105" s="152"/>
      <c r="H105" s="151">
        <f t="shared" si="17"/>
        <v>0</v>
      </c>
      <c r="I105" s="186">
        <f t="shared" si="18"/>
        <v>0</v>
      </c>
    </row>
    <row r="106" spans="2:9" ht="30" customHeight="1" thickBot="1" x14ac:dyDescent="0.3">
      <c r="B106" s="187" t="s">
        <v>191</v>
      </c>
      <c r="C106" s="188" t="s">
        <v>367</v>
      </c>
      <c r="D106" s="189" t="s">
        <v>366</v>
      </c>
      <c r="E106" s="190" t="s">
        <v>283</v>
      </c>
      <c r="F106" s="191">
        <v>3</v>
      </c>
      <c r="G106" s="192"/>
      <c r="H106" s="191">
        <f t="shared" si="17"/>
        <v>0</v>
      </c>
      <c r="I106" s="193">
        <f t="shared" si="18"/>
        <v>0</v>
      </c>
    </row>
    <row r="107" spans="2:9" s="137" customFormat="1" ht="20.100000000000001" customHeight="1" x14ac:dyDescent="0.2">
      <c r="B107" s="168">
        <v>16</v>
      </c>
      <c r="C107" s="182"/>
      <c r="D107" s="183" t="s">
        <v>423</v>
      </c>
      <c r="E107" s="169" t="s">
        <v>254</v>
      </c>
      <c r="F107" s="170">
        <v>0</v>
      </c>
      <c r="G107" s="184"/>
      <c r="H107" s="170">
        <f t="shared" si="17"/>
        <v>0</v>
      </c>
      <c r="I107" s="171">
        <f>SUM(I108:I127)</f>
        <v>0</v>
      </c>
    </row>
    <row r="108" spans="2:9" ht="38.25" customHeight="1" x14ac:dyDescent="0.25">
      <c r="B108" s="185" t="s">
        <v>192</v>
      </c>
      <c r="C108" s="148" t="s">
        <v>193</v>
      </c>
      <c r="D108" s="149" t="s">
        <v>307</v>
      </c>
      <c r="E108" s="150" t="s">
        <v>9</v>
      </c>
      <c r="F108" s="151">
        <v>3</v>
      </c>
      <c r="G108" s="152"/>
      <c r="H108" s="151">
        <f t="shared" si="17"/>
        <v>0</v>
      </c>
      <c r="I108" s="186">
        <f>F108*H108</f>
        <v>0</v>
      </c>
    </row>
    <row r="109" spans="2:9" ht="30" customHeight="1" x14ac:dyDescent="0.25">
      <c r="B109" s="185" t="s">
        <v>194</v>
      </c>
      <c r="C109" s="148" t="s">
        <v>369</v>
      </c>
      <c r="D109" s="149" t="s">
        <v>368</v>
      </c>
      <c r="E109" s="150" t="s">
        <v>283</v>
      </c>
      <c r="F109" s="151">
        <v>3</v>
      </c>
      <c r="G109" s="152"/>
      <c r="H109" s="151">
        <f t="shared" si="17"/>
        <v>0</v>
      </c>
      <c r="I109" s="186">
        <f t="shared" ref="I109:I127" si="19">F109*H109</f>
        <v>0</v>
      </c>
    </row>
    <row r="110" spans="2:9" ht="51.75" customHeight="1" x14ac:dyDescent="0.25">
      <c r="B110" s="185" t="s">
        <v>195</v>
      </c>
      <c r="C110" s="148" t="s">
        <v>371</v>
      </c>
      <c r="D110" s="149" t="s">
        <v>370</v>
      </c>
      <c r="E110" s="150" t="s">
        <v>283</v>
      </c>
      <c r="F110" s="151">
        <v>5</v>
      </c>
      <c r="G110" s="152"/>
      <c r="H110" s="151">
        <f t="shared" si="17"/>
        <v>0</v>
      </c>
      <c r="I110" s="186">
        <f t="shared" si="19"/>
        <v>0</v>
      </c>
    </row>
    <row r="111" spans="2:9" ht="30" customHeight="1" x14ac:dyDescent="0.25">
      <c r="B111" s="185" t="s">
        <v>196</v>
      </c>
      <c r="C111" s="148" t="s">
        <v>373</v>
      </c>
      <c r="D111" s="149" t="s">
        <v>372</v>
      </c>
      <c r="E111" s="150" t="s">
        <v>283</v>
      </c>
      <c r="F111" s="151">
        <v>8</v>
      </c>
      <c r="G111" s="152"/>
      <c r="H111" s="151">
        <f t="shared" si="17"/>
        <v>0</v>
      </c>
      <c r="I111" s="186">
        <f t="shared" si="19"/>
        <v>0</v>
      </c>
    </row>
    <row r="112" spans="2:9" ht="48.75" customHeight="1" x14ac:dyDescent="0.25">
      <c r="B112" s="185" t="s">
        <v>197</v>
      </c>
      <c r="C112" s="148" t="s">
        <v>29</v>
      </c>
      <c r="D112" s="149" t="s">
        <v>308</v>
      </c>
      <c r="E112" s="150" t="s">
        <v>9</v>
      </c>
      <c r="F112" s="151">
        <v>22</v>
      </c>
      <c r="G112" s="152"/>
      <c r="H112" s="151">
        <f t="shared" si="17"/>
        <v>0</v>
      </c>
      <c r="I112" s="186">
        <f t="shared" si="19"/>
        <v>0</v>
      </c>
    </row>
    <row r="113" spans="2:9" ht="30" customHeight="1" x14ac:dyDescent="0.25">
      <c r="B113" s="185" t="s">
        <v>198</v>
      </c>
      <c r="C113" s="148" t="s">
        <v>375</v>
      </c>
      <c r="D113" s="149" t="s">
        <v>374</v>
      </c>
      <c r="E113" s="150" t="s">
        <v>283</v>
      </c>
      <c r="F113" s="151">
        <v>23</v>
      </c>
      <c r="G113" s="152"/>
      <c r="H113" s="151">
        <f t="shared" si="17"/>
        <v>0</v>
      </c>
      <c r="I113" s="186">
        <f t="shared" si="19"/>
        <v>0</v>
      </c>
    </row>
    <row r="114" spans="2:9" ht="30" customHeight="1" x14ac:dyDescent="0.25">
      <c r="B114" s="185" t="s">
        <v>199</v>
      </c>
      <c r="C114" s="148" t="s">
        <v>377</v>
      </c>
      <c r="D114" s="149" t="s">
        <v>376</v>
      </c>
      <c r="E114" s="150" t="s">
        <v>283</v>
      </c>
      <c r="F114" s="151">
        <v>1</v>
      </c>
      <c r="G114" s="152"/>
      <c r="H114" s="151">
        <f t="shared" si="17"/>
        <v>0</v>
      </c>
      <c r="I114" s="186">
        <f t="shared" si="19"/>
        <v>0</v>
      </c>
    </row>
    <row r="115" spans="2:9" ht="30" customHeight="1" x14ac:dyDescent="0.25">
      <c r="B115" s="185" t="s">
        <v>200</v>
      </c>
      <c r="C115" s="148" t="s">
        <v>378</v>
      </c>
      <c r="D115" s="149" t="s">
        <v>30</v>
      </c>
      <c r="E115" s="150" t="s">
        <v>283</v>
      </c>
      <c r="F115" s="151">
        <v>23</v>
      </c>
      <c r="G115" s="152"/>
      <c r="H115" s="151">
        <f t="shared" si="17"/>
        <v>0</v>
      </c>
      <c r="I115" s="186">
        <f t="shared" si="19"/>
        <v>0</v>
      </c>
    </row>
    <row r="116" spans="2:9" ht="37.5" customHeight="1" x14ac:dyDescent="0.25">
      <c r="B116" s="185" t="s">
        <v>201</v>
      </c>
      <c r="C116" s="148" t="s">
        <v>31</v>
      </c>
      <c r="D116" s="149" t="s">
        <v>309</v>
      </c>
      <c r="E116" s="150" t="s">
        <v>9</v>
      </c>
      <c r="F116" s="151">
        <v>1</v>
      </c>
      <c r="G116" s="152"/>
      <c r="H116" s="151">
        <f t="shared" si="17"/>
        <v>0</v>
      </c>
      <c r="I116" s="186">
        <f t="shared" si="19"/>
        <v>0</v>
      </c>
    </row>
    <row r="117" spans="2:9" ht="30.75" customHeight="1" x14ac:dyDescent="0.25">
      <c r="B117" s="185" t="s">
        <v>202</v>
      </c>
      <c r="C117" s="148" t="s">
        <v>380</v>
      </c>
      <c r="D117" s="149" t="s">
        <v>379</v>
      </c>
      <c r="E117" s="150" t="s">
        <v>283</v>
      </c>
      <c r="F117" s="151">
        <v>1</v>
      </c>
      <c r="G117" s="152"/>
      <c r="H117" s="151">
        <f t="shared" si="17"/>
        <v>0</v>
      </c>
      <c r="I117" s="186">
        <f t="shared" si="19"/>
        <v>0</v>
      </c>
    </row>
    <row r="118" spans="2:9" ht="40.5" customHeight="1" x14ac:dyDescent="0.25">
      <c r="B118" s="185" t="s">
        <v>203</v>
      </c>
      <c r="C118" s="148" t="s">
        <v>382</v>
      </c>
      <c r="D118" s="149" t="s">
        <v>381</v>
      </c>
      <c r="E118" s="150" t="s">
        <v>14</v>
      </c>
      <c r="F118" s="151">
        <v>20.25</v>
      </c>
      <c r="G118" s="152"/>
      <c r="H118" s="151">
        <f t="shared" si="17"/>
        <v>0</v>
      </c>
      <c r="I118" s="186">
        <f t="shared" si="19"/>
        <v>0</v>
      </c>
    </row>
    <row r="119" spans="2:9" ht="39" customHeight="1" x14ac:dyDescent="0.25">
      <c r="B119" s="185" t="s">
        <v>204</v>
      </c>
      <c r="C119" s="148" t="s">
        <v>32</v>
      </c>
      <c r="D119" s="149" t="s">
        <v>310</v>
      </c>
      <c r="E119" s="150" t="s">
        <v>9</v>
      </c>
      <c r="F119" s="151">
        <v>1</v>
      </c>
      <c r="G119" s="152"/>
      <c r="H119" s="151">
        <f t="shared" si="17"/>
        <v>0</v>
      </c>
      <c r="I119" s="186">
        <f t="shared" si="19"/>
        <v>0</v>
      </c>
    </row>
    <row r="120" spans="2:9" ht="30" customHeight="1" x14ac:dyDescent="0.25">
      <c r="B120" s="185" t="s">
        <v>205</v>
      </c>
      <c r="C120" s="148" t="s">
        <v>383</v>
      </c>
      <c r="D120" s="149" t="s">
        <v>33</v>
      </c>
      <c r="E120" s="150" t="s">
        <v>4</v>
      </c>
      <c r="F120" s="151">
        <v>2.35</v>
      </c>
      <c r="G120" s="152"/>
      <c r="H120" s="151">
        <f t="shared" si="17"/>
        <v>0</v>
      </c>
      <c r="I120" s="186">
        <f t="shared" si="19"/>
        <v>0</v>
      </c>
    </row>
    <row r="121" spans="2:9" ht="30" customHeight="1" x14ac:dyDescent="0.25">
      <c r="B121" s="185" t="s">
        <v>206</v>
      </c>
      <c r="C121" s="148" t="s">
        <v>336</v>
      </c>
      <c r="D121" s="149" t="s">
        <v>311</v>
      </c>
      <c r="E121" s="150" t="s">
        <v>4</v>
      </c>
      <c r="F121" s="151">
        <v>17.399999999999999</v>
      </c>
      <c r="G121" s="152"/>
      <c r="H121" s="151">
        <f t="shared" si="17"/>
        <v>0</v>
      </c>
      <c r="I121" s="186">
        <f t="shared" si="19"/>
        <v>0</v>
      </c>
    </row>
    <row r="122" spans="2:9" ht="72" customHeight="1" x14ac:dyDescent="0.25">
      <c r="B122" s="185" t="s">
        <v>207</v>
      </c>
      <c r="C122" s="148" t="s">
        <v>385</v>
      </c>
      <c r="D122" s="149" t="s">
        <v>384</v>
      </c>
      <c r="E122" s="150" t="s">
        <v>283</v>
      </c>
      <c r="F122" s="151">
        <v>1</v>
      </c>
      <c r="G122" s="152"/>
      <c r="H122" s="151">
        <f t="shared" si="17"/>
        <v>0</v>
      </c>
      <c r="I122" s="186">
        <f t="shared" si="19"/>
        <v>0</v>
      </c>
    </row>
    <row r="123" spans="2:9" ht="30" customHeight="1" x14ac:dyDescent="0.25">
      <c r="B123" s="185" t="s">
        <v>208</v>
      </c>
      <c r="C123" s="148" t="s">
        <v>387</v>
      </c>
      <c r="D123" s="149" t="s">
        <v>386</v>
      </c>
      <c r="E123" s="150" t="s">
        <v>283</v>
      </c>
      <c r="F123" s="151">
        <v>22</v>
      </c>
      <c r="G123" s="152"/>
      <c r="H123" s="151">
        <f t="shared" si="17"/>
        <v>0</v>
      </c>
      <c r="I123" s="186">
        <f t="shared" si="19"/>
        <v>0</v>
      </c>
    </row>
    <row r="124" spans="2:9" ht="30" customHeight="1" x14ac:dyDescent="0.25">
      <c r="B124" s="185" t="s">
        <v>209</v>
      </c>
      <c r="C124" s="148" t="s">
        <v>210</v>
      </c>
      <c r="D124" s="149" t="s">
        <v>312</v>
      </c>
      <c r="E124" s="150" t="s">
        <v>9</v>
      </c>
      <c r="F124" s="151">
        <v>5</v>
      </c>
      <c r="G124" s="152"/>
      <c r="H124" s="151">
        <f t="shared" si="17"/>
        <v>0</v>
      </c>
      <c r="I124" s="186">
        <f t="shared" si="19"/>
        <v>0</v>
      </c>
    </row>
    <row r="125" spans="2:9" ht="42.75" customHeight="1" x14ac:dyDescent="0.25">
      <c r="B125" s="185" t="s">
        <v>211</v>
      </c>
      <c r="C125" s="148" t="s">
        <v>389</v>
      </c>
      <c r="D125" s="149" t="s">
        <v>388</v>
      </c>
      <c r="E125" s="150" t="s">
        <v>283</v>
      </c>
      <c r="F125" s="151">
        <v>13</v>
      </c>
      <c r="G125" s="152"/>
      <c r="H125" s="151">
        <f t="shared" si="17"/>
        <v>0</v>
      </c>
      <c r="I125" s="186">
        <f t="shared" si="19"/>
        <v>0</v>
      </c>
    </row>
    <row r="126" spans="2:9" ht="30" customHeight="1" x14ac:dyDescent="0.25">
      <c r="B126" s="185" t="s">
        <v>212</v>
      </c>
      <c r="C126" s="148" t="s">
        <v>213</v>
      </c>
      <c r="D126" s="149" t="s">
        <v>313</v>
      </c>
      <c r="E126" s="150" t="s">
        <v>9</v>
      </c>
      <c r="F126" s="151">
        <v>3</v>
      </c>
      <c r="G126" s="152"/>
      <c r="H126" s="151">
        <f t="shared" si="17"/>
        <v>0</v>
      </c>
      <c r="I126" s="186">
        <f t="shared" si="19"/>
        <v>0</v>
      </c>
    </row>
    <row r="127" spans="2:9" ht="30" customHeight="1" thickBot="1" x14ac:dyDescent="0.3">
      <c r="B127" s="187" t="s">
        <v>214</v>
      </c>
      <c r="C127" s="188" t="s">
        <v>391</v>
      </c>
      <c r="D127" s="189" t="s">
        <v>390</v>
      </c>
      <c r="E127" s="190" t="s">
        <v>283</v>
      </c>
      <c r="F127" s="191">
        <v>1</v>
      </c>
      <c r="G127" s="192"/>
      <c r="H127" s="191">
        <f t="shared" si="17"/>
        <v>0</v>
      </c>
      <c r="I127" s="193">
        <f t="shared" si="19"/>
        <v>0</v>
      </c>
    </row>
    <row r="128" spans="2:9" s="137" customFormat="1" ht="31.5" customHeight="1" x14ac:dyDescent="0.2">
      <c r="B128" s="168">
        <v>17</v>
      </c>
      <c r="C128" s="182"/>
      <c r="D128" s="183" t="s">
        <v>424</v>
      </c>
      <c r="E128" s="169" t="s">
        <v>254</v>
      </c>
      <c r="F128" s="170">
        <v>0</v>
      </c>
      <c r="G128" s="184"/>
      <c r="H128" s="170">
        <f t="shared" si="17"/>
        <v>0</v>
      </c>
      <c r="I128" s="171">
        <f>SUM(I129:I139)</f>
        <v>0</v>
      </c>
    </row>
    <row r="129" spans="2:9" ht="30" customHeight="1" x14ac:dyDescent="0.25">
      <c r="B129" s="185" t="s">
        <v>215</v>
      </c>
      <c r="C129" s="148" t="s">
        <v>216</v>
      </c>
      <c r="D129" s="149" t="s">
        <v>314</v>
      </c>
      <c r="E129" s="150" t="s">
        <v>283</v>
      </c>
      <c r="F129" s="151">
        <v>1</v>
      </c>
      <c r="G129" s="152"/>
      <c r="H129" s="151">
        <f t="shared" si="17"/>
        <v>0</v>
      </c>
      <c r="I129" s="186">
        <f>F129*H129</f>
        <v>0</v>
      </c>
    </row>
    <row r="130" spans="2:9" ht="30" customHeight="1" x14ac:dyDescent="0.25">
      <c r="B130" s="185" t="s">
        <v>217</v>
      </c>
      <c r="C130" s="148" t="s">
        <v>34</v>
      </c>
      <c r="D130" s="149" t="s">
        <v>315</v>
      </c>
      <c r="E130" s="150" t="s">
        <v>9</v>
      </c>
      <c r="F130" s="151">
        <v>1</v>
      </c>
      <c r="G130" s="152"/>
      <c r="H130" s="151">
        <f t="shared" si="17"/>
        <v>0</v>
      </c>
      <c r="I130" s="186">
        <f t="shared" ref="I130:I139" si="20">F130*H130</f>
        <v>0</v>
      </c>
    </row>
    <row r="131" spans="2:9" ht="30" customHeight="1" x14ac:dyDescent="0.25">
      <c r="B131" s="185" t="s">
        <v>218</v>
      </c>
      <c r="C131" s="148" t="s">
        <v>219</v>
      </c>
      <c r="D131" s="149" t="s">
        <v>316</v>
      </c>
      <c r="E131" s="150" t="s">
        <v>9</v>
      </c>
      <c r="F131" s="151">
        <v>1</v>
      </c>
      <c r="G131" s="152"/>
      <c r="H131" s="151">
        <f t="shared" si="17"/>
        <v>0</v>
      </c>
      <c r="I131" s="186">
        <f t="shared" si="20"/>
        <v>0</v>
      </c>
    </row>
    <row r="132" spans="2:9" ht="30" customHeight="1" x14ac:dyDescent="0.25">
      <c r="B132" s="185" t="s">
        <v>220</v>
      </c>
      <c r="C132" s="148" t="s">
        <v>393</v>
      </c>
      <c r="D132" s="149" t="s">
        <v>392</v>
      </c>
      <c r="E132" s="150" t="s">
        <v>283</v>
      </c>
      <c r="F132" s="151">
        <v>1</v>
      </c>
      <c r="G132" s="152"/>
      <c r="H132" s="151">
        <f t="shared" si="17"/>
        <v>0</v>
      </c>
      <c r="I132" s="186">
        <f t="shared" si="20"/>
        <v>0</v>
      </c>
    </row>
    <row r="133" spans="2:9" ht="72" customHeight="1" x14ac:dyDescent="0.25">
      <c r="B133" s="185" t="s">
        <v>221</v>
      </c>
      <c r="C133" s="148" t="s">
        <v>395</v>
      </c>
      <c r="D133" s="149" t="s">
        <v>394</v>
      </c>
      <c r="E133" s="150" t="s">
        <v>283</v>
      </c>
      <c r="F133" s="151">
        <v>1</v>
      </c>
      <c r="G133" s="152"/>
      <c r="H133" s="151">
        <f t="shared" si="17"/>
        <v>0</v>
      </c>
      <c r="I133" s="186">
        <f t="shared" si="20"/>
        <v>0</v>
      </c>
    </row>
    <row r="134" spans="2:9" ht="30" customHeight="1" x14ac:dyDescent="0.25">
      <c r="B134" s="185" t="s">
        <v>222</v>
      </c>
      <c r="C134" s="148" t="s">
        <v>397</v>
      </c>
      <c r="D134" s="149" t="s">
        <v>396</v>
      </c>
      <c r="E134" s="150" t="s">
        <v>283</v>
      </c>
      <c r="F134" s="151">
        <v>1</v>
      </c>
      <c r="G134" s="152"/>
      <c r="H134" s="151">
        <f t="shared" si="17"/>
        <v>0</v>
      </c>
      <c r="I134" s="186">
        <f t="shared" si="20"/>
        <v>0</v>
      </c>
    </row>
    <row r="135" spans="2:9" ht="49.5" customHeight="1" x14ac:dyDescent="0.25">
      <c r="B135" s="185" t="s">
        <v>223</v>
      </c>
      <c r="C135" s="148" t="s">
        <v>399</v>
      </c>
      <c r="D135" s="149" t="s">
        <v>398</v>
      </c>
      <c r="E135" s="150" t="s">
        <v>283</v>
      </c>
      <c r="F135" s="151">
        <v>1</v>
      </c>
      <c r="G135" s="152"/>
      <c r="H135" s="151">
        <f t="shared" si="17"/>
        <v>0</v>
      </c>
      <c r="I135" s="186">
        <f t="shared" si="20"/>
        <v>0</v>
      </c>
    </row>
    <row r="136" spans="2:9" ht="30" customHeight="1" x14ac:dyDescent="0.25">
      <c r="B136" s="185" t="s">
        <v>224</v>
      </c>
      <c r="C136" s="148" t="s">
        <v>336</v>
      </c>
      <c r="D136" s="149" t="s">
        <v>317</v>
      </c>
      <c r="E136" s="150">
        <v>0</v>
      </c>
      <c r="F136" s="151">
        <v>1</v>
      </c>
      <c r="G136" s="152"/>
      <c r="H136" s="151">
        <f t="shared" si="17"/>
        <v>0</v>
      </c>
      <c r="I136" s="186">
        <f t="shared" si="20"/>
        <v>0</v>
      </c>
    </row>
    <row r="137" spans="2:9" ht="33.75" x14ac:dyDescent="0.25">
      <c r="B137" s="185" t="s">
        <v>225</v>
      </c>
      <c r="C137" s="148" t="s">
        <v>401</v>
      </c>
      <c r="D137" s="149" t="s">
        <v>400</v>
      </c>
      <c r="E137" s="150" t="s">
        <v>283</v>
      </c>
      <c r="F137" s="151">
        <v>1</v>
      </c>
      <c r="G137" s="152"/>
      <c r="H137" s="151">
        <f t="shared" si="17"/>
        <v>0</v>
      </c>
      <c r="I137" s="186">
        <f t="shared" si="20"/>
        <v>0</v>
      </c>
    </row>
    <row r="138" spans="2:9" ht="30" customHeight="1" x14ac:dyDescent="0.25">
      <c r="B138" s="185" t="s">
        <v>226</v>
      </c>
      <c r="C138" s="148" t="s">
        <v>227</v>
      </c>
      <c r="D138" s="149" t="s">
        <v>318</v>
      </c>
      <c r="E138" s="150" t="s">
        <v>9</v>
      </c>
      <c r="F138" s="151">
        <v>1</v>
      </c>
      <c r="G138" s="152"/>
      <c r="H138" s="151">
        <f t="shared" si="17"/>
        <v>0</v>
      </c>
      <c r="I138" s="186">
        <f t="shared" si="20"/>
        <v>0</v>
      </c>
    </row>
    <row r="139" spans="2:9" ht="30" customHeight="1" thickBot="1" x14ac:dyDescent="0.3">
      <c r="B139" s="187" t="s">
        <v>228</v>
      </c>
      <c r="C139" s="188" t="s">
        <v>336</v>
      </c>
      <c r="D139" s="189" t="s">
        <v>319</v>
      </c>
      <c r="E139" s="190">
        <v>0</v>
      </c>
      <c r="F139" s="191">
        <v>1</v>
      </c>
      <c r="G139" s="192"/>
      <c r="H139" s="191">
        <f t="shared" si="17"/>
        <v>0</v>
      </c>
      <c r="I139" s="193">
        <f t="shared" si="20"/>
        <v>0</v>
      </c>
    </row>
    <row r="140" spans="2:9" s="137" customFormat="1" ht="27.75" customHeight="1" x14ac:dyDescent="0.2">
      <c r="B140" s="168">
        <v>18</v>
      </c>
      <c r="C140" s="182"/>
      <c r="D140" s="183" t="s">
        <v>425</v>
      </c>
      <c r="E140" s="169" t="s">
        <v>254</v>
      </c>
      <c r="F140" s="170">
        <v>0</v>
      </c>
      <c r="G140" s="184"/>
      <c r="H140" s="170">
        <f t="shared" si="17"/>
        <v>0</v>
      </c>
      <c r="I140" s="171">
        <f>SUM(I141:I142)</f>
        <v>0</v>
      </c>
    </row>
    <row r="141" spans="2:9" ht="30" customHeight="1" x14ac:dyDescent="0.25">
      <c r="B141" s="185" t="s">
        <v>229</v>
      </c>
      <c r="C141" s="148" t="s">
        <v>230</v>
      </c>
      <c r="D141" s="149" t="s">
        <v>320</v>
      </c>
      <c r="E141" s="150" t="s">
        <v>9</v>
      </c>
      <c r="F141" s="151">
        <v>9</v>
      </c>
      <c r="G141" s="152"/>
      <c r="H141" s="151">
        <f t="shared" si="17"/>
        <v>0</v>
      </c>
      <c r="I141" s="186">
        <f>F141*H141</f>
        <v>0</v>
      </c>
    </row>
    <row r="142" spans="2:9" ht="30" customHeight="1" thickBot="1" x14ac:dyDescent="0.3">
      <c r="B142" s="187" t="s">
        <v>231</v>
      </c>
      <c r="C142" s="188" t="s">
        <v>232</v>
      </c>
      <c r="D142" s="189" t="s">
        <v>321</v>
      </c>
      <c r="E142" s="190" t="s">
        <v>9</v>
      </c>
      <c r="F142" s="191">
        <v>12</v>
      </c>
      <c r="G142" s="192"/>
      <c r="H142" s="191">
        <f t="shared" si="17"/>
        <v>0</v>
      </c>
      <c r="I142" s="193">
        <f>F142*H142</f>
        <v>0</v>
      </c>
    </row>
    <row r="143" spans="2:9" s="137" customFormat="1" ht="20.100000000000001" customHeight="1" x14ac:dyDescent="0.2">
      <c r="B143" s="168">
        <v>19</v>
      </c>
      <c r="C143" s="182"/>
      <c r="D143" s="183" t="s">
        <v>426</v>
      </c>
      <c r="E143" s="169" t="s">
        <v>254</v>
      </c>
      <c r="F143" s="170">
        <v>0</v>
      </c>
      <c r="G143" s="184"/>
      <c r="H143" s="170">
        <f t="shared" si="17"/>
        <v>0</v>
      </c>
      <c r="I143" s="171">
        <f>SUM(I144:I145)</f>
        <v>0</v>
      </c>
    </row>
    <row r="144" spans="2:9" ht="51.75" customHeight="1" x14ac:dyDescent="0.25">
      <c r="B144" s="185" t="s">
        <v>233</v>
      </c>
      <c r="C144" s="148" t="s">
        <v>35</v>
      </c>
      <c r="D144" s="149" t="s">
        <v>322</v>
      </c>
      <c r="E144" s="150" t="s">
        <v>9</v>
      </c>
      <c r="F144" s="151">
        <v>23</v>
      </c>
      <c r="G144" s="152"/>
      <c r="H144" s="151">
        <f t="shared" si="17"/>
        <v>0</v>
      </c>
      <c r="I144" s="186">
        <f>F144*H144</f>
        <v>0</v>
      </c>
    </row>
    <row r="145" spans="2:9" ht="30" customHeight="1" thickBot="1" x14ac:dyDescent="0.3">
      <c r="B145" s="187" t="s">
        <v>234</v>
      </c>
      <c r="C145" s="188" t="s">
        <v>235</v>
      </c>
      <c r="D145" s="189" t="s">
        <v>323</v>
      </c>
      <c r="E145" s="190" t="s">
        <v>14</v>
      </c>
      <c r="F145" s="191">
        <v>38</v>
      </c>
      <c r="G145" s="192"/>
      <c r="H145" s="191">
        <f t="shared" si="17"/>
        <v>0</v>
      </c>
      <c r="I145" s="193">
        <f>F145*H145</f>
        <v>0</v>
      </c>
    </row>
    <row r="146" spans="2:9" s="137" customFormat="1" ht="20.100000000000001" customHeight="1" x14ac:dyDescent="0.2">
      <c r="B146" s="168">
        <v>20</v>
      </c>
      <c r="C146" s="182"/>
      <c r="D146" s="183" t="s">
        <v>324</v>
      </c>
      <c r="E146" s="169" t="s">
        <v>254</v>
      </c>
      <c r="F146" s="170">
        <v>0</v>
      </c>
      <c r="G146" s="184"/>
      <c r="H146" s="170">
        <f t="shared" si="17"/>
        <v>0</v>
      </c>
      <c r="I146" s="171">
        <f>SUM(I147:I150)</f>
        <v>0</v>
      </c>
    </row>
    <row r="147" spans="2:9" ht="39" customHeight="1" x14ac:dyDescent="0.25">
      <c r="B147" s="185" t="s">
        <v>236</v>
      </c>
      <c r="C147" s="148" t="s">
        <v>403</v>
      </c>
      <c r="D147" s="149" t="s">
        <v>402</v>
      </c>
      <c r="E147" s="150" t="s">
        <v>14</v>
      </c>
      <c r="F147" s="151">
        <v>60</v>
      </c>
      <c r="G147" s="152"/>
      <c r="H147" s="151">
        <f t="shared" si="17"/>
        <v>0</v>
      </c>
      <c r="I147" s="186">
        <f>F147*H147</f>
        <v>0</v>
      </c>
    </row>
    <row r="148" spans="2:9" ht="30" customHeight="1" x14ac:dyDescent="0.25">
      <c r="B148" s="185" t="s">
        <v>237</v>
      </c>
      <c r="C148" s="148" t="s">
        <v>238</v>
      </c>
      <c r="D148" s="149" t="s">
        <v>325</v>
      </c>
      <c r="E148" s="150" t="s">
        <v>9</v>
      </c>
      <c r="F148" s="151">
        <v>2</v>
      </c>
      <c r="G148" s="152"/>
      <c r="H148" s="151">
        <f t="shared" si="17"/>
        <v>0</v>
      </c>
      <c r="I148" s="186">
        <f t="shared" ref="I148:I150" si="21">F148*H148</f>
        <v>0</v>
      </c>
    </row>
    <row r="149" spans="2:9" ht="30" customHeight="1" x14ac:dyDescent="0.25">
      <c r="B149" s="185" t="s">
        <v>239</v>
      </c>
      <c r="C149" s="148" t="s">
        <v>336</v>
      </c>
      <c r="D149" s="149" t="s">
        <v>36</v>
      </c>
      <c r="E149" s="150">
        <v>0</v>
      </c>
      <c r="F149" s="151">
        <v>16</v>
      </c>
      <c r="G149" s="152"/>
      <c r="H149" s="151">
        <f t="shared" si="17"/>
        <v>0</v>
      </c>
      <c r="I149" s="186">
        <f t="shared" si="21"/>
        <v>0</v>
      </c>
    </row>
    <row r="150" spans="2:9" ht="30" customHeight="1" thickBot="1" x14ac:dyDescent="0.3">
      <c r="B150" s="187" t="s">
        <v>240</v>
      </c>
      <c r="C150" s="188" t="s">
        <v>336</v>
      </c>
      <c r="D150" s="189" t="s">
        <v>326</v>
      </c>
      <c r="E150" s="190">
        <v>0</v>
      </c>
      <c r="F150" s="191">
        <v>4</v>
      </c>
      <c r="G150" s="192"/>
      <c r="H150" s="191">
        <f t="shared" si="17"/>
        <v>0</v>
      </c>
      <c r="I150" s="193">
        <f t="shared" si="21"/>
        <v>0</v>
      </c>
    </row>
    <row r="151" spans="2:9" s="137" customFormat="1" ht="20.100000000000001" customHeight="1" x14ac:dyDescent="0.2">
      <c r="B151" s="168">
        <v>21</v>
      </c>
      <c r="C151" s="182"/>
      <c r="D151" s="183" t="s">
        <v>37</v>
      </c>
      <c r="E151" s="169" t="s">
        <v>254</v>
      </c>
      <c r="F151" s="170">
        <v>0</v>
      </c>
      <c r="G151" s="184"/>
      <c r="H151" s="170">
        <f t="shared" si="17"/>
        <v>0</v>
      </c>
      <c r="I151" s="171">
        <f>SUM(I152:I157)</f>
        <v>0</v>
      </c>
    </row>
    <row r="152" spans="2:9" ht="48.75" customHeight="1" x14ac:dyDescent="0.25">
      <c r="B152" s="185" t="s">
        <v>241</v>
      </c>
      <c r="C152" s="148" t="s">
        <v>336</v>
      </c>
      <c r="D152" s="149" t="s">
        <v>38</v>
      </c>
      <c r="E152" s="150" t="s">
        <v>283</v>
      </c>
      <c r="F152" s="151">
        <v>1</v>
      </c>
      <c r="G152" s="152"/>
      <c r="H152" s="151">
        <f t="shared" si="17"/>
        <v>0</v>
      </c>
      <c r="I152" s="186">
        <f>F152*H152</f>
        <v>0</v>
      </c>
    </row>
    <row r="153" spans="2:9" ht="37.5" customHeight="1" x14ac:dyDescent="0.25">
      <c r="B153" s="185" t="s">
        <v>242</v>
      </c>
      <c r="C153" s="148" t="s">
        <v>336</v>
      </c>
      <c r="D153" s="149" t="s">
        <v>39</v>
      </c>
      <c r="E153" s="150" t="s">
        <v>283</v>
      </c>
      <c r="F153" s="151">
        <v>4</v>
      </c>
      <c r="G153" s="152"/>
      <c r="H153" s="151">
        <f t="shared" si="17"/>
        <v>0</v>
      </c>
      <c r="I153" s="186">
        <f t="shared" ref="I153:I157" si="22">F153*H153</f>
        <v>0</v>
      </c>
    </row>
    <row r="154" spans="2:9" ht="37.5" customHeight="1" x14ac:dyDescent="0.25">
      <c r="B154" s="185" t="s">
        <v>243</v>
      </c>
      <c r="C154" s="148" t="s">
        <v>336</v>
      </c>
      <c r="D154" s="149" t="s">
        <v>40</v>
      </c>
      <c r="E154" s="150" t="s">
        <v>283</v>
      </c>
      <c r="F154" s="151">
        <v>6</v>
      </c>
      <c r="G154" s="152"/>
      <c r="H154" s="151">
        <f t="shared" si="17"/>
        <v>0</v>
      </c>
      <c r="I154" s="186">
        <f t="shared" si="22"/>
        <v>0</v>
      </c>
    </row>
    <row r="155" spans="2:9" ht="38.25" customHeight="1" x14ac:dyDescent="0.25">
      <c r="B155" s="185" t="s">
        <v>244</v>
      </c>
      <c r="C155" s="148" t="s">
        <v>336</v>
      </c>
      <c r="D155" s="149" t="s">
        <v>41</v>
      </c>
      <c r="E155" s="150" t="s">
        <v>283</v>
      </c>
      <c r="F155" s="151">
        <v>1</v>
      </c>
      <c r="G155" s="152"/>
      <c r="H155" s="151">
        <f t="shared" si="17"/>
        <v>0</v>
      </c>
      <c r="I155" s="186">
        <f t="shared" si="22"/>
        <v>0</v>
      </c>
    </row>
    <row r="156" spans="2:9" ht="35.25" customHeight="1" x14ac:dyDescent="0.25">
      <c r="B156" s="185" t="s">
        <v>245</v>
      </c>
      <c r="C156" s="148" t="s">
        <v>336</v>
      </c>
      <c r="D156" s="149" t="s">
        <v>42</v>
      </c>
      <c r="E156" s="150" t="s">
        <v>283</v>
      </c>
      <c r="F156" s="151">
        <v>29</v>
      </c>
      <c r="G156" s="152"/>
      <c r="H156" s="151">
        <f t="shared" si="17"/>
        <v>0</v>
      </c>
      <c r="I156" s="186">
        <f t="shared" si="22"/>
        <v>0</v>
      </c>
    </row>
    <row r="157" spans="2:9" ht="37.5" customHeight="1" thickBot="1" x14ac:dyDescent="0.3">
      <c r="B157" s="187" t="s">
        <v>246</v>
      </c>
      <c r="C157" s="188" t="s">
        <v>336</v>
      </c>
      <c r="D157" s="189" t="s">
        <v>327</v>
      </c>
      <c r="E157" s="190" t="s">
        <v>283</v>
      </c>
      <c r="F157" s="191">
        <v>5</v>
      </c>
      <c r="G157" s="192"/>
      <c r="H157" s="191">
        <f t="shared" si="17"/>
        <v>0</v>
      </c>
      <c r="I157" s="193">
        <f t="shared" si="22"/>
        <v>0</v>
      </c>
    </row>
    <row r="158" spans="2:9" s="137" customFormat="1" ht="20.100000000000001" customHeight="1" x14ac:dyDescent="0.2">
      <c r="B158" s="168">
        <v>22</v>
      </c>
      <c r="C158" s="182"/>
      <c r="D158" s="183" t="s">
        <v>43</v>
      </c>
      <c r="E158" s="169" t="s">
        <v>254</v>
      </c>
      <c r="F158" s="170">
        <v>0</v>
      </c>
      <c r="G158" s="184"/>
      <c r="H158" s="170">
        <f t="shared" si="17"/>
        <v>0</v>
      </c>
      <c r="I158" s="171">
        <f>SUM(I159:I162)</f>
        <v>0</v>
      </c>
    </row>
    <row r="159" spans="2:9" ht="30" customHeight="1" x14ac:dyDescent="0.25">
      <c r="B159" s="185" t="s">
        <v>247</v>
      </c>
      <c r="C159" s="148" t="s">
        <v>404</v>
      </c>
      <c r="D159" s="149" t="s">
        <v>328</v>
      </c>
      <c r="E159" s="150" t="s">
        <v>283</v>
      </c>
      <c r="F159" s="151">
        <v>2</v>
      </c>
      <c r="G159" s="152"/>
      <c r="H159" s="151">
        <f t="shared" si="17"/>
        <v>0</v>
      </c>
      <c r="I159" s="186">
        <f>F159*H159</f>
        <v>0</v>
      </c>
    </row>
    <row r="160" spans="2:9" ht="30" customHeight="1" x14ac:dyDescent="0.25">
      <c r="B160" s="185" t="s">
        <v>248</v>
      </c>
      <c r="C160" s="148" t="s">
        <v>404</v>
      </c>
      <c r="D160" s="149" t="s">
        <v>329</v>
      </c>
      <c r="E160" s="150" t="s">
        <v>283</v>
      </c>
      <c r="F160" s="151">
        <v>1</v>
      </c>
      <c r="G160" s="152"/>
      <c r="H160" s="151">
        <f t="shared" si="17"/>
        <v>0</v>
      </c>
      <c r="I160" s="186">
        <f t="shared" ref="I160:I162" si="23">F160*H160</f>
        <v>0</v>
      </c>
    </row>
    <row r="161" spans="2:9" ht="30" customHeight="1" x14ac:dyDescent="0.25">
      <c r="B161" s="185" t="s">
        <v>249</v>
      </c>
      <c r="C161" s="148" t="s">
        <v>250</v>
      </c>
      <c r="D161" s="149" t="s">
        <v>44</v>
      </c>
      <c r="E161" s="150" t="s">
        <v>4</v>
      </c>
      <c r="F161" s="151">
        <v>573.78</v>
      </c>
      <c r="G161" s="152"/>
      <c r="H161" s="151">
        <f t="shared" si="17"/>
        <v>0</v>
      </c>
      <c r="I161" s="186">
        <f t="shared" si="23"/>
        <v>0</v>
      </c>
    </row>
    <row r="162" spans="2:9" ht="30" customHeight="1" thickBot="1" x14ac:dyDescent="0.3">
      <c r="B162" s="187" t="s">
        <v>251</v>
      </c>
      <c r="C162" s="188" t="s">
        <v>252</v>
      </c>
      <c r="D162" s="189" t="s">
        <v>330</v>
      </c>
      <c r="E162" s="190" t="s">
        <v>11</v>
      </c>
      <c r="F162" s="191">
        <v>73.44</v>
      </c>
      <c r="G162" s="192"/>
      <c r="H162" s="191">
        <f t="shared" si="17"/>
        <v>0</v>
      </c>
      <c r="I162" s="193">
        <f t="shared" si="23"/>
        <v>0</v>
      </c>
    </row>
    <row r="163" spans="2:9" ht="31.5" customHeight="1" thickBot="1" x14ac:dyDescent="0.3">
      <c r="B163" s="194"/>
      <c r="C163" s="195"/>
      <c r="D163" s="195"/>
      <c r="E163" s="195" t="s">
        <v>45</v>
      </c>
      <c r="F163" s="195"/>
      <c r="G163" s="195"/>
      <c r="H163" s="195"/>
      <c r="I163" s="196">
        <f>I158+I151+I146+I143+I140+I128+I107+I98+I90+I85+I71+I69+I65+I60+I51+I48+I43+I34+I24+I21+I15+I11</f>
        <v>0</v>
      </c>
    </row>
  </sheetData>
  <mergeCells count="14">
    <mergeCell ref="H9:H10"/>
    <mergeCell ref="I9:I10"/>
    <mergeCell ref="B163:D163"/>
    <mergeCell ref="E163:H163"/>
    <mergeCell ref="B2:D6"/>
    <mergeCell ref="E2:I6"/>
    <mergeCell ref="B7:I7"/>
    <mergeCell ref="B8:G8"/>
    <mergeCell ref="B9:B10"/>
    <mergeCell ref="C9:C10"/>
    <mergeCell ref="D9:D10"/>
    <mergeCell ref="E9:E10"/>
    <mergeCell ref="F9:F10"/>
    <mergeCell ref="G9:G10"/>
  </mergeCells>
  <conditionalFormatting sqref="C11:C162 E11:G14 E15:H162">
    <cfRule type="expression" dxfId="3" priority="4" stopIfTrue="1">
      <formula>OR($F11="M",$F11="A")</formula>
    </cfRule>
  </conditionalFormatting>
  <conditionalFormatting sqref="B11:B162">
    <cfRule type="expression" dxfId="2" priority="3" stopIfTrue="1">
      <formula>OR($F11="M",$F11="A")</formula>
    </cfRule>
  </conditionalFormatting>
  <conditionalFormatting sqref="D11:D162">
    <cfRule type="expression" dxfId="1" priority="2" stopIfTrue="1">
      <formula>OR($F11="M",$F11="A")</formula>
    </cfRule>
  </conditionalFormatting>
  <conditionalFormatting sqref="I11:I162">
    <cfRule type="expression" dxfId="0" priority="1" stopIfTrue="1">
      <formula>OR($F11="M",$F11="A")</formula>
    </cfRule>
  </conditionalFormatting>
  <dataValidations disablePrompts="1" count="1">
    <dataValidation type="decimal" operator="greaterThan" allowBlank="1" showInputMessage="1" showErrorMessage="1" errorTitle="Dado inválido" error="Informar número maior que zero!" sqref="G11:G162">
      <formula1>0</formula1>
    </dataValidation>
  </dataValidations>
  <pageMargins left="0.51181102362204722" right="0.51181102362204722" top="0.39370078740157483" bottom="0.39370078740157483" header="0.11811023622047245" footer="0.11811023622047245"/>
  <pageSetup paperSize="9" fitToHeight="0" orientation="landscape" r:id="rId1"/>
  <headerFooter>
    <oddHeader>&amp;F</oddHead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PLANILHA UBS JATOBÁ</vt:lpstr>
      <vt:lpstr>CRONOGRAMA</vt:lpstr>
      <vt:lpstr>PLANILHA UBS JATOBÁ - SEM VALOR</vt:lpstr>
      <vt:lpstr>'PLANILHA UBS JATOBÁ'!Area_de_impressao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Usuário do Windows</cp:lastModifiedBy>
  <cp:lastPrinted>2018-03-30T20:16:55Z</cp:lastPrinted>
  <dcterms:created xsi:type="dcterms:W3CDTF">2014-12-19T11:03:00Z</dcterms:created>
  <dcterms:modified xsi:type="dcterms:W3CDTF">2018-03-30T20:17:21Z</dcterms:modified>
</cp:coreProperties>
</file>