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2021-01-14 - PM PA - LICIT. PODA ÁRVORES\01 - PROJETO\02-PROJETO DWG\R03\"/>
    </mc:Choice>
  </mc:AlternateContent>
  <xr:revisionPtr revIDLastSave="0" documentId="13_ncr:1_{9F27DCE6-B33C-44B6-AB00-47A2E510F74B}" xr6:coauthVersionLast="36" xr6:coauthVersionMax="36" xr10:uidLastSave="{00000000-0000-0000-0000-000000000000}"/>
  <bookViews>
    <workbookView xWindow="0" yWindow="0" windowWidth="23040" windowHeight="9780" activeTab="2" xr2:uid="{00000000-000D-0000-FFFF-FFFF00000000}"/>
  </bookViews>
  <sheets>
    <sheet name="DADOS" sheetId="4" r:id="rId1"/>
    <sheet name="MEMORIA DE CALCULO" sheetId="9" r:id="rId2"/>
    <sheet name="COTAÇÕES" sheetId="3" r:id="rId3"/>
    <sheet name="ORÇAMENTO SINTÉTICO" sheetId="2" r:id="rId4"/>
    <sheet name="ORÇAMENTO ANALÍTICO" sheetId="21" r:id="rId5"/>
    <sheet name="CURVA ABC" sheetId="7" r:id="rId6"/>
    <sheet name="ORÇAMENTO RESUMO" sheetId="22" r:id="rId7"/>
  </sheets>
  <definedNames>
    <definedName name="_xlnm.Print_Area" localSheetId="2">COTAÇÕES!$A$1:$I$34</definedName>
    <definedName name="_xlnm.Print_Area" localSheetId="5">'CURVA ABC'!$A$1:$J$67</definedName>
    <definedName name="_xlnm.Print_Area" localSheetId="0">DADOS!$A$1:$D$17</definedName>
    <definedName name="_xlnm.Print_Area" localSheetId="1">'MEMORIA DE CALCULO'!$A$1:$H$311</definedName>
    <definedName name="_xlnm.Print_Area" localSheetId="4">'ORÇAMENTO ANALÍTICO'!$A$1:$H$289</definedName>
    <definedName name="_xlnm.Print_Area" localSheetId="6">'ORÇAMENTO RESUMO'!$A$1:$H$22</definedName>
    <definedName name="_xlnm.Print_Area" localSheetId="3">'ORÇAMENTO SINTÉTICO'!$A$1:$I$97</definedName>
    <definedName name="CONCATENAR" localSheetId="2">CONCATENATE(COTAÇÕES!$B1," ",COTAÇÕES!$C1)</definedName>
    <definedName name="EMPRESAS" localSheetId="4">OFFSET(COTAÇÕES!#REF!,1,0):OFFSET(COTAÇÕES!#REF!,-1,0)</definedName>
    <definedName name="EMPRESAS" localSheetId="6">OFFSET(COTAÇÕES!#REF!,1,0):OFFSET(COTAÇÕES!#REF!,-1,0)</definedName>
    <definedName name="EMPRESAS">OFFSET(COTAÇÕES!#REF!,1,0):OFFSET(COTAÇÕES!#REF!,-1,0)</definedName>
    <definedName name="INDICES" localSheetId="4">OFFSET(COTAÇÕES!#REF!,1,0):OFFSET(COTAÇÕES!#REF!,-1,0)</definedName>
    <definedName name="INDICES" localSheetId="6">OFFSET(COTAÇÕES!#REF!,1,0):OFFSET(COTAÇÕES!#REF!,-1,0)</definedName>
    <definedName name="INDICES">OFFSET(COTAÇÕES!#REF!,1,0):OFFSET(COTAÇÕES!#REF!,-1,0)</definedName>
    <definedName name="NCOTACOES">8</definedName>
    <definedName name="NEMPRESAS">6</definedName>
    <definedName name="ORÇAMENTO.BancoRef" localSheetId="4" hidden="1">'ORÇAMENTO ANALÍTICO'!#REF!</definedName>
    <definedName name="ORÇAMENTO.BancoRef" localSheetId="6" hidden="1">'ORÇAMENTO RESUMO'!$F$8</definedName>
    <definedName name="ORÇAMENTO.BancoRef" hidden="1">'ORÇAMENTO SINTÉTICO'!$G$8</definedName>
    <definedName name="ORÇAMENTO.CustoUnitario" localSheetId="4" hidden="1">ROUND('ORÇAMENTO ANALÍTICO'!$T1,15-13*'ORÇAMENTO ANALÍTICO'!$AE$8)</definedName>
    <definedName name="ORÇAMENTO.CustoUnitario" localSheetId="6" hidden="1">ROUND('ORÇAMENTO RESUMO'!$S1,15-13*'ORÇAMENTO RESUMO'!$AD$8)</definedName>
    <definedName name="ORÇAMENTO.CustoUnitario" hidden="1">ROUND('ORÇAMENTO SINTÉTICO'!$S1,15-13*'ORÇAMENTO SINTÉTICO'!$AD$8)</definedName>
    <definedName name="ORÇAMENTO.PrecoUnitarioLicitado" localSheetId="4" hidden="1">'ORÇAMENTO ANALÍTICO'!$AK1</definedName>
    <definedName name="ORÇAMENTO.PrecoUnitarioLicitado" localSheetId="6" hidden="1">'ORÇAMENTO RESUMO'!$AJ1</definedName>
    <definedName name="ORÇAMENTO.PrecoUnitarioLicitado" hidden="1">'ORÇAMENTO SINTÉTICO'!$AJ1</definedName>
    <definedName name="REFERENCIA.Descricao" localSheetId="4" hidden="1">IF(ISNUMBER('ORÇAMENTO ANALÍTICO'!$AE1),OFFSET(INDIRECT('ORÇAMENTO ANALÍTICO'!ORÇAMENTO.BancoRef),'ORÇAMENTO ANALÍTICO'!$AE1-1,3,1),'ORÇAMENTO ANALÍTICO'!$AE1)</definedName>
    <definedName name="REFERENCIA.Descricao" localSheetId="6" hidden="1">IF(ISNUMBER('ORÇAMENTO RESUMO'!$AD1),OFFSET(INDIRECT('ORÇAMENTO RESUMO'!ORÇAMENTO.BancoRef),'ORÇAMENTO RESUMO'!$AD1-1,3,1),'ORÇAMENTO RESUMO'!$AD1)</definedName>
    <definedName name="REFERENCIA.Descricao" hidden="1">IF(ISNUMBER('ORÇAMENTO SINTÉTICO'!$AD1),OFFSET(INDIRECT(ORÇAMENTO.BancoRef),'ORÇAMENTO SINTÉTICO'!$AD1-1,3,1),'ORÇAMENTO SINTÉTICO'!$AD1)</definedName>
    <definedName name="REFERENCIA.Unidade" localSheetId="4" hidden="1">IF(ISNUMBER('ORÇAMENTO ANALÍTICO'!$AE1),OFFSET(INDIRECT('ORÇAMENTO ANALÍTICO'!ORÇAMENTO.BancoRef),'ORÇAMENTO ANALÍTICO'!$AE1-1,4,1),"-")</definedName>
    <definedName name="REFERENCIA.Unidade" localSheetId="6" hidden="1">IF(ISNUMBER('ORÇAMENTO RESUMO'!$AD1),OFFSET(INDIRECT('ORÇAMENTO RESUMO'!ORÇAMENTO.BancoRef),'ORÇAMENTO RESUMO'!$AD1-1,4,1),"-")</definedName>
    <definedName name="REFERENCIA.Unidade" hidden="1">IF(ISNUMBER('ORÇAMENTO SINTÉTICO'!$AD1),OFFSET(INDIRECT(ORÇAMENTO.BancoRef),'ORÇAMENTO SINTÉTICO'!$AD1-1,4,1),"-")</definedName>
    <definedName name="SomaAgrup" localSheetId="4" hidden="1">SUMIF(OFFSET('ORÇAMENTO ANALÍTICO'!$C1,1,0,'ORÇAMENTO ANALÍTICO'!$D1),"S",OFFSET('ORÇAMENTO ANALÍTICO'!A1,1,0,'ORÇAMENTO ANALÍTICO'!$D1))</definedName>
    <definedName name="SomaAgrup" localSheetId="6" hidden="1">SUMIF(OFFSET('ORÇAMENTO RESUMO'!$B1,1,0,'ORÇAMENTO RESUMO'!$C1),"S",OFFSET('ORÇAMENTO RESUMO'!A1,1,0,'ORÇAMENTO RESUMO'!$C1))</definedName>
    <definedName name="SomaAgrup" hidden="1">SUMIF(OFFSET('ORÇAMENTO SINTÉTICO'!$C1,1,0,'ORÇAMENTO SINTÉTICO'!$D1),"S",OFFSET('ORÇAMENTO SINTÉTICO'!A1,1,0,'ORÇAMENTO SINTÉTICO'!$D1))</definedName>
    <definedName name="TIPOORCAMENTO" localSheetId="4" hidden="1">IF(VALUE(#REF!)=2,"Licitado","Proposto")</definedName>
    <definedName name="TIPOORCAMENTO" localSheetId="6" hidden="1">IF(VALUE(#REF!)=2,"Licitado","Proposto")</definedName>
    <definedName name="TIPOORCAMENTO" hidden="1">IF(VALUE(#REF!)=2,"Licitado","Proposto")</definedName>
    <definedName name="_xlnm.Print_Titles" localSheetId="2">COTAÇÕES!$5:$7</definedName>
    <definedName name="_xlnm.Print_Titles" localSheetId="5">'CURVA ABC'!$7:$10</definedName>
    <definedName name="_xlnm.Print_Titles" localSheetId="0">DADOS!#REF!</definedName>
    <definedName name="_xlnm.Print_Titles" localSheetId="1">'MEMORIA DE CALCULO'!$5:$7</definedName>
    <definedName name="_xlnm.Print_Titles" localSheetId="4">'ORÇAMENTO ANALÍTICO'!$7:$9</definedName>
    <definedName name="_xlnm.Print_Titles" localSheetId="6">'ORÇAMENTO RESUMO'!$7:$10</definedName>
    <definedName name="_xlnm.Print_Titles" localSheetId="3">'ORÇAMENTO SINTÉTICO'!$7:$10</definedName>
    <definedName name="VTOTAL1" localSheetId="4" hidden="1">ROUND('ORÇAMENTO ANALÍTICO'!$S1*'ORÇAMENTO ANALÍTICO'!$V1,15-13*'ORÇAMENTO ANALÍTICO'!#REF!)</definedName>
    <definedName name="VTOTAL1" localSheetId="6" hidden="1">ROUND('ORÇAMENTO RESUMO'!$R1*'ORÇAMENTO RESUMO'!$U1,15-13*'ORÇAMENTO RESUMO'!#REF!)</definedName>
    <definedName name="VTOTAL1" hidden="1">ROUND('ORÇAMENTO SINTÉTICO'!$R1*'ORÇAMENTO SINTÉTICO'!$U1,15-13*'ORÇAMENTO SINTÉTICO'!#REF!)</definedName>
  </definedNames>
  <calcPr calcId="191029"/>
</workbook>
</file>

<file path=xl/calcChain.xml><?xml version="1.0" encoding="utf-8"?>
<calcChain xmlns="http://schemas.openxmlformats.org/spreadsheetml/2006/main">
  <c r="K88" i="2" l="1"/>
  <c r="K86" i="2"/>
  <c r="K85" i="2"/>
  <c r="K84" i="2"/>
  <c r="K83" i="2"/>
  <c r="K82" i="2"/>
  <c r="K81" i="2"/>
  <c r="K80" i="2"/>
  <c r="K79" i="2"/>
  <c r="K78" i="2"/>
  <c r="K76" i="2"/>
  <c r="K75" i="2"/>
  <c r="K74" i="2"/>
  <c r="K72" i="2"/>
  <c r="K71" i="2"/>
  <c r="K70" i="2"/>
  <c r="K69" i="2"/>
  <c r="K68" i="2"/>
  <c r="K67" i="2"/>
  <c r="K64" i="2"/>
  <c r="K63" i="2"/>
  <c r="K62" i="2"/>
  <c r="K61" i="2"/>
  <c r="K60" i="2"/>
  <c r="K59" i="2"/>
  <c r="K58" i="2"/>
  <c r="K57" i="2"/>
  <c r="K54" i="2"/>
  <c r="K55" i="2"/>
  <c r="K53" i="2"/>
  <c r="K50" i="2"/>
  <c r="K49" i="2"/>
  <c r="K48" i="2"/>
  <c r="K46" i="2"/>
  <c r="K45" i="2"/>
  <c r="K43" i="2"/>
  <c r="K42" i="2"/>
  <c r="K40" i="2"/>
  <c r="K39" i="2"/>
  <c r="K36" i="2"/>
  <c r="K35" i="2"/>
  <c r="K33" i="2"/>
  <c r="K32" i="2"/>
  <c r="K29" i="2"/>
  <c r="K28" i="2"/>
  <c r="K26" i="2"/>
  <c r="K25" i="2"/>
  <c r="K24" i="2"/>
  <c r="K23" i="2"/>
  <c r="K19" i="2"/>
  <c r="K20" i="2"/>
  <c r="K17" i="2"/>
  <c r="K16" i="2"/>
  <c r="K15" i="2"/>
  <c r="K12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11" i="2"/>
  <c r="H25" i="22" l="1"/>
  <c r="C22" i="22"/>
  <c r="C21" i="22"/>
  <c r="G14" i="22"/>
  <c r="I14" i="22" s="1"/>
  <c r="G13" i="22"/>
  <c r="I13" i="22" s="1"/>
  <c r="G12" i="22"/>
  <c r="I12" i="22" s="1"/>
  <c r="H11" i="22"/>
  <c r="H17" i="22" s="1"/>
  <c r="A8" i="22"/>
  <c r="H6" i="22"/>
  <c r="H5" i="22"/>
  <c r="G4" i="22"/>
  <c r="C4" i="22"/>
  <c r="H1" i="22"/>
  <c r="D150" i="9" l="1"/>
  <c r="D253" i="9" l="1"/>
  <c r="D248" i="9"/>
  <c r="D228" i="9"/>
  <c r="D162" i="9"/>
  <c r="D172" i="9"/>
  <c r="D26" i="9"/>
  <c r="D289" i="21" l="1"/>
  <c r="D288" i="21"/>
  <c r="H6" i="21"/>
  <c r="H5" i="21"/>
  <c r="G4" i="21"/>
  <c r="D4" i="21"/>
  <c r="A8" i="21" s="1"/>
  <c r="H1" i="21"/>
  <c r="D271" i="9" l="1"/>
  <c r="D243" i="9"/>
  <c r="D238" i="9"/>
  <c r="D233" i="9"/>
  <c r="D265" i="9"/>
  <c r="D266" i="9" s="1"/>
  <c r="D260" i="9"/>
  <c r="H27" i="3"/>
  <c r="I27" i="3"/>
  <c r="H25" i="3"/>
  <c r="D167" i="9"/>
  <c r="D179" i="9"/>
  <c r="D220" i="9"/>
  <c r="D221" i="9" s="1"/>
  <c r="D215" i="9"/>
  <c r="D208" i="9"/>
  <c r="D209" i="9" s="1"/>
  <c r="D203" i="9"/>
  <c r="D196" i="9"/>
  <c r="D197" i="9" s="1"/>
  <c r="D191" i="9"/>
  <c r="D133" i="9"/>
  <c r="D184" i="9"/>
  <c r="D155" i="9"/>
  <c r="D145" i="9"/>
  <c r="H22" i="3"/>
  <c r="I22" i="3" s="1"/>
  <c r="I21" i="3"/>
  <c r="I20" i="3"/>
  <c r="I15" i="3"/>
  <c r="I17" i="3"/>
  <c r="I16" i="3"/>
  <c r="I13" i="3" s="1"/>
  <c r="I26" i="3"/>
  <c r="I25" i="3"/>
  <c r="D130" i="9"/>
  <c r="D107" i="9"/>
  <c r="D114" i="9" s="1"/>
  <c r="D102" i="9"/>
  <c r="D113" i="9" s="1"/>
  <c r="D95" i="9"/>
  <c r="D90" i="9"/>
  <c r="D84" i="9"/>
  <c r="D79" i="9"/>
  <c r="D72" i="9"/>
  <c r="D67" i="9"/>
  <c r="D61" i="9"/>
  <c r="D56" i="9"/>
  <c r="D51" i="9"/>
  <c r="D46" i="9"/>
  <c r="D21" i="9"/>
  <c r="D33" i="9"/>
  <c r="D38" i="9"/>
  <c r="D39" i="9" s="1"/>
  <c r="D115" i="9" l="1"/>
  <c r="D117" i="9" s="1"/>
  <c r="D134" i="9"/>
  <c r="I23" i="3"/>
  <c r="D185" i="9"/>
  <c r="I18" i="3"/>
  <c r="D120" i="9"/>
  <c r="D121" i="9"/>
  <c r="D109" i="9"/>
  <c r="I12" i="3"/>
  <c r="I11" i="3"/>
  <c r="I10" i="3"/>
  <c r="D135" i="9" l="1"/>
  <c r="D137" i="9" s="1"/>
  <c r="D139" i="9" s="1"/>
  <c r="I8" i="3"/>
  <c r="D122" i="9"/>
  <c r="D124" i="9" s="1"/>
  <c r="D97" i="2" l="1"/>
  <c r="D96" i="2"/>
  <c r="I6" i="2"/>
  <c r="I5" i="2"/>
  <c r="H4" i="2"/>
  <c r="D4" i="2"/>
  <c r="A8" i="2" s="1"/>
  <c r="I1" i="2"/>
  <c r="D311" i="9" l="1"/>
  <c r="D310" i="9"/>
  <c r="C34" i="3" l="1"/>
  <c r="D67" i="7"/>
  <c r="C4" i="4" l="1"/>
  <c r="H2" i="22" s="1"/>
  <c r="H1" i="9"/>
  <c r="C4" i="9"/>
  <c r="A6" i="9" s="1"/>
  <c r="I2" i="2" l="1"/>
  <c r="H2" i="21"/>
  <c r="H2" i="9"/>
  <c r="I2" i="3"/>
  <c r="D66" i="7" l="1"/>
  <c r="C33" i="3"/>
  <c r="J1" i="7"/>
  <c r="J6" i="7"/>
  <c r="J5" i="7"/>
  <c r="I4" i="7"/>
  <c r="C4" i="7"/>
  <c r="A8" i="7" s="1"/>
  <c r="I1" i="3"/>
  <c r="C4" i="3"/>
  <c r="A6" i="3" s="1"/>
  <c r="J2" i="7" l="1"/>
</calcChain>
</file>

<file path=xl/sharedStrings.xml><?xml version="1.0" encoding="utf-8"?>
<sst xmlns="http://schemas.openxmlformats.org/spreadsheetml/2006/main" count="2538" uniqueCount="630">
  <si>
    <t>Total</t>
  </si>
  <si>
    <t>m²</t>
  </si>
  <si>
    <t>m³</t>
  </si>
  <si>
    <t>Revisão:</t>
  </si>
  <si>
    <t>Projeto:</t>
  </si>
  <si>
    <t>RESPONSÁVEL TÉCNICO:</t>
  </si>
  <si>
    <t>EMPRESA</t>
  </si>
  <si>
    <t>CNPJ</t>
  </si>
  <si>
    <t>m</t>
  </si>
  <si>
    <t>Cliente:</t>
  </si>
  <si>
    <t>Data:</t>
  </si>
  <si>
    <t>Empresa projetista:</t>
  </si>
  <si>
    <t xml:space="preserve">Projeto: </t>
  </si>
  <si>
    <t>Bancos:</t>
  </si>
  <si>
    <t>BDI 1:</t>
  </si>
  <si>
    <t>BDI 2:</t>
  </si>
  <si>
    <t>Data base:</t>
  </si>
  <si>
    <t>Crea:</t>
  </si>
  <si>
    <t>MG- 187.842/D</t>
  </si>
  <si>
    <t>Eng.ª Civil Flávia Cristina Barbosa</t>
  </si>
  <si>
    <t>Item</t>
  </si>
  <si>
    <t>Código</t>
  </si>
  <si>
    <t>Banco</t>
  </si>
  <si>
    <t>Descrição</t>
  </si>
  <si>
    <t>DADOS PARA O ORÇAMENTO</t>
  </si>
  <si>
    <t>Engenheiro(a) responsável:</t>
  </si>
  <si>
    <t>Logo de Pouso Alegre</t>
  </si>
  <si>
    <t>Logo de Santa Rita do Sapucaí</t>
  </si>
  <si>
    <t>MEMORIAL DE CÁLCULO</t>
  </si>
  <si>
    <t>Quantidade</t>
  </si>
  <si>
    <t>Unidade</t>
  </si>
  <si>
    <t>CURVA ABC DE SERVIÇOS</t>
  </si>
  <si>
    <t>PLANILHA DE COTAÇÕES</t>
  </si>
  <si>
    <t>U</t>
  </si>
  <si>
    <t xml:space="preserve"> 1 </t>
  </si>
  <si>
    <t>UN</t>
  </si>
  <si>
    <t>SINAPI</t>
  </si>
  <si>
    <t>M</t>
  </si>
  <si>
    <t>H</t>
  </si>
  <si>
    <t>KG</t>
  </si>
  <si>
    <t>PEDREIRO COM ENCARGOS COMPLEMENTARES</t>
  </si>
  <si>
    <t>SERVENTE COM ENCARGOS COMPLEMENTARES</t>
  </si>
  <si>
    <t>%</t>
  </si>
  <si>
    <t>SUDECAP</t>
  </si>
  <si>
    <t>Tempo</t>
  </si>
  <si>
    <t>CHP</t>
  </si>
  <si>
    <t>CHI</t>
  </si>
  <si>
    <t>PINTOR COM ENCARGOS COMPLEMENTARES</t>
  </si>
  <si>
    <t>meses</t>
  </si>
  <si>
    <t>MÊS</t>
  </si>
  <si>
    <t>MES</t>
  </si>
  <si>
    <t>kg</t>
  </si>
  <si>
    <t>Comprimento</t>
  </si>
  <si>
    <t>unid.</t>
  </si>
  <si>
    <t>2.2</t>
  </si>
  <si>
    <t>3.1</t>
  </si>
  <si>
    <t>3.2</t>
  </si>
  <si>
    <t xml:space="preserve">UN </t>
  </si>
  <si>
    <t>CIDADE</t>
  </si>
  <si>
    <t>LOCAL / LINK</t>
  </si>
  <si>
    <t xml:space="preserve">CONTATO </t>
  </si>
  <si>
    <t>VALOR</t>
  </si>
  <si>
    <t>FRETE</t>
  </si>
  <si>
    <t>TOTAL</t>
  </si>
  <si>
    <t>MAGAZINE LUIZA</t>
  </si>
  <si>
    <t>47.960.950/1088-36</t>
  </si>
  <si>
    <t>SERVIÇOS DE PODA, SUPRESSÃO E MANUTENÇÃO DE ÁREAS VERDES</t>
  </si>
  <si>
    <t>R03</t>
  </si>
  <si>
    <t>SINAPI - 01/2023 - Minas Gerais
SICRO3 - 10/2022 - Minas Gerais
SETOP - 10/2022 - Minas Gerais
SUDECAP - 12/2022 - Minas Gerais</t>
  </si>
  <si>
    <t>EQUIPE</t>
  </si>
  <si>
    <t>semanas</t>
  </si>
  <si>
    <t>CHI/semana</t>
  </si>
  <si>
    <t>CHP/ano</t>
  </si>
  <si>
    <t>CHI/ano</t>
  </si>
  <si>
    <t>CHP/semana</t>
  </si>
  <si>
    <t>-</t>
  </si>
  <si>
    <t>AJUDANTE DE OPERAÇÃO GERAL</t>
  </si>
  <si>
    <t>VEÍCULOS</t>
  </si>
  <si>
    <t>FORNECIMENTO DE MUDAS E PLANTIO</t>
  </si>
  <si>
    <t>pessoas</t>
  </si>
  <si>
    <t>MATERIAIS</t>
  </si>
  <si>
    <t>ARBUSTOS</t>
  </si>
  <si>
    <t>Áreas verdes</t>
  </si>
  <si>
    <t>unid./m²</t>
  </si>
  <si>
    <t>MUDA DE ARBUSTO - PINGO DE OURO - H= 10 A 20 CM</t>
  </si>
  <si>
    <t>MUDA DE ARBUSTO - FOLHAGEM - H= 50 A 70 CM</t>
  </si>
  <si>
    <t>PREPARO DO SOLO</t>
  </si>
  <si>
    <t>2.2.1</t>
  </si>
  <si>
    <t>2.2.2</t>
  </si>
  <si>
    <t>PLANTIO DE ARBUSTOS</t>
  </si>
  <si>
    <t>FERTILIZANTE ORGÂNICO COMPOSTO</t>
  </si>
  <si>
    <t>Consumo</t>
  </si>
  <si>
    <t>kg/unid.</t>
  </si>
  <si>
    <t>ÁRVORES</t>
  </si>
  <si>
    <t>MUDA DE ÁRVORE ORNAMENTAL - H=200 CM</t>
  </si>
  <si>
    <t>MUDA DE PALMEIRA - H=150 CM</t>
  </si>
  <si>
    <t>MUDA DE ARBUSTO - BUXINHO -H=50 CM</t>
  </si>
  <si>
    <t>PLANTIO DE GRAMA</t>
  </si>
  <si>
    <t>GRAMAS</t>
  </si>
  <si>
    <t>GRAMA ESMERALDA, SÃO CARLOS OU CURITIBANA</t>
  </si>
  <si>
    <t>GRAMA AMENDOIM</t>
  </si>
  <si>
    <t>Consideração</t>
  </si>
  <si>
    <t>Sub-total - área de grama</t>
  </si>
  <si>
    <t>FERTILIZANTE NPK - 10: 10: 10</t>
  </si>
  <si>
    <t>FERTILIZANTE NPK  - 4: 14: 8</t>
  </si>
  <si>
    <t>Área de grama esmeralda ou similar</t>
  </si>
  <si>
    <t>Área de grama amendoim</t>
  </si>
  <si>
    <t>ADUBOS ADICIONAIS</t>
  </si>
  <si>
    <t>CALCÁRIO DOLOMÍTICO</t>
  </si>
  <si>
    <t>TERRA VEGETAL</t>
  </si>
  <si>
    <t>kg/m²</t>
  </si>
  <si>
    <t>Peso específico</t>
  </si>
  <si>
    <t>kg/m³</t>
  </si>
  <si>
    <t>FUNGICIDAS</t>
  </si>
  <si>
    <t>FUNGICIDA - 30 ML</t>
  </si>
  <si>
    <t>https://campodasorquideas.com.br/produto/forth-fungicida-concentrado-30ml/</t>
  </si>
  <si>
    <t>CAMPO DAS ORQUÍDEAS</t>
  </si>
  <si>
    <t>28.882.950/0001-06</t>
  </si>
  <si>
    <t>(11) 9 6382-6761</t>
  </si>
  <si>
    <t>https://www.centrooesterosasdodeserto.com.br/forth-fungicida-concentrado-30ml</t>
  </si>
  <si>
    <t>CENTRO OESTE - ROSAS DO DESERTO</t>
  </si>
  <si>
    <t>25.070.693/0001-10</t>
  </si>
  <si>
    <t>(65)99604-9231</t>
  </si>
  <si>
    <t>https://www.amazon.com.br/Forth-Fungicida-Conc-30-Ml/dp/B07TTTVWVS?source=ps-sl-shoppingads-lpcontext&amp;ref_=fplfs&amp;psc=1&amp;smid=A1ZZFT5FULY4LN</t>
  </si>
  <si>
    <t>AMAZON</t>
  </si>
  <si>
    <t>15.436.940/0001-03</t>
  </si>
  <si>
    <t>https://www.leroymerlin.com.br/formicida-po-40-rosa-citromax-1-kg_1570692603?region=outros</t>
  </si>
  <si>
    <t>LEROY MERLIN</t>
  </si>
  <si>
    <t>FORMICIDA EM PÓ - 1 KG</t>
  </si>
  <si>
    <t>01.438.784/0048-60</t>
  </si>
  <si>
    <t>(11) 4007-1380</t>
  </si>
  <si>
    <t>https://www.agrososal.com.br/dedetizacao/formicida-po-40-rosa-fipronil-citromax-1kg</t>
  </si>
  <si>
    <t>(67) 3028-6077</t>
  </si>
  <si>
    <t>07.126.896/0001-07</t>
  </si>
  <si>
    <t>SÓ SAL AGRO</t>
  </si>
  <si>
    <t>https://www.magazineluiza.com.br/formicida-po-40-rosa-citromax-1-kg/p/af68g6jbj1/me/fmcd/?&amp;seller_id=imkazapdistribuidora</t>
  </si>
  <si>
    <t>0800 773 3838</t>
  </si>
  <si>
    <t>https://www.amazon.com.br/Forth-Inseticida-Conc-30-Ml/dp/B07VGY8MVD?source=ps-sl-shoppingads-lpcontext&amp;ref_=fplfs&amp;psc=1&amp;smid=A1ZZFT5FULY4LN</t>
  </si>
  <si>
    <t>https://campodasorquideas.com.br/produto/forth-inseticida-concentrado-30ml/</t>
  </si>
  <si>
    <t>https://www.casabotanica.com.br/forth-inseticida?utm_source=Site&amp;utm_medium=GoogleMerchant&amp;utm_campaign=GoogleMerchant</t>
  </si>
  <si>
    <t>CASA BOTÂNICA</t>
  </si>
  <si>
    <t xml:space="preserve">34.616.460/0001-60 </t>
  </si>
  <si>
    <t>(46) 99118-1004</t>
  </si>
  <si>
    <t>INSETICIDA – 30 ML</t>
  </si>
  <si>
    <t>COT-DAC-356-001</t>
  </si>
  <si>
    <t>COT-DAC-356-002</t>
  </si>
  <si>
    <t>COT-DAC-356-003</t>
  </si>
  <si>
    <t>FUNGICIDA DE CONTATO - 30 ML</t>
  </si>
  <si>
    <t>INSETICIDADE DE CONTATO - 30 ML</t>
  </si>
  <si>
    <t>m²/unid.</t>
  </si>
  <si>
    <t>SERVIÇO DE PODA</t>
  </si>
  <si>
    <t>OPERADOR DE MÁQUINAS E EQUIPAMENTOS</t>
  </si>
  <si>
    <t>Operador de motoserra e operador de motopoda/roçadeira</t>
  </si>
  <si>
    <t>Total de área verde</t>
  </si>
  <si>
    <t>10% do total de área verde</t>
  </si>
  <si>
    <t>Área da cova</t>
  </si>
  <si>
    <t>60 x 60 cm</t>
  </si>
  <si>
    <t>Quantidade de mudas</t>
  </si>
  <si>
    <t>m²/ unid.</t>
  </si>
  <si>
    <t>Soma das mudas</t>
  </si>
  <si>
    <t>CAMINHÃO CARROCERIA COM GUINDASTE E CESTO - CHP</t>
  </si>
  <si>
    <t>CAMINHÃO CARROCERIA COM GUINDASTE E CESTO - CHI</t>
  </si>
  <si>
    <t>3.1.1</t>
  </si>
  <si>
    <t>3.1.2</t>
  </si>
  <si>
    <t>3.2.1</t>
  </si>
  <si>
    <t>3.2.2</t>
  </si>
  <si>
    <t>3.2.3</t>
  </si>
  <si>
    <t>MOTOSERRA - CHP</t>
  </si>
  <si>
    <t>MOTOSERRA - CHI</t>
  </si>
  <si>
    <t>https://www.comerciodalimpeza.com.br/saco-para-lixo-100-litros-100-unds-super-reforcado?parceiro=6154&amp;variant_id=689</t>
  </si>
  <si>
    <t>COMÉRCIO DA LIMPEZA</t>
  </si>
  <si>
    <t>SACO PLÁSTICO PRETO REFORÇADO - 100 L. PACOTE DE 100 UNID.</t>
  </si>
  <si>
    <t xml:space="preserve"> 14 99755-1499</t>
  </si>
  <si>
    <t>36.346.969/0001-66</t>
  </si>
  <si>
    <t>SOUSA LIMP</t>
  </si>
  <si>
    <t>https://sousalimp.com.br/produto/saco-plastico-para-lixo-100l-linha-reforcada/</t>
  </si>
  <si>
    <t>DISTRIBUIDORA CAUE</t>
  </si>
  <si>
    <t>https://www.distribuidoracaue.com.br/saco-para-lixo-100l-com-100-unidades-prod.html</t>
  </si>
  <si>
    <t>11.045.287/0001-92</t>
  </si>
  <si>
    <t>COT-DAC-356-004</t>
  </si>
  <si>
    <t>SACO PLÁSTICO - 100 L - PACOTE COM 100 UNI.</t>
  </si>
  <si>
    <t>Operador de roçadeira</t>
  </si>
  <si>
    <t>PEDREIRO</t>
  </si>
  <si>
    <t>JARDINEIRO</t>
  </si>
  <si>
    <t>AJUDANTE</t>
  </si>
  <si>
    <t>1 pessoa X 2 equipes</t>
  </si>
  <si>
    <t>6 pessoa X 2 equipes</t>
  </si>
  <si>
    <t>LOCAÇÃO DE VEÍCULO UTILITÁRIO 7 LUGARES</t>
  </si>
  <si>
    <t>PREGO</t>
  </si>
  <si>
    <t xml:space="preserve">TÁBUA PARA FORMA </t>
  </si>
  <si>
    <t>CIMENTO</t>
  </si>
  <si>
    <t>AREIA</t>
  </si>
  <si>
    <t>BRITA 0</t>
  </si>
  <si>
    <t>CAL</t>
  </si>
  <si>
    <t>TELA DE PROTEÇÃO</t>
  </si>
  <si>
    <t>LINHA DE PEDREIRO -  100 m</t>
  </si>
  <si>
    <t>PINTURA DO MEIO-FIO</t>
  </si>
  <si>
    <t>CAL HIDRATADA PARA PINTURA</t>
  </si>
  <si>
    <t>PINTURA DE MEIO-FIO COM CAL HIDRATADA</t>
  </si>
  <si>
    <t>ZELADORIA DE PRAÇAS</t>
  </si>
  <si>
    <t>SEDI - SERVIÇOS DIVERSOS</t>
  </si>
  <si>
    <t>CHOR - CUSTOS HORÁRIOS DE MÁQUINAS E EQUIPAMENTOS</t>
  </si>
  <si>
    <t xml:space="preserve"> 00000360 </t>
  </si>
  <si>
    <t>MUDA DE RASTEIRA/FORRACAO, AMENDOIM RASTEIRO/ONZE HORAS/AZULZINHA/IMPATIENS OU EQUIVALENTE DA REGIAO</t>
  </si>
  <si>
    <t>Material</t>
  </si>
  <si>
    <t xml:space="preserve"> DAC-356-004 </t>
  </si>
  <si>
    <t>Próprio</t>
  </si>
  <si>
    <t xml:space="preserve"> DAC-356-005 </t>
  </si>
  <si>
    <t xml:space="preserve"> DAC-356-006 </t>
  </si>
  <si>
    <t xml:space="preserve"> DAC-356-007 </t>
  </si>
  <si>
    <t xml:space="preserve"> DAC-356-009 </t>
  </si>
  <si>
    <t xml:space="preserve"> 00003322 </t>
  </si>
  <si>
    <t>GRAMA ESMERALDA OU SAO CARLOS OU CURITIBANA, EM PLACAS, SEM PLANTIO</t>
  </si>
  <si>
    <t xml:space="preserve"> DAC-356-010 </t>
  </si>
  <si>
    <t xml:space="preserve"> 50.21.02 </t>
  </si>
  <si>
    <t>CHI/ROCADEIRA COSTAL COM MOTOR A GASOLINA DE *32* CC</t>
  </si>
  <si>
    <t>ROCADEIRA</t>
  </si>
  <si>
    <t xml:space="preserve"> 50.41.02 </t>
  </si>
  <si>
    <t>CHI/MOTOSSERRA PORTATIL COM MOTOR A GASOLINA DE 60 CILINDRADAS, OU EQUIVALENTE</t>
  </si>
  <si>
    <t>EQUIPAMENTOS DE APOIO</t>
  </si>
  <si>
    <t xml:space="preserve"> 101445 </t>
  </si>
  <si>
    <t xml:space="preserve"> 00038125 </t>
  </si>
  <si>
    <t>FERTILIZANTE ORGANICO COMPOSTO, CLASSE A</t>
  </si>
  <si>
    <t xml:space="preserve"> 00038128 </t>
  </si>
  <si>
    <t>TERRA VEGETAL (ENSACADA)</t>
  </si>
  <si>
    <t>PINT - PINTURAS</t>
  </si>
  <si>
    <t xml:space="preserve"> 50.21.01 </t>
  </si>
  <si>
    <t>CHP/ROCADEIRA COSTAL COM MOTOR A GASOLINA DE *32* CC</t>
  </si>
  <si>
    <t xml:space="preserve"> 50.41.01 </t>
  </si>
  <si>
    <t>CHP/MOTOSSERRA PORTATIL COM MOTOR A GASOLINA DE 60 CILINDRADAS, OU EQUIVALENTE</t>
  </si>
  <si>
    <t xml:space="preserve"> 00000359 </t>
  </si>
  <si>
    <t>MUDA DE ARVORE ORNAMENTAL, OITI/AROEIRA SALSA/ANGICO/IPE/JACARANDA OU EQUIVALENTE  DA REGIAO, H= *2* M</t>
  </si>
  <si>
    <t xml:space="preserve"> 00038639 </t>
  </si>
  <si>
    <t>MUDA DE ARBUSTO, BUXINHO, H= *50* M</t>
  </si>
  <si>
    <t xml:space="preserve"> 45.01.05 </t>
  </si>
  <si>
    <t>LOCAÇÃO VEÍCULO UTILITÁRIO 4 PORTAS  E 7 LUGARES C/ SEGURO SEM COMBUSTÍVEL</t>
  </si>
  <si>
    <t>VEICULOS</t>
  </si>
  <si>
    <t xml:space="preserve"> COT-DAC-356-001 </t>
  </si>
  <si>
    <t>Serviços</t>
  </si>
  <si>
    <t xml:space="preserve"> 00010826 </t>
  </si>
  <si>
    <t>MUDA DE ARBUSTO FLORIFERO, CLUSIA/GARDENIA/MOREIA BRANCA/ AZALEIA OU EQUIVALENTE DA REGIAO, H= *50 A 70* CM</t>
  </si>
  <si>
    <t xml:space="preserve"> 00038641 </t>
  </si>
  <si>
    <t>MUDA DE PALMEIRA, ARECA, H= *1,50* CM</t>
  </si>
  <si>
    <t xml:space="preserve"> COT-DAC-356-003 </t>
  </si>
  <si>
    <t xml:space="preserve"> 00000365 </t>
  </si>
  <si>
    <t>MUDA DE ARBUSTO FOLHAGEM, SANSAO-DO-CAMPO OU EQUIVALENTE DA REGIAO, H= *50 A 70* CM</t>
  </si>
  <si>
    <t xml:space="preserve"> 00003123 </t>
  </si>
  <si>
    <t>FERTILIZANTE NPK - 4: 14: 8</t>
  </si>
  <si>
    <t xml:space="preserve"> 00011161 </t>
  </si>
  <si>
    <t xml:space="preserve"> COT-DAC-356-002 </t>
  </si>
  <si>
    <t xml:space="preserve"> 00038640 </t>
  </si>
  <si>
    <t>MUDA DE ARBUSTO, PINGO DE OURO/ VIOLETEIRA, H = *10 A 20* CM</t>
  </si>
  <si>
    <t>0,02</t>
  </si>
  <si>
    <t xml:space="preserve"> 00044539 </t>
  </si>
  <si>
    <t>FERTILIZANTE NPK -  10:10:10</t>
  </si>
  <si>
    <t>0,01</t>
  </si>
  <si>
    <t xml:space="preserve"> 63.05.05 </t>
  </si>
  <si>
    <t>AREIA LAVADA COM FRETE</t>
  </si>
  <si>
    <t xml:space="preserve"> 63.01.02 </t>
  </si>
  <si>
    <t>BRITA 0 GNAISSE COM FRETE</t>
  </si>
  <si>
    <t>99,98</t>
  </si>
  <si>
    <t xml:space="preserve"> 00001379 </t>
  </si>
  <si>
    <t>CIMENTO PORTLAND COMPOSTO CP II-32</t>
  </si>
  <si>
    <t xml:space="preserve"> 00006212 </t>
  </si>
  <si>
    <t>TABUA *2,5 X 30 CM EM PINUS, MISTA OU EQUIVALENTE DA REGIAO - BRUTA</t>
  </si>
  <si>
    <t>0,00</t>
  </si>
  <si>
    <t>99,99</t>
  </si>
  <si>
    <t xml:space="preserve"> 00044479 </t>
  </si>
  <si>
    <t>CALCARIO DOLOMITICO A (POSTO PEDREIRA/FORNECEDOR,  SEM FRETE)</t>
  </si>
  <si>
    <t xml:space="preserve"> COT-DAC-004 </t>
  </si>
  <si>
    <t>100,00</t>
  </si>
  <si>
    <t xml:space="preserve"> 00007170 </t>
  </si>
  <si>
    <t>TELA FACHADEIRA EM POLIETILENO, ROLO DE 3 X 100 M (L X C), COR BRANCA, SEM LOGOMARCA - PARA PROTECAO DE OBRAS</t>
  </si>
  <si>
    <t xml:space="preserve"> 00005065 </t>
  </si>
  <si>
    <t>PREGO DE ACO POLIDO COM CABECA 10 X 10 (7/8 X 17)</t>
  </si>
  <si>
    <t xml:space="preserve"> 00038382 </t>
  </si>
  <si>
    <t>LINHA DE PEDREIRO LISA 100 M</t>
  </si>
  <si>
    <t>TIPO</t>
  </si>
  <si>
    <t>UNID.</t>
  </si>
  <si>
    <t>QUANT.</t>
  </si>
  <si>
    <t>VALOR UNIT.</t>
  </si>
  <si>
    <t>PESO (%)</t>
  </si>
  <si>
    <t>MUDA DE ARBUSTO - FLORIFERO - H= 50 A 70 CM</t>
  </si>
  <si>
    <t>PLANTIO DE ÁRVORES</t>
  </si>
  <si>
    <t>unid</t>
  </si>
  <si>
    <t xml:space="preserve">kg/m² </t>
  </si>
  <si>
    <t>Sub-total - Área de covas</t>
  </si>
  <si>
    <t xml:space="preserve">Espessura da camada </t>
  </si>
  <si>
    <t>Sub-total - Volume de terra vegetal</t>
  </si>
  <si>
    <t>ROÇADEIRA - CHP</t>
  </si>
  <si>
    <t>ROÇADEIRA - CHI</t>
  </si>
  <si>
    <t xml:space="preserve"> 1.1 </t>
  </si>
  <si>
    <t xml:space="preserve"> 2 </t>
  </si>
  <si>
    <t xml:space="preserve"> 2.1 </t>
  </si>
  <si>
    <t xml:space="preserve"> 2.1.1 </t>
  </si>
  <si>
    <t xml:space="preserve"> 2.1.2 </t>
  </si>
  <si>
    <t xml:space="preserve"> 2.2 </t>
  </si>
  <si>
    <t xml:space="preserve"> 2.2.1 </t>
  </si>
  <si>
    <t xml:space="preserve"> 2.2.2 </t>
  </si>
  <si>
    <t xml:space="preserve"> 3 </t>
  </si>
  <si>
    <t xml:space="preserve"> 3.1 </t>
  </si>
  <si>
    <t xml:space="preserve"> 3.1.1 </t>
  </si>
  <si>
    <t xml:space="preserve"> 3.1.2 </t>
  </si>
  <si>
    <t xml:space="preserve"> 3.2 </t>
  </si>
  <si>
    <t xml:space="preserve"> 3.2.1 </t>
  </si>
  <si>
    <t xml:space="preserve"> 3.2.2 </t>
  </si>
  <si>
    <t xml:space="preserve"> 3.2.3 </t>
  </si>
  <si>
    <t>Total sem BDI</t>
  </si>
  <si>
    <t>Total do BDI</t>
  </si>
  <si>
    <t>Total Geral</t>
  </si>
  <si>
    <t>PLANILHA ORÇAMENTÁRIA SINTÉTICA</t>
  </si>
  <si>
    <t>Und</t>
  </si>
  <si>
    <t>Quant.</t>
  </si>
  <si>
    <t>Valor Unit</t>
  </si>
  <si>
    <t xml:space="preserve"> 00040863 </t>
  </si>
  <si>
    <t>EXAMES - MENSALISTA (COLETADO CAIXA)</t>
  </si>
  <si>
    <t xml:space="preserve"> 00040864 </t>
  </si>
  <si>
    <t>SEGURO - MENSALISTA (COLETADO CAIXA)</t>
  </si>
  <si>
    <t xml:space="preserve"> 101300 </t>
  </si>
  <si>
    <t>CURSO DE CAPACITAÇÃO PARA AUXILIAR DE SERVIÇOS GERAIS (ENCARGOS COMPLEMENTARES) - MENSALISTA</t>
  </si>
  <si>
    <t xml:space="preserve"> 00040861 </t>
  </si>
  <si>
    <t>TRANSPORTE - MENSALISTA (COLETADO CAIXA)</t>
  </si>
  <si>
    <t xml:space="preserve"> 00040862 </t>
  </si>
  <si>
    <t>ALIMENTACAO - MENSALISTA (COLETADO CAIXA)</t>
  </si>
  <si>
    <t xml:space="preserve"> 00043479 </t>
  </si>
  <si>
    <t>FERRAMENTAS - FAMILIA SERVENTE - MENSALISTA (ENCARGOS COMPLEMENTARES - COLETADO CAIXA)</t>
  </si>
  <si>
    <t xml:space="preserve"> 00043503 </t>
  </si>
  <si>
    <t>EPI - FAMILIA SERVENTE - MENSALISTA (ENCARGOS COMPLEMENTARES - COLETADO CAIXA)</t>
  </si>
  <si>
    <t xml:space="preserve"> 101289 </t>
  </si>
  <si>
    <t>CURSO DE CAPACITAÇÃO PARA AJUDANTE DE OPERAÇÃO EM GERAL (ENCARGOS COMPLEMENTARES) - MENSALISTA</t>
  </si>
  <si>
    <t xml:space="preserve"> 00043477 </t>
  </si>
  <si>
    <t>FERRAMENTAS - FAMILIA PEDREIRO - MENSALISTA (ENCARGOS COMPLEMENTARES - COLETADO CAIXA)</t>
  </si>
  <si>
    <t xml:space="preserve"> 00043501 </t>
  </si>
  <si>
    <t>EPI - FAMILIA PEDREIRO - MENSALISTA (ENCARGOS COMPLEMENTARES - COLETADO CAIXA)</t>
  </si>
  <si>
    <t xml:space="preserve"> 7058 </t>
  </si>
  <si>
    <t>CAMINHÃO BASCULANTE 6 M3 TOCO, PESO BRUTO TOTAL 16.000 KG, CARGA ÚTIL MÁXIMA 11.130 KG, DISTÂNCIA ENTRE EIXOS 5,36 M, POTÊNCIA 185 CV, INCLUSIVE CAÇAMBA METÁLICA - DEPRECIAÇÃO. AF_06/2014</t>
  </si>
  <si>
    <t xml:space="preserve"> 7059 </t>
  </si>
  <si>
    <t>CAMINHÃO BASCULANTE 6 M3 TOCO, PESO BRUTO TOTAL 16.000 KG, CARGA ÚTIL MÁXIMA 11.130 KG, DISTÂNCIA ENTRE EIXOS 5,36 M, POTÊNCIA 185 CV, INCLUSIVE CAÇAMBA METÁLICA - JUROS. AF_06/2014</t>
  </si>
  <si>
    <t xml:space="preserve"> 7060 </t>
  </si>
  <si>
    <t>CAMINHÃO BASCULANTE 6 M3 TOCO, PESO BRUTO TOTAL 16.000 KG, CARGA ÚTIL MÁXIMA 11.130 KG, DISTÂNCIA ENTRE EIXOS 5,36 M, POTÊNCIA 185 CV, INCLUSIVE CAÇAMBA METÁLICA - MANUTENÇÃO. AF_06/2014</t>
  </si>
  <si>
    <t xml:space="preserve"> 7061 </t>
  </si>
  <si>
    <t>CAMINHÃO BASCULANTE 6 M3 TOCO, PESO BRUTO TOTAL 16.000 KG, CARGA ÚTIL MÁXIMA 11.130 KG, DISTÂNCIA ENTRE EIXOS 5,36 M, POTÊNCIA 185 CV, INCLUSIVE CAÇAMBA METÁLICA - MATERIAIS NA OPERAÇÃO. AF_06/2014</t>
  </si>
  <si>
    <t xml:space="preserve"> 91402 </t>
  </si>
  <si>
    <t>CAMINHÃO BASCULANTE 6 M3 TOCO, PESO BRUTO TOTAL 16.000 KG, CARGA ÚTIL MÁXIMA 11.130 KG, DISTÂNCIA ENTRE EIXOS 5,36 M, POTÊNCIA 185 CV, INCLUSIVE CAÇAMBA METÁLICA - IMPOSTOS E SEGUROS. AF_06/2014</t>
  </si>
  <si>
    <t xml:space="preserve"> 89259 </t>
  </si>
  <si>
    <t>GUINDAUTO HIDRÁULICO, CAPACIDADE MÁXIMA DE CARGA 6200 KG, MOMENTO MÁXIMO DE CARGA 11,7 TM, ALCANCE MÁXIMO HORIZONTAL 9,70 M, INCLUSIVE CAMINHÃO TOCO PBT 16.000 KG, POTÊNCIA DE 189 CV - DEPRECIAÇÃO. AF_06/2014</t>
  </si>
  <si>
    <t xml:space="preserve"> 89260 </t>
  </si>
  <si>
    <t>GUINDAUTO HIDRÁULICO, CAPACIDADE MÁXIMA DE CARGA 6200 KG, MOMENTO MÁXIMO DE CARGA 11,7 TM, ALCANCE MÁXIMO HORIZONTAL 9,70 M, INCLUSIVE CAMINHÃO TOCO PBT 16.000 KG, POTÊNCIA DE 189 CV - JUROS. AF_06/2014</t>
  </si>
  <si>
    <t xml:space="preserve"> 89262 </t>
  </si>
  <si>
    <t>GUINDAUTO HIDRÁULICO, CAPACIDADE MÁXIMA DE CARGA 6200 KG, MOMENTO MÁXIMO DE CARGA 11,7 TM, ALCANCE MÁXIMO HORIZONTAL 9,70 M, INCLUSIVE CAMINHÃO TOCO PBT 16.000 KG, POTÊNCIA DE 189 CV - MANUTENÇÃO. AF_06/2014</t>
  </si>
  <si>
    <t xml:space="preserve"> 91466 </t>
  </si>
  <si>
    <t>GUINDAUTO HIDRÁULICO, CAPACIDADE MÁXIMA DE CARGA 6200 KG, MOMENTO MÁXIMO DE CARGA 11,7 TM, ALCANCE MÁXIMO HORIZONTAL 9,70 M, INCLUSIVE CAMINHÃO TOCO PBT 16.000 KG, POTÊNCIA DE 189 CV - IMPOSTOS E SEGUROS. AF_08/2015</t>
  </si>
  <si>
    <t xml:space="preserve"> 91467 </t>
  </si>
  <si>
    <t>GUINDAUTO HIDRÁULICO, CAPACIDADE MÁXIMA DE CARGA 6200 KG, MOMENTO MÁXIMO DE CARGA 11,7 TM, ALCANCE MÁXIMO HORIZONTAL 9,70 M, INCLUSIVE CAMINHÃO TOCO PBT 16.000 KG, POTÊNCIA DE 189 CV - MATERIAIS NA OPERAÇÃO. AF_08/2015</t>
  </si>
  <si>
    <t xml:space="preserve"> 88310 </t>
  </si>
  <si>
    <t xml:space="preserve"> 88316 </t>
  </si>
  <si>
    <t>PESO ACUMULADO  (%)</t>
  </si>
  <si>
    <t xml:space="preserve">JARDINEIRO </t>
  </si>
  <si>
    <t>AJUDANTE DE JARDINAGEM</t>
  </si>
  <si>
    <t>1.1</t>
  </si>
  <si>
    <t>1.1.1</t>
  </si>
  <si>
    <t>1.1.2</t>
  </si>
  <si>
    <t>MOTORISTA DE CAMINHÃO</t>
  </si>
  <si>
    <t>pessoa</t>
  </si>
  <si>
    <t>Motorista de caminhão carroceria com guindaste e cesto e motorista de caminhão carroceria com modulo e banheiro</t>
  </si>
  <si>
    <t>CAMINHÃO CARROCERIA COM MÓDULO E BANHEIRO PARA TRANSPORTE DE FUNCIONÁRIOS - CHP</t>
  </si>
  <si>
    <t>CAMINHÃO CARROCERIA COM MÓDULO E BANHEIRO PARA TRANSPORTE DE FUNCIONÁRIOS - CHI</t>
  </si>
  <si>
    <t>MOTORISTA DE VEÍCULO UTILITÁRIO</t>
  </si>
  <si>
    <t>CAMINHÃO BASCULANTE COM MÓDULO E BANHEIRO PARA TRANSPORTE DE FUNCIONÁRIOS - CHP</t>
  </si>
  <si>
    <t>CAMINHÃO BASCULANTE COM MÓDULO E BANHEIRO PARA TRANSPORTE DE FUNCIONÁRIOS - CHI</t>
  </si>
  <si>
    <t>1.2</t>
  </si>
  <si>
    <t>1.2.1</t>
  </si>
  <si>
    <t>1.2.2</t>
  </si>
  <si>
    <t>1.3</t>
  </si>
  <si>
    <t>1.3.1</t>
  </si>
  <si>
    <t>1.3.1.1</t>
  </si>
  <si>
    <t>1.3.1.2</t>
  </si>
  <si>
    <t>1.3.1.3</t>
  </si>
  <si>
    <t>1.3.1.4</t>
  </si>
  <si>
    <t>1.3.2.1</t>
  </si>
  <si>
    <t>1.3.2</t>
  </si>
  <si>
    <t>1.3.2.2</t>
  </si>
  <si>
    <t>1.4</t>
  </si>
  <si>
    <t>1.4.1</t>
  </si>
  <si>
    <t>1.4.1.1</t>
  </si>
  <si>
    <t>1.4.1.2</t>
  </si>
  <si>
    <t>1.4.2</t>
  </si>
  <si>
    <t>1.4.2.1</t>
  </si>
  <si>
    <t>1.4.2.2</t>
  </si>
  <si>
    <t>1.5</t>
  </si>
  <si>
    <t>1.5.1</t>
  </si>
  <si>
    <t>1.5.1.1</t>
  </si>
  <si>
    <t>1.5.1.2</t>
  </si>
  <si>
    <t>1.5.2</t>
  </si>
  <si>
    <t>1.5.2.1</t>
  </si>
  <si>
    <t>1.5.2.2</t>
  </si>
  <si>
    <t>1.6</t>
  </si>
  <si>
    <t>1.6.1</t>
  </si>
  <si>
    <t>1.6.2</t>
  </si>
  <si>
    <t>1.7</t>
  </si>
  <si>
    <t>1.7.1</t>
  </si>
  <si>
    <t>1.7.2</t>
  </si>
  <si>
    <t>1.7.3</t>
  </si>
  <si>
    <t>2.1</t>
  </si>
  <si>
    <t>2.1.1</t>
  </si>
  <si>
    <t>2.1.2</t>
  </si>
  <si>
    <t>2.1.3</t>
  </si>
  <si>
    <t>2.2.3</t>
  </si>
  <si>
    <t>2.2.4</t>
  </si>
  <si>
    <t>2.2.5</t>
  </si>
  <si>
    <t>2.2.6</t>
  </si>
  <si>
    <t>2.2.7</t>
  </si>
  <si>
    <t>2.2.8</t>
  </si>
  <si>
    <t>3.1.3</t>
  </si>
  <si>
    <t>3.1.4</t>
  </si>
  <si>
    <t>3.1.5</t>
  </si>
  <si>
    <t>3.1.6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</si>
  <si>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</si>
  <si>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</si>
  <si>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</si>
  <si>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</si>
  <si>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</si>
  <si>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</si>
  <si>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</si>
  <si>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</si>
  <si>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</si>
  <si>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</si>
  <si>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3.4</t>
  </si>
  <si>
    <t>3.4.1</t>
  </si>
  <si>
    <t xml:space="preserve"> DAC-356-015 </t>
  </si>
  <si>
    <t xml:space="preserve"> DAC-356-016 </t>
  </si>
  <si>
    <t xml:space="preserve"> DAC-356-017 </t>
  </si>
  <si>
    <t xml:space="preserve"> DAC-356-018 </t>
  </si>
  <si>
    <t>OPERADOR DE EQUIPAMENTOS</t>
  </si>
  <si>
    <t xml:space="preserve"> DAC-356-019 </t>
  </si>
  <si>
    <t>AJUDANTE GERAL</t>
  </si>
  <si>
    <t xml:space="preserve"> 2.1.3 </t>
  </si>
  <si>
    <t xml:space="preserve"> 3.1.3 </t>
  </si>
  <si>
    <t xml:space="preserve"> DAC-356-020 </t>
  </si>
  <si>
    <t>MOTORISTA DE ÔNIBUS</t>
  </si>
  <si>
    <t xml:space="preserve"> DAC-356-021 </t>
  </si>
  <si>
    <t>TINTA BRANCA A BASE DE CAL (CAIAÇÃO) PARA PINTURA DE MEIO-FIO</t>
  </si>
  <si>
    <t>1,87</t>
  </si>
  <si>
    <t>0,55</t>
  </si>
  <si>
    <t>0,07</t>
  </si>
  <si>
    <t xml:space="preserve"> CONVENÇÃO-356-001 </t>
  </si>
  <si>
    <t xml:space="preserve"> CONVENÇÃO-356-002 </t>
  </si>
  <si>
    <t xml:space="preserve"> 95408 </t>
  </si>
  <si>
    <t>CURSO DE CAPACITAÇÃO  PARA MOTORISTA DE CAMINHÃO (ENCARGOS COMPLEMENTARES) - MENSALISTA</t>
  </si>
  <si>
    <t xml:space="preserve"> 00043476 </t>
  </si>
  <si>
    <t>FERRAMENTAS - FAMILIA OPERADOR ESCAVADEIRA - MENSALISTA (ENCARGOS COMPLEMENTARES - COLETADO CAIXA)</t>
  </si>
  <si>
    <t xml:space="preserve"> 00043500 </t>
  </si>
  <si>
    <t>EPI - FAMILIA OPERADOR ESCAVADEIRA - MENSALISTA (ENCARGOS COMPLEMENTARES - COLETADO CAIXA)</t>
  </si>
  <si>
    <t xml:space="preserve"> CONVENÇÃO-356-003 </t>
  </si>
  <si>
    <t>MOTORISTA DE CAMINHÃO/ÔNIBUS</t>
  </si>
  <si>
    <t xml:space="preserve"> CONVENÇÃO-356-004 </t>
  </si>
  <si>
    <t xml:space="preserve"> CONVENÇÃO-356-005 </t>
  </si>
  <si>
    <t xml:space="preserve"> 54.34.01 </t>
  </si>
  <si>
    <t>MOTOSSERRA PORTATIL COM MOTOR A GASOLINA DE 60 CILINDRADAS, OU EQUIVALENTE</t>
  </si>
  <si>
    <t xml:space="preserve"> 68.01.25 </t>
  </si>
  <si>
    <t>GASOLINA COMUM</t>
  </si>
  <si>
    <t>L</t>
  </si>
  <si>
    <t xml:space="preserve"> 55.05.15 </t>
  </si>
  <si>
    <t>OPERADOR 1</t>
  </si>
  <si>
    <t xml:space="preserve"> 54.34.02 </t>
  </si>
  <si>
    <t>ROCADEIRA COSTAL COM MOTOR A GASOLINA, 1KW, 32CM3(CC), OU EQUIVALENTE</t>
  </si>
  <si>
    <t xml:space="preserve"> 55.05.66 </t>
  </si>
  <si>
    <t>OPERADOR DE ROCADEIRA</t>
  </si>
  <si>
    <t xml:space="preserve"> 101357 </t>
  </si>
  <si>
    <t>CURSO DE CAPACITAÇÃO PARA PEDREIRO (ENCARGOS COMPLEMENTARES) - MENSALISTA</t>
  </si>
  <si>
    <t xml:space="preserve"> 00041065 </t>
  </si>
  <si>
    <t>PEDREIRO (MENSALISTA)</t>
  </si>
  <si>
    <t xml:space="preserve"> 54.40.04 </t>
  </si>
  <si>
    <t>LOCAÇÃO VEÍCULO UTILITÁRIO 4 PORTAS E 7 LUGARES C/ SEGURO</t>
  </si>
  <si>
    <t>Valor unitário com BDI</t>
  </si>
  <si>
    <t xml:space="preserve">Valor unitário </t>
  </si>
  <si>
    <t>Valor total</t>
  </si>
  <si>
    <t>Quantidade de equipes</t>
  </si>
  <si>
    <t>EQUIPExMÊS</t>
  </si>
  <si>
    <t>2 equipes</t>
  </si>
  <si>
    <t>PLANILHA ORÇAMENTÁRIA RESUMO</t>
  </si>
  <si>
    <t xml:space="preserve"> DAC-ACORDÃO-001 </t>
  </si>
  <si>
    <t xml:space="preserve"> 2.3 </t>
  </si>
  <si>
    <t xml:space="preserve"> 2.3.1 </t>
  </si>
  <si>
    <t xml:space="preserve"> 2.3.1.1 </t>
  </si>
  <si>
    <t xml:space="preserve"> 2.3.1.2 </t>
  </si>
  <si>
    <t xml:space="preserve"> 2.3.1.3 </t>
  </si>
  <si>
    <t xml:space="preserve"> 2.3.1.4 </t>
  </si>
  <si>
    <t xml:space="preserve"> 2.3.2 </t>
  </si>
  <si>
    <t xml:space="preserve"> 2.3.2.1 </t>
  </si>
  <si>
    <t xml:space="preserve"> 2.3.2.2 </t>
  </si>
  <si>
    <t xml:space="preserve"> 2.4 </t>
  </si>
  <si>
    <t xml:space="preserve"> 2.4.1 </t>
  </si>
  <si>
    <t xml:space="preserve"> 2.4.1.1 </t>
  </si>
  <si>
    <t xml:space="preserve"> 2.4.1.2 </t>
  </si>
  <si>
    <t xml:space="preserve"> 2.4.2 </t>
  </si>
  <si>
    <t xml:space="preserve"> 2.4.2.1 </t>
  </si>
  <si>
    <t xml:space="preserve"> 2.4.2.2 </t>
  </si>
  <si>
    <t xml:space="preserve"> 2.5 </t>
  </si>
  <si>
    <t xml:space="preserve"> 2.5.1 </t>
  </si>
  <si>
    <t xml:space="preserve"> 2.5.1.1 </t>
  </si>
  <si>
    <t xml:space="preserve"> 2.5.1.2 </t>
  </si>
  <si>
    <t xml:space="preserve"> 2.5.2 </t>
  </si>
  <si>
    <t xml:space="preserve"> 2.5.2.1 </t>
  </si>
  <si>
    <t xml:space="preserve"> 2.5.2.2 </t>
  </si>
  <si>
    <t xml:space="preserve"> 2.6 </t>
  </si>
  <si>
    <t xml:space="preserve"> 2.6.1 </t>
  </si>
  <si>
    <t xml:space="preserve"> 2.6.2 </t>
  </si>
  <si>
    <t xml:space="preserve"> 2.7 </t>
  </si>
  <si>
    <t xml:space="preserve"> 2.7.1 </t>
  </si>
  <si>
    <t xml:space="preserve"> 2.7.2 </t>
  </si>
  <si>
    <t xml:space="preserve"> 2.7.3 </t>
  </si>
  <si>
    <t xml:space="preserve"> 3.2.4 </t>
  </si>
  <si>
    <t xml:space="preserve"> 3.2.5 </t>
  </si>
  <si>
    <t xml:space="preserve"> 3.2.6 </t>
  </si>
  <si>
    <t xml:space="preserve"> 3.2.7 </t>
  </si>
  <si>
    <t xml:space="preserve"> 3.2.8 </t>
  </si>
  <si>
    <t xml:space="preserve"> 4 </t>
  </si>
  <si>
    <t xml:space="preserve"> 4.1 </t>
  </si>
  <si>
    <t xml:space="preserve"> 4.1.1 </t>
  </si>
  <si>
    <t xml:space="preserve"> 4.1.2 </t>
  </si>
  <si>
    <t xml:space="preserve"> 4.1.3 </t>
  </si>
  <si>
    <t xml:space="preserve"> 4.1.4 </t>
  </si>
  <si>
    <t xml:space="preserve"> 4.1.5 </t>
  </si>
  <si>
    <t xml:space="preserve"> 4.1.6 </t>
  </si>
  <si>
    <t xml:space="preserve"> 4.2 </t>
  </si>
  <si>
    <t xml:space="preserve"> 4.2.1 </t>
  </si>
  <si>
    <t xml:space="preserve"> 4.2.2 </t>
  </si>
  <si>
    <t xml:space="preserve"> 4.2.3 </t>
  </si>
  <si>
    <t xml:space="preserve"> 4.3 </t>
  </si>
  <si>
    <t xml:space="preserve"> 4.3.1 </t>
  </si>
  <si>
    <t xml:space="preserve"> 4.3.2 </t>
  </si>
  <si>
    <t xml:space="preserve"> 4.3.3 </t>
  </si>
  <si>
    <t xml:space="preserve"> 4.3.4 </t>
  </si>
  <si>
    <t xml:space="preserve"> 4.3.5 </t>
  </si>
  <si>
    <t xml:space="preserve"> 4.3.6 </t>
  </si>
  <si>
    <t xml:space="preserve"> 4.3.7 </t>
  </si>
  <si>
    <t xml:space="preserve"> 4.3.8 </t>
  </si>
  <si>
    <t xml:space="preserve"> 4.3.9 </t>
  </si>
  <si>
    <t xml:space="preserve"> 4.4 </t>
  </si>
  <si>
    <t xml:space="preserve"> 4.4.1 </t>
  </si>
  <si>
    <t>Valor unitário sem BDI</t>
  </si>
  <si>
    <t>4.4</t>
  </si>
  <si>
    <t>2.3</t>
  </si>
  <si>
    <t>2.3.1</t>
  </si>
  <si>
    <t>2.3.2</t>
  </si>
  <si>
    <t>2.4</t>
  </si>
  <si>
    <t>2.4.1</t>
  </si>
  <si>
    <t>2.4.2</t>
  </si>
  <si>
    <t>2.5</t>
  </si>
  <si>
    <t>2.5.1</t>
  </si>
  <si>
    <t>2.5.2</t>
  </si>
  <si>
    <t>2.6</t>
  </si>
  <si>
    <t>2.7</t>
  </si>
  <si>
    <t>4.1</t>
  </si>
  <si>
    <t>4.2</t>
  </si>
  <si>
    <t>4.3</t>
  </si>
  <si>
    <t>15,43</t>
  </si>
  <si>
    <t>14,34</t>
  </si>
  <si>
    <t>29,77</t>
  </si>
  <si>
    <t>8,12</t>
  </si>
  <si>
    <t>37,89</t>
  </si>
  <si>
    <t>7,43</t>
  </si>
  <si>
    <t>45,33</t>
  </si>
  <si>
    <t>6,50</t>
  </si>
  <si>
    <t>51,83</t>
  </si>
  <si>
    <t>5,86</t>
  </si>
  <si>
    <t>57,69</t>
  </si>
  <si>
    <t>4,24</t>
  </si>
  <si>
    <t>61,93</t>
  </si>
  <si>
    <t>4,06</t>
  </si>
  <si>
    <t>66,00</t>
  </si>
  <si>
    <t>3,59</t>
  </si>
  <si>
    <t>69,58</t>
  </si>
  <si>
    <t>3,45</t>
  </si>
  <si>
    <t>73,03</t>
  </si>
  <si>
    <t>2,77</t>
  </si>
  <si>
    <t>75,80</t>
  </si>
  <si>
    <t>2,52</t>
  </si>
  <si>
    <t>78,32</t>
  </si>
  <si>
    <t>2,28</t>
  </si>
  <si>
    <t>80,61</t>
  </si>
  <si>
    <t>2,25</t>
  </si>
  <si>
    <t>82,86</t>
  </si>
  <si>
    <t>2,24</t>
  </si>
  <si>
    <t>85,09</t>
  </si>
  <si>
    <t>2,12</t>
  </si>
  <si>
    <t>87,21</t>
  </si>
  <si>
    <t>89,08</t>
  </si>
  <si>
    <t>1,60</t>
  </si>
  <si>
    <t>90,68</t>
  </si>
  <si>
    <t>1,44</t>
  </si>
  <si>
    <t>92,12</t>
  </si>
  <si>
    <t>1,14</t>
  </si>
  <si>
    <t>93,26</t>
  </si>
  <si>
    <t>0,86</t>
  </si>
  <si>
    <t>94,12</t>
  </si>
  <si>
    <t>0,75</t>
  </si>
  <si>
    <t>94,87</t>
  </si>
  <si>
    <t>0,74</t>
  </si>
  <si>
    <t>95,61</t>
  </si>
  <si>
    <t>0,71</t>
  </si>
  <si>
    <t>96,32</t>
  </si>
  <si>
    <t>0,58</t>
  </si>
  <si>
    <t>96,91</t>
  </si>
  <si>
    <t>97,45</t>
  </si>
  <si>
    <t>0,51</t>
  </si>
  <si>
    <t>97,97</t>
  </si>
  <si>
    <t>0,49</t>
  </si>
  <si>
    <t>98,45</t>
  </si>
  <si>
    <t>0,36</t>
  </si>
  <si>
    <t>98,82</t>
  </si>
  <si>
    <t>0,31</t>
  </si>
  <si>
    <t>99,13</t>
  </si>
  <si>
    <t>0,30</t>
  </si>
  <si>
    <t>99,43</t>
  </si>
  <si>
    <t>0,24</t>
  </si>
  <si>
    <t>99,67</t>
  </si>
  <si>
    <t>0,14</t>
  </si>
  <si>
    <t>99,80</t>
  </si>
  <si>
    <t>99,87</t>
  </si>
  <si>
    <t>0,03</t>
  </si>
  <si>
    <t>99,91</t>
  </si>
  <si>
    <t>99,93</t>
  </si>
  <si>
    <t>99,95</t>
  </si>
  <si>
    <t>99,97</t>
  </si>
  <si>
    <t>PLANILHA ORÇAMENTÁRIA ANALÍTICA</t>
  </si>
  <si>
    <t>ADMINISTRAÇÃO LOCAL</t>
  </si>
  <si>
    <t>ADMINISTRAÇÃO DE ACORDO COM ACORDÃO DO TCU (6,00%)</t>
  </si>
  <si>
    <t>SERVIÇO DE PLANTIO E MUDAS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</si>
</sst>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d/mm/yyyy;@"/>
    <numFmt numFmtId="165" formatCode="#,##0.0000000"/>
    <numFmt numFmtId="166" formatCode="&quot;R$&quot;\ #,##0.00"/>
  </numFmts>
  <fonts count="41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0" tint="-0.3499862666707357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1"/>
    </font>
    <font>
      <b/>
      <sz val="12"/>
      <color rgb="FFFF0000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i/>
      <sz val="12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1"/>
      <name val="Arial"/>
      <family val="1"/>
    </font>
    <font>
      <sz val="12"/>
      <color rgb="FF000000"/>
      <name val="Arial"/>
      <family val="1"/>
    </font>
    <font>
      <sz val="12"/>
      <name val="Arial"/>
      <family val="1"/>
    </font>
    <font>
      <b/>
      <sz val="11"/>
      <name val="Arial"/>
      <family val="2"/>
    </font>
    <font>
      <sz val="11"/>
      <color theme="9" tint="-0.249977111117893"/>
      <name val="Arial"/>
      <family val="1"/>
    </font>
    <font>
      <sz val="11"/>
      <color theme="8" tint="-0.249977111117893"/>
      <name val="Arial"/>
      <family val="1"/>
    </font>
    <font>
      <sz val="11"/>
      <color theme="5" tint="-0.249977111117893"/>
      <name val="Arial"/>
      <family val="1"/>
    </font>
    <font>
      <sz val="9"/>
      <name val="Arial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ECF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CCCCCC"/>
      </left>
      <right/>
      <top style="medium">
        <color theme="4" tint="-0.24994659260841701"/>
      </top>
      <bottom style="thin">
        <color rgb="FFCCCCCC"/>
      </bottom>
      <diagonal/>
    </border>
    <border>
      <left/>
      <right style="thin">
        <color rgb="FFCCCCCC"/>
      </right>
      <top style="medium">
        <color theme="4" tint="-0.24994659260841701"/>
      </top>
      <bottom style="thin">
        <color rgb="FFCCCCCC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370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12" fillId="3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44" fontId="6" fillId="2" borderId="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2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10" fontId="6" fillId="2" borderId="0" xfId="2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2" fontId="11" fillId="2" borderId="5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18" fillId="0" borderId="0" xfId="0" applyFont="1"/>
    <xf numFmtId="0" fontId="19" fillId="3" borderId="1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vertical="top" wrapText="1"/>
    </xf>
    <xf numFmtId="10" fontId="18" fillId="2" borderId="24" xfId="2" applyNumberFormat="1" applyFont="1" applyFill="1" applyBorder="1" applyAlignment="1">
      <alignment horizontal="left" vertical="center"/>
    </xf>
    <xf numFmtId="10" fontId="18" fillId="2" borderId="16" xfId="2" applyNumberFormat="1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vertical="top" wrapText="1"/>
    </xf>
    <xf numFmtId="0" fontId="17" fillId="2" borderId="22" xfId="0" applyFont="1" applyFill="1" applyBorder="1" applyAlignment="1">
      <alignment horizontal="left" vertical="top" wrapText="1"/>
    </xf>
    <xf numFmtId="0" fontId="19" fillId="3" borderId="31" xfId="0" applyFont="1" applyFill="1" applyBorder="1" applyAlignment="1">
      <alignment horizontal="center" vertical="center" wrapText="1"/>
    </xf>
    <xf numFmtId="10" fontId="18" fillId="2" borderId="14" xfId="2" applyNumberFormat="1" applyFont="1" applyFill="1" applyBorder="1" applyAlignment="1">
      <alignment horizontal="left" vertical="center"/>
    </xf>
    <xf numFmtId="0" fontId="19" fillId="3" borderId="30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2" fontId="19" fillId="2" borderId="16" xfId="0" applyNumberFormat="1" applyFont="1" applyFill="1" applyBorder="1" applyAlignment="1">
      <alignment horizontal="center" vertical="top" wrapText="1"/>
    </xf>
    <xf numFmtId="2" fontId="19" fillId="2" borderId="16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vertical="center"/>
    </xf>
    <xf numFmtId="164" fontId="18" fillId="2" borderId="14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164" fontId="18" fillId="2" borderId="23" xfId="0" applyNumberFormat="1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top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20" fillId="2" borderId="16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44" fontId="6" fillId="2" borderId="0" xfId="1" applyFont="1" applyFill="1"/>
    <xf numFmtId="44" fontId="6" fillId="2" borderId="0" xfId="1" applyFont="1" applyFill="1" applyBorder="1"/>
    <xf numFmtId="2" fontId="2" fillId="2" borderId="0" xfId="0" applyNumberFormat="1" applyFont="1" applyFill="1" applyBorder="1" applyAlignment="1">
      <alignment horizontal="center" vertical="center" wrapText="1"/>
    </xf>
    <xf numFmtId="2" fontId="19" fillId="2" borderId="27" xfId="0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4" fontId="2" fillId="2" borderId="0" xfId="1" applyFont="1" applyFill="1" applyBorder="1" applyAlignment="1">
      <alignment horizontal="center" vertical="center" wrapText="1"/>
    </xf>
    <xf numFmtId="2" fontId="19" fillId="3" borderId="17" xfId="0" applyNumberFormat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3" borderId="0" xfId="0" applyFont="1" applyFill="1" applyAlignment="1">
      <alignment horizontal="right" vertical="center" wrapText="1"/>
    </xf>
    <xf numFmtId="0" fontId="12" fillId="3" borderId="0" xfId="0" applyFont="1" applyFill="1" applyAlignment="1">
      <alignment horizontal="left" vertical="center" wrapText="1"/>
    </xf>
    <xf numFmtId="44" fontId="13" fillId="3" borderId="0" xfId="1" applyFont="1" applyFill="1" applyAlignment="1">
      <alignment horizontal="right" vertical="center" wrapText="1"/>
    </xf>
    <xf numFmtId="4" fontId="13" fillId="3" borderId="0" xfId="0" applyNumberFormat="1" applyFont="1" applyFill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2" fontId="15" fillId="3" borderId="0" xfId="0" applyNumberFormat="1" applyFont="1" applyFill="1" applyAlignment="1">
      <alignment horizontal="center" vertical="center" wrapText="1"/>
    </xf>
    <xf numFmtId="44" fontId="15" fillId="3" borderId="0" xfId="1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 wrapText="1"/>
    </xf>
    <xf numFmtId="4" fontId="15" fillId="3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44" fontId="6" fillId="2" borderId="0" xfId="1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top" wrapText="1"/>
    </xf>
    <xf numFmtId="44" fontId="17" fillId="2" borderId="16" xfId="1" applyFont="1" applyFill="1" applyBorder="1" applyAlignment="1">
      <alignment horizontal="left" vertical="top" wrapText="1"/>
    </xf>
    <xf numFmtId="44" fontId="19" fillId="3" borderId="31" xfId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24" fillId="2" borderId="10" xfId="0" applyFont="1" applyFill="1" applyBorder="1" applyAlignment="1">
      <alignment horizontal="left" vertical="top" wrapText="1"/>
    </xf>
    <xf numFmtId="0" fontId="25" fillId="2" borderId="1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vertical="center"/>
    </xf>
    <xf numFmtId="0" fontId="7" fillId="2" borderId="12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4" fontId="7" fillId="2" borderId="7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27" fillId="2" borderId="0" xfId="0" applyFont="1" applyFill="1" applyBorder="1" applyAlignment="1">
      <alignment horizontal="right" vertical="center"/>
    </xf>
    <xf numFmtId="4" fontId="27" fillId="2" borderId="0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6" fillId="9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8" fillId="10" borderId="36" xfId="0" applyFont="1" applyFill="1" applyBorder="1" applyAlignment="1">
      <alignment vertical="center"/>
    </xf>
    <xf numFmtId="0" fontId="28" fillId="10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right" vertical="center"/>
    </xf>
    <xf numFmtId="44" fontId="28" fillId="10" borderId="36" xfId="1" applyFont="1" applyFill="1" applyBorder="1" applyAlignment="1">
      <alignment horizontal="right" vertical="center"/>
    </xf>
    <xf numFmtId="0" fontId="29" fillId="2" borderId="0" xfId="0" applyFont="1" applyFill="1"/>
    <xf numFmtId="0" fontId="7" fillId="0" borderId="0" xfId="0" applyFont="1" applyBorder="1" applyAlignment="1">
      <alignment horizontal="center" vertical="center" wrapText="1"/>
    </xf>
    <xf numFmtId="0" fontId="30" fillId="2" borderId="37" xfId="0" applyFont="1" applyFill="1" applyBorder="1" applyAlignment="1">
      <alignment vertical="center" wrapText="1"/>
    </xf>
    <xf numFmtId="0" fontId="30" fillId="2" borderId="37" xfId="0" applyFont="1" applyFill="1" applyBorder="1" applyAlignment="1">
      <alignment horizontal="center" vertical="center" wrapText="1"/>
    </xf>
    <xf numFmtId="0" fontId="30" fillId="2" borderId="37" xfId="0" applyFont="1" applyFill="1" applyBorder="1" applyAlignment="1">
      <alignment vertical="center"/>
    </xf>
    <xf numFmtId="0" fontId="30" fillId="2" borderId="37" xfId="0" applyFont="1" applyFill="1" applyBorder="1" applyAlignment="1">
      <alignment horizontal="center" vertical="center"/>
    </xf>
    <xf numFmtId="44" fontId="30" fillId="2" borderId="37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2" fillId="2" borderId="37" xfId="3" applyFill="1" applyBorder="1" applyAlignment="1">
      <alignment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Alignment="1">
      <alignment horizontal="right" vertical="center"/>
    </xf>
    <xf numFmtId="2" fontId="7" fillId="2" borderId="10" xfId="0" applyNumberFormat="1" applyFont="1" applyFill="1" applyBorder="1" applyAlignment="1">
      <alignment horizontal="left" vertical="center" wrapText="1"/>
    </xf>
    <xf numFmtId="0" fontId="6" fillId="11" borderId="0" xfId="0" applyFont="1" applyFill="1" applyAlignment="1">
      <alignment vertical="center" wrapText="1"/>
    </xf>
    <xf numFmtId="2" fontId="26" fillId="2" borderId="10" xfId="0" applyNumberFormat="1" applyFont="1" applyFill="1" applyBorder="1" applyAlignment="1">
      <alignment horizontal="left" vertical="center"/>
    </xf>
    <xf numFmtId="0" fontId="26" fillId="2" borderId="16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top" wrapText="1"/>
    </xf>
    <xf numFmtId="0" fontId="18" fillId="2" borderId="23" xfId="0" applyFont="1" applyFill="1" applyBorder="1" applyAlignment="1">
      <alignment horizontal="left" vertical="center" wrapText="1"/>
    </xf>
    <xf numFmtId="164" fontId="18" fillId="2" borderId="23" xfId="0" applyNumberFormat="1" applyFont="1" applyFill="1" applyBorder="1" applyAlignment="1">
      <alignment horizontal="left" vertical="center"/>
    </xf>
    <xf numFmtId="0" fontId="20" fillId="2" borderId="19" xfId="0" applyFont="1" applyFill="1" applyBorder="1" applyAlignment="1">
      <alignment vertical="top" wrapText="1"/>
    </xf>
    <xf numFmtId="10" fontId="18" fillId="2" borderId="23" xfId="2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vertical="top" wrapText="1"/>
    </xf>
    <xf numFmtId="2" fontId="19" fillId="2" borderId="18" xfId="0" applyNumberFormat="1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left" vertical="center"/>
    </xf>
    <xf numFmtId="0" fontId="23" fillId="2" borderId="1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7" fillId="9" borderId="14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11" borderId="1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32" fillId="8" borderId="33" xfId="0" applyFont="1" applyFill="1" applyBorder="1" applyAlignment="1">
      <alignment horizontal="left" vertical="center" wrapText="1"/>
    </xf>
    <xf numFmtId="0" fontId="32" fillId="8" borderId="33" xfId="0" applyFont="1" applyFill="1" applyBorder="1" applyAlignment="1">
      <alignment horizontal="right" vertical="center" wrapText="1"/>
    </xf>
    <xf numFmtId="44" fontId="32" fillId="8" borderId="33" xfId="1" applyFont="1" applyFill="1" applyBorder="1" applyAlignment="1">
      <alignment horizontal="left" vertical="center" wrapText="1"/>
    </xf>
    <xf numFmtId="44" fontId="32" fillId="8" borderId="33" xfId="1" applyFont="1" applyFill="1" applyBorder="1" applyAlignment="1">
      <alignment horizontal="right" vertical="center" wrapText="1"/>
    </xf>
    <xf numFmtId="9" fontId="6" fillId="2" borderId="0" xfId="2" applyFont="1" applyFill="1" applyAlignment="1">
      <alignment vertical="center"/>
    </xf>
    <xf numFmtId="0" fontId="32" fillId="8" borderId="33" xfId="0" applyFont="1" applyFill="1" applyBorder="1" applyAlignment="1">
      <alignment vertical="center" wrapText="1"/>
    </xf>
    <xf numFmtId="0" fontId="32" fillId="8" borderId="33" xfId="0" applyFont="1" applyFill="1" applyBorder="1" applyAlignment="1">
      <alignment horizontal="center" vertical="center" wrapText="1"/>
    </xf>
    <xf numFmtId="44" fontId="32" fillId="8" borderId="33" xfId="1" applyFont="1" applyFill="1" applyBorder="1" applyAlignment="1">
      <alignment vertical="center" wrapText="1"/>
    </xf>
    <xf numFmtId="44" fontId="0" fillId="0" borderId="0" xfId="0" applyNumberFormat="1" applyAlignment="1">
      <alignment vertical="center"/>
    </xf>
    <xf numFmtId="44" fontId="7" fillId="3" borderId="0" xfId="1" applyFont="1" applyFill="1" applyAlignment="1">
      <alignment horizontal="right" vertical="center" wrapText="1"/>
    </xf>
    <xf numFmtId="44" fontId="7" fillId="3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6" fillId="0" borderId="0" xfId="1" applyFont="1" applyAlignment="1">
      <alignment vertical="center"/>
    </xf>
    <xf numFmtId="0" fontId="33" fillId="5" borderId="33" xfId="0" applyFont="1" applyFill="1" applyBorder="1" applyAlignment="1">
      <alignment horizontal="left" vertical="center" wrapText="1"/>
    </xf>
    <xf numFmtId="0" fontId="33" fillId="5" borderId="33" xfId="0" applyFont="1" applyFill="1" applyBorder="1" applyAlignment="1">
      <alignment horizontal="right" vertical="center" wrapText="1"/>
    </xf>
    <xf numFmtId="0" fontId="33" fillId="5" borderId="33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31" fillId="12" borderId="33" xfId="0" applyFont="1" applyFill="1" applyBorder="1" applyAlignment="1">
      <alignment horizontal="left" vertical="center" wrapText="1"/>
    </xf>
    <xf numFmtId="0" fontId="31" fillId="12" borderId="33" xfId="0" applyFont="1" applyFill="1" applyBorder="1" applyAlignment="1">
      <alignment horizontal="right" vertical="center" wrapText="1"/>
    </xf>
    <xf numFmtId="0" fontId="31" fillId="12" borderId="33" xfId="0" applyFont="1" applyFill="1" applyBorder="1" applyAlignment="1">
      <alignment horizontal="center" vertical="center" wrapText="1"/>
    </xf>
    <xf numFmtId="165" fontId="31" fillId="12" borderId="33" xfId="0" applyNumberFormat="1" applyFont="1" applyFill="1" applyBorder="1" applyAlignment="1">
      <alignment horizontal="right" vertical="center" wrapText="1"/>
    </xf>
    <xf numFmtId="4" fontId="31" fillId="12" borderId="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31" fillId="12" borderId="3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1" fillId="13" borderId="33" xfId="0" applyFont="1" applyFill="1" applyBorder="1" applyAlignment="1">
      <alignment horizontal="left" vertical="center" wrapText="1"/>
    </xf>
    <xf numFmtId="0" fontId="31" fillId="13" borderId="33" xfId="0" applyFont="1" applyFill="1" applyBorder="1" applyAlignment="1">
      <alignment horizontal="right" vertical="center" wrapText="1"/>
    </xf>
    <xf numFmtId="0" fontId="31" fillId="13" borderId="33" xfId="0" applyFont="1" applyFill="1" applyBorder="1" applyAlignment="1">
      <alignment horizontal="center" vertical="center" wrapText="1"/>
    </xf>
    <xf numFmtId="165" fontId="31" fillId="13" borderId="33" xfId="0" applyNumberFormat="1" applyFont="1" applyFill="1" applyBorder="1" applyAlignment="1">
      <alignment horizontal="right" vertical="center" wrapText="1"/>
    </xf>
    <xf numFmtId="0" fontId="17" fillId="2" borderId="19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17" fillId="2" borderId="2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right" vertical="center" wrapText="1"/>
    </xf>
    <xf numFmtId="0" fontId="12" fillId="2" borderId="33" xfId="0" applyFont="1" applyFill="1" applyBorder="1" applyAlignment="1">
      <alignment horizontal="center" vertical="center" wrapText="1"/>
    </xf>
    <xf numFmtId="165" fontId="12" fillId="2" borderId="33" xfId="0" applyNumberFormat="1" applyFont="1" applyFill="1" applyBorder="1" applyAlignment="1">
      <alignment horizontal="right" vertical="center" wrapText="1"/>
    </xf>
    <xf numFmtId="0" fontId="12" fillId="14" borderId="33" xfId="0" applyFont="1" applyFill="1" applyBorder="1" applyAlignment="1">
      <alignment horizontal="left" vertical="center" wrapText="1"/>
    </xf>
    <xf numFmtId="0" fontId="12" fillId="14" borderId="33" xfId="0" applyFont="1" applyFill="1" applyBorder="1" applyAlignment="1">
      <alignment horizontal="right" vertical="center" wrapText="1"/>
    </xf>
    <xf numFmtId="0" fontId="12" fillId="14" borderId="33" xfId="0" applyFont="1" applyFill="1" applyBorder="1" applyAlignment="1">
      <alignment horizontal="center" vertical="center" wrapText="1"/>
    </xf>
    <xf numFmtId="165" fontId="12" fillId="14" borderId="33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32" fillId="8" borderId="33" xfId="0" applyNumberFormat="1" applyFont="1" applyFill="1" applyBorder="1" applyAlignment="1">
      <alignment horizontal="center" vertical="center" wrapText="1"/>
    </xf>
    <xf numFmtId="4" fontId="31" fillId="13" borderId="33" xfId="0" applyNumberFormat="1" applyFont="1" applyFill="1" applyBorder="1" applyAlignment="1">
      <alignment horizontal="center" vertical="center" wrapText="1"/>
    </xf>
    <xf numFmtId="44" fontId="31" fillId="13" borderId="33" xfId="1" applyFont="1" applyFill="1" applyBorder="1" applyAlignment="1">
      <alignment horizontal="right" vertical="center" wrapText="1"/>
    </xf>
    <xf numFmtId="44" fontId="31" fillId="12" borderId="33" xfId="1" applyFont="1" applyFill="1" applyBorder="1" applyAlignment="1">
      <alignment horizontal="right" vertical="center" wrapText="1"/>
    </xf>
    <xf numFmtId="0" fontId="12" fillId="3" borderId="0" xfId="0" applyFont="1" applyFill="1" applyAlignment="1">
      <alignment horizontal="center" vertical="center" wrapText="1"/>
    </xf>
    <xf numFmtId="4" fontId="12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44" fontId="13" fillId="3" borderId="0" xfId="1" applyFont="1" applyFill="1" applyAlignment="1">
      <alignment vertical="center" wrapText="1"/>
    </xf>
    <xf numFmtId="4" fontId="19" fillId="3" borderId="31" xfId="1" applyNumberFormat="1" applyFont="1" applyFill="1" applyBorder="1" applyAlignment="1">
      <alignment horizontal="center" vertical="center" wrapText="1"/>
    </xf>
    <xf numFmtId="4" fontId="17" fillId="2" borderId="16" xfId="1" applyNumberFormat="1" applyFont="1" applyFill="1" applyBorder="1" applyAlignment="1">
      <alignment horizontal="left" vertical="center" wrapText="1"/>
    </xf>
    <xf numFmtId="4" fontId="6" fillId="2" borderId="0" xfId="1" applyNumberFormat="1" applyFont="1" applyFill="1" applyAlignment="1">
      <alignment vertical="center"/>
    </xf>
    <xf numFmtId="0" fontId="34" fillId="13" borderId="33" xfId="0" applyFont="1" applyFill="1" applyBorder="1" applyAlignment="1">
      <alignment horizontal="left" vertical="center" wrapText="1"/>
    </xf>
    <xf numFmtId="0" fontId="34" fillId="13" borderId="33" xfId="0" applyFont="1" applyFill="1" applyBorder="1" applyAlignment="1">
      <alignment horizontal="center" vertical="center" wrapText="1"/>
    </xf>
    <xf numFmtId="0" fontId="34" fillId="12" borderId="33" xfId="0" applyFont="1" applyFill="1" applyBorder="1" applyAlignment="1">
      <alignment horizontal="left" vertical="center" wrapText="1"/>
    </xf>
    <xf numFmtId="0" fontId="34" fillId="12" borderId="33" xfId="0" applyFont="1" applyFill="1" applyBorder="1" applyAlignment="1">
      <alignment horizontal="center" vertical="center" wrapText="1"/>
    </xf>
    <xf numFmtId="4" fontId="34" fillId="13" borderId="33" xfId="0" applyNumberFormat="1" applyFont="1" applyFill="1" applyBorder="1" applyAlignment="1">
      <alignment horizontal="center" vertical="center" wrapText="1"/>
    </xf>
    <xf numFmtId="44" fontId="34" fillId="13" borderId="33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12" borderId="33" xfId="0" applyNumberFormat="1" applyFont="1" applyFill="1" applyBorder="1" applyAlignment="1">
      <alignment horizontal="center" vertical="center" wrapText="1"/>
    </xf>
    <xf numFmtId="44" fontId="34" fillId="12" borderId="33" xfId="1" applyFont="1" applyFill="1" applyBorder="1" applyAlignment="1">
      <alignment horizontal="center" vertical="center" wrapText="1"/>
    </xf>
    <xf numFmtId="4" fontId="34" fillId="12" borderId="33" xfId="0" applyNumberFormat="1" applyFont="1" applyFill="1" applyBorder="1" applyAlignment="1">
      <alignment horizontal="center" vertical="center" wrapText="1"/>
    </xf>
    <xf numFmtId="0" fontId="34" fillId="13" borderId="33" xfId="0" applyNumberFormat="1" applyFont="1" applyFill="1" applyBorder="1" applyAlignment="1">
      <alignment horizontal="center" vertical="center" wrapText="1"/>
    </xf>
    <xf numFmtId="44" fontId="15" fillId="3" borderId="0" xfId="1" applyFont="1" applyFill="1" applyAlignment="1">
      <alignment vertical="top"/>
    </xf>
    <xf numFmtId="166" fontId="32" fillId="8" borderId="33" xfId="1" applyNumberFormat="1" applyFont="1" applyFill="1" applyBorder="1" applyAlignment="1">
      <alignment horizontal="left" vertical="center" wrapText="1"/>
    </xf>
    <xf numFmtId="166" fontId="32" fillId="8" borderId="33" xfId="1" applyNumberFormat="1" applyFont="1" applyFill="1" applyBorder="1" applyAlignment="1">
      <alignment horizontal="right" vertical="center" wrapText="1"/>
    </xf>
    <xf numFmtId="166" fontId="33" fillId="5" borderId="33" xfId="1" applyNumberFormat="1" applyFont="1" applyFill="1" applyBorder="1" applyAlignment="1">
      <alignment horizontal="right" vertical="center" wrapText="1"/>
    </xf>
    <xf numFmtId="166" fontId="31" fillId="13" borderId="33" xfId="1" applyNumberFormat="1" applyFont="1" applyFill="1" applyBorder="1" applyAlignment="1">
      <alignment horizontal="right" vertical="center" wrapText="1"/>
    </xf>
    <xf numFmtId="166" fontId="12" fillId="2" borderId="33" xfId="1" applyNumberFormat="1" applyFont="1" applyFill="1" applyBorder="1" applyAlignment="1">
      <alignment horizontal="right" vertical="center" wrapText="1"/>
    </xf>
    <xf numFmtId="166" fontId="31" fillId="12" borderId="33" xfId="1" applyNumberFormat="1" applyFont="1" applyFill="1" applyBorder="1" applyAlignment="1">
      <alignment horizontal="left" vertical="center" wrapText="1"/>
    </xf>
    <xf numFmtId="166" fontId="31" fillId="12" borderId="33" xfId="1" applyNumberFormat="1" applyFont="1" applyFill="1" applyBorder="1" applyAlignment="1">
      <alignment horizontal="right" vertical="center" wrapText="1"/>
    </xf>
    <xf numFmtId="166" fontId="12" fillId="14" borderId="33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36" fillId="3" borderId="17" xfId="0" applyFont="1" applyFill="1" applyBorder="1" applyAlignment="1">
      <alignment horizontal="center" vertical="center" wrapText="1"/>
    </xf>
    <xf numFmtId="4" fontId="36" fillId="3" borderId="17" xfId="0" applyNumberFormat="1" applyFont="1" applyFill="1" applyBorder="1" applyAlignment="1">
      <alignment horizontal="center" vertical="center" wrapText="1"/>
    </xf>
    <xf numFmtId="2" fontId="36" fillId="3" borderId="17" xfId="0" applyNumberFormat="1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7" fillId="2" borderId="2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/>
    </xf>
    <xf numFmtId="164" fontId="6" fillId="2" borderId="14" xfId="0" applyNumberFormat="1" applyFont="1" applyFill="1" applyBorder="1" applyAlignment="1">
      <alignment horizontal="left" vertical="center"/>
    </xf>
    <xf numFmtId="2" fontId="7" fillId="2" borderId="27" xfId="0" applyNumberFormat="1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10" fontId="6" fillId="2" borderId="24" xfId="2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10" fontId="6" fillId="2" borderId="16" xfId="2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10" fontId="0" fillId="2" borderId="0" xfId="2" applyNumberFormat="1" applyFont="1" applyFill="1" applyAlignment="1">
      <alignment vertical="center"/>
    </xf>
    <xf numFmtId="9" fontId="0" fillId="2" borderId="0" xfId="2" applyFont="1" applyFill="1" applyAlignment="1">
      <alignment vertical="center"/>
    </xf>
    <xf numFmtId="10" fontId="37" fillId="2" borderId="0" xfId="2" applyNumberFormat="1" applyFont="1" applyFill="1" applyAlignment="1">
      <alignment vertical="center"/>
    </xf>
    <xf numFmtId="0" fontId="37" fillId="2" borderId="0" xfId="0" applyFont="1" applyFill="1" applyAlignment="1">
      <alignment vertical="center"/>
    </xf>
    <xf numFmtId="10" fontId="38" fillId="2" borderId="0" xfId="2" applyNumberFormat="1" applyFont="1" applyFill="1" applyAlignment="1">
      <alignment vertical="center"/>
    </xf>
    <xf numFmtId="0" fontId="38" fillId="2" borderId="0" xfId="0" applyFont="1" applyFill="1" applyAlignment="1">
      <alignment vertical="center"/>
    </xf>
    <xf numFmtId="10" fontId="39" fillId="2" borderId="0" xfId="2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40" fillId="2" borderId="33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9" borderId="14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17" fillId="7" borderId="22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left" vertical="top" wrapText="1"/>
    </xf>
    <xf numFmtId="0" fontId="17" fillId="2" borderId="19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0" fontId="17" fillId="2" borderId="24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2" fontId="18" fillId="2" borderId="20" xfId="0" applyNumberFormat="1" applyFont="1" applyFill="1" applyBorder="1" applyAlignment="1">
      <alignment horizontal="center" vertical="center" wrapText="1"/>
    </xf>
    <xf numFmtId="2" fontId="18" fillId="2" borderId="16" xfId="0" applyNumberFormat="1" applyFont="1" applyFill="1" applyBorder="1" applyAlignment="1">
      <alignment horizontal="center" vertical="center" wrapText="1"/>
    </xf>
    <xf numFmtId="2" fontId="18" fillId="2" borderId="21" xfId="0" applyNumberFormat="1" applyFont="1" applyFill="1" applyBorder="1" applyAlignment="1">
      <alignment horizontal="center" vertical="center" wrapText="1"/>
    </xf>
    <xf numFmtId="2" fontId="19" fillId="2" borderId="18" xfId="0" applyNumberFormat="1" applyFont="1" applyFill="1" applyBorder="1" applyAlignment="1">
      <alignment horizontal="left" vertical="center"/>
    </xf>
    <xf numFmtId="2" fontId="19" fillId="2" borderId="24" xfId="0" applyNumberFormat="1" applyFont="1" applyFill="1" applyBorder="1" applyAlignment="1">
      <alignment horizontal="left" vertical="center"/>
    </xf>
    <xf numFmtId="2" fontId="19" fillId="2" borderId="19" xfId="0" applyNumberFormat="1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6" fillId="2" borderId="29" xfId="0" applyNumberFormat="1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3" fillId="3" borderId="0" xfId="0" applyFont="1" applyFill="1" applyAlignment="1">
      <alignment horizontal="right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2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26" xfId="0" applyFont="1" applyFill="1" applyBorder="1" applyAlignment="1">
      <alignment horizontal="left" vertical="top" wrapText="1"/>
    </xf>
    <xf numFmtId="0" fontId="17" fillId="7" borderId="0" xfId="0" applyFont="1" applyFill="1" applyBorder="1" applyAlignment="1">
      <alignment horizontal="center" vertical="center"/>
    </xf>
    <xf numFmtId="2" fontId="18" fillId="2" borderId="25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26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top" wrapText="1"/>
    </xf>
    <xf numFmtId="0" fontId="17" fillId="2" borderId="25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center" wrapText="1"/>
    </xf>
    <xf numFmtId="0" fontId="18" fillId="0" borderId="0" xfId="0" applyFont="1" applyBorder="1"/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2" fontId="18" fillId="2" borderId="28" xfId="0" applyNumberFormat="1" applyFont="1" applyFill="1" applyBorder="1" applyAlignment="1">
      <alignment horizontal="center" vertical="center" wrapText="1"/>
    </xf>
    <xf numFmtId="2" fontId="18" fillId="2" borderId="29" xfId="0" applyNumberFormat="1" applyFont="1" applyFill="1" applyBorder="1" applyAlignment="1">
      <alignment horizontal="center" vertical="center" wrapText="1"/>
    </xf>
    <xf numFmtId="0" fontId="32" fillId="8" borderId="35" xfId="0" applyFont="1" applyFill="1" applyBorder="1" applyAlignment="1">
      <alignment horizontal="center" vertical="center" wrapText="1"/>
    </xf>
    <xf numFmtId="0" fontId="32" fillId="8" borderId="34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32" fillId="8" borderId="38" xfId="0" applyFont="1" applyFill="1" applyBorder="1" applyAlignment="1">
      <alignment horizontal="center" vertical="center" wrapText="1"/>
    </xf>
    <xf numFmtId="0" fontId="32" fillId="8" borderId="39" xfId="0" applyFont="1" applyFill="1" applyBorder="1" applyAlignment="1">
      <alignment horizontal="center" vertical="center" wrapText="1"/>
    </xf>
  </cellXfs>
  <cellStyles count="5">
    <cellStyle name="Hiperlink" xfId="3" builtinId="8"/>
    <cellStyle name="Moeda" xfId="1" builtinId="4"/>
    <cellStyle name="Normal" xfId="0" builtinId="0"/>
    <cellStyle name="Normal 2 2" xfId="4" xr:uid="{581802BB-05EC-4657-8AF3-1D2C834CDC66}"/>
    <cellStyle name="Porcentagem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2501152</xdr:colOff>
      <xdr:row>11</xdr:row>
      <xdr:rowOff>125507</xdr:rowOff>
    </xdr:from>
    <xdr:to>
      <xdr:col>2</xdr:col>
      <xdr:colOff>4324237</xdr:colOff>
      <xdr:row>12</xdr:row>
      <xdr:rowOff>720452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4" y="4957483"/>
          <a:ext cx="1832610" cy="78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2438400</xdr:colOff>
      <xdr:row>15</xdr:row>
      <xdr:rowOff>17928</xdr:rowOff>
    </xdr:from>
    <xdr:to>
      <xdr:col>2</xdr:col>
      <xdr:colOff>4231341</xdr:colOff>
      <xdr:row>15</xdr:row>
      <xdr:rowOff>822279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B8F57-8F87-4CBC-AC30-EB5373F03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012" y="6158752"/>
          <a:ext cx="1792941" cy="808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130074</xdr:colOff>
      <xdr:row>3</xdr:row>
      <xdr:rowOff>30605</xdr:rowOff>
    </xdr:from>
    <xdr:ext cx="1479652" cy="483746"/>
    <xdr:pic>
      <xdr:nvPicPr>
        <xdr:cNvPr id="2" name="Imagem 1">
          <a:extLst>
            <a:ext uri="{FF2B5EF4-FFF2-40B4-BE49-F238E27FC236}">
              <a16:creationId xmlns:a16="http://schemas.microsoft.com/office/drawing/2014/main" id="{DE7012BF-ADB5-4C47-8C3C-BC0594499B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74" y="887855"/>
          <a:ext cx="1479652" cy="483746"/>
        </a:xfrm>
        <a:prstGeom prst="rect">
          <a:avLst/>
        </a:prstGeom>
      </xdr:spPr>
    </xdr:pic>
    <xdr:clientData/>
  </xdr:oneCellAnchor>
  <xdr:twoCellAnchor editAs="oneCell">
    <xdr:from>
      <xdr:col>6</xdr:col>
      <xdr:colOff>189655</xdr:colOff>
      <xdr:row>2</xdr:row>
      <xdr:rowOff>220979</xdr:rowOff>
    </xdr:from>
    <xdr:to>
      <xdr:col>7</xdr:col>
      <xdr:colOff>951917</xdr:colOff>
      <xdr:row>3</xdr:row>
      <xdr:rowOff>629683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294640FD-DAA7-4A59-9DC9-B8CC9504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980" y="830579"/>
          <a:ext cx="1505212" cy="648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597988</xdr:colOff>
      <xdr:row>3</xdr:row>
      <xdr:rowOff>33565</xdr:rowOff>
    </xdr:from>
    <xdr:ext cx="1986042" cy="793024"/>
    <xdr:pic>
      <xdr:nvPicPr>
        <xdr:cNvPr id="4" name="Imagem 3">
          <a:extLst>
            <a:ext uri="{FF2B5EF4-FFF2-40B4-BE49-F238E27FC236}">
              <a16:creationId xmlns:a16="http://schemas.microsoft.com/office/drawing/2014/main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88" y="970190"/>
          <a:ext cx="1986042" cy="793024"/>
        </a:xfrm>
        <a:prstGeom prst="rect">
          <a:avLst/>
        </a:prstGeom>
      </xdr:spPr>
    </xdr:pic>
    <xdr:clientData/>
  </xdr:oneCellAnchor>
  <xdr:twoCellAnchor editAs="oneCell">
    <xdr:from>
      <xdr:col>6</xdr:col>
      <xdr:colOff>385082</xdr:colOff>
      <xdr:row>2</xdr:row>
      <xdr:rowOff>163285</xdr:rowOff>
    </xdr:from>
    <xdr:to>
      <xdr:col>8</xdr:col>
      <xdr:colOff>512713</xdr:colOff>
      <xdr:row>4</xdr:row>
      <xdr:rowOff>249</xdr:rowOff>
    </xdr:to>
    <xdr:pic>
      <xdr:nvPicPr>
        <xdr:cNvPr id="6" name="Imagem 5" descr="Prefeitura de Pouso Alegre">
          <a:extLst>
            <a:ext uri="{FF2B5EF4-FFF2-40B4-BE49-F238E27FC236}">
              <a16:creationId xmlns:a16="http://schemas.microsoft.com/office/drawing/2014/main" id="{54DDB607-EDF2-4B7E-B484-F5D036A4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8618" y="843642"/>
          <a:ext cx="2168611" cy="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65304</xdr:colOff>
      <xdr:row>2</xdr:row>
      <xdr:rowOff>236220</xdr:rowOff>
    </xdr:from>
    <xdr:ext cx="2258796" cy="922019"/>
    <xdr:pic>
      <xdr:nvPicPr>
        <xdr:cNvPr id="4" name="Imagem 3">
          <a:extLst>
            <a:ext uri="{FF2B5EF4-FFF2-40B4-BE49-F238E27FC236}">
              <a16:creationId xmlns:a16="http://schemas.microsoft.com/office/drawing/2014/main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4" y="721995"/>
          <a:ext cx="2258796" cy="922019"/>
        </a:xfrm>
        <a:prstGeom prst="rect">
          <a:avLst/>
        </a:prstGeom>
      </xdr:spPr>
    </xdr:pic>
    <xdr:clientData/>
  </xdr:oneCellAnchor>
  <xdr:twoCellAnchor editAs="oneCell">
    <xdr:from>
      <xdr:col>4</xdr:col>
      <xdr:colOff>194309</xdr:colOff>
      <xdr:row>2</xdr:row>
      <xdr:rowOff>219466</xdr:rowOff>
    </xdr:from>
    <xdr:to>
      <xdr:col>6</xdr:col>
      <xdr:colOff>632459</xdr:colOff>
      <xdr:row>5</xdr:row>
      <xdr:rowOff>15240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34372176-9F7E-46D1-A6C1-6AEC8582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884" y="705241"/>
          <a:ext cx="2339340" cy="992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391535</xdr:colOff>
      <xdr:row>3</xdr:row>
      <xdr:rowOff>193478</xdr:rowOff>
    </xdr:from>
    <xdr:ext cx="2075356" cy="770115"/>
    <xdr:pic>
      <xdr:nvPicPr>
        <xdr:cNvPr id="2" name="Imagem 1">
          <a:extLst>
            <a:ext uri="{FF2B5EF4-FFF2-40B4-BE49-F238E27FC236}">
              <a16:creationId xmlns:a16="http://schemas.microsoft.com/office/drawing/2014/main" id="{BB336D02-A5C1-4803-9969-8E457A9BEA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35" y="943572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4</xdr:col>
      <xdr:colOff>95592</xdr:colOff>
      <xdr:row>3</xdr:row>
      <xdr:rowOff>323850</xdr:rowOff>
    </xdr:from>
    <xdr:to>
      <xdr:col>5</xdr:col>
      <xdr:colOff>856944</xdr:colOff>
      <xdr:row>4</xdr:row>
      <xdr:rowOff>55859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0780B6F4-D5DA-4B1F-A939-C58272FC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692" y="1076325"/>
          <a:ext cx="1614792" cy="665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259130</xdr:colOff>
      <xdr:row>3</xdr:row>
      <xdr:rowOff>340572</xdr:rowOff>
    </xdr:from>
    <xdr:ext cx="1836369" cy="671618"/>
    <xdr:pic>
      <xdr:nvPicPr>
        <xdr:cNvPr id="4" name="Imagem 3">
          <a:extLst>
            <a:ext uri="{FF2B5EF4-FFF2-40B4-BE49-F238E27FC236}">
              <a16:creationId xmlns:a16="http://schemas.microsoft.com/office/drawing/2014/main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0" y="1176655"/>
          <a:ext cx="1836369" cy="671618"/>
        </a:xfrm>
        <a:prstGeom prst="rect">
          <a:avLst/>
        </a:prstGeom>
      </xdr:spPr>
    </xdr:pic>
    <xdr:clientData/>
  </xdr:oneCellAnchor>
  <xdr:twoCellAnchor editAs="oneCell">
    <xdr:from>
      <xdr:col>6</xdr:col>
      <xdr:colOff>113150</xdr:colOff>
      <xdr:row>3</xdr:row>
      <xdr:rowOff>38101</xdr:rowOff>
    </xdr:from>
    <xdr:to>
      <xdr:col>7</xdr:col>
      <xdr:colOff>1216001</xdr:colOff>
      <xdr:row>5</xdr:row>
      <xdr:rowOff>112699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CF3E32EA-B9EE-472F-A4F9-2EB61034D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6150" y="876301"/>
          <a:ext cx="2664951" cy="112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74829</xdr:colOff>
      <xdr:row>3</xdr:row>
      <xdr:rowOff>342900</xdr:rowOff>
    </xdr:from>
    <xdr:ext cx="1572996" cy="645794"/>
    <xdr:pic>
      <xdr:nvPicPr>
        <xdr:cNvPr id="2" name="Imagem 1">
          <a:extLst>
            <a:ext uri="{FF2B5EF4-FFF2-40B4-BE49-F238E27FC236}">
              <a16:creationId xmlns:a16="http://schemas.microsoft.com/office/drawing/2014/main" id="{4894FD78-3712-4D2C-81B4-9A35734788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9" y="1095375"/>
          <a:ext cx="1572996" cy="645794"/>
        </a:xfrm>
        <a:prstGeom prst="rect">
          <a:avLst/>
        </a:prstGeom>
      </xdr:spPr>
    </xdr:pic>
    <xdr:clientData/>
  </xdr:oneCellAnchor>
  <xdr:twoCellAnchor editAs="oneCell">
    <xdr:from>
      <xdr:col>3</xdr:col>
      <xdr:colOff>278129</xdr:colOff>
      <xdr:row>3</xdr:row>
      <xdr:rowOff>126121</xdr:rowOff>
    </xdr:from>
    <xdr:to>
      <xdr:col>5</xdr:col>
      <xdr:colOff>497204</xdr:colOff>
      <xdr:row>4</xdr:row>
      <xdr:rowOff>211455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37408DF2-51C7-475D-8351-AE38E2645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5109" y="882406"/>
          <a:ext cx="2360295" cy="101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sabotanica.com.br/forth-inseticida?utm_source=Site&amp;utm_medium=GoogleMerchant&amp;utm_campaign=GoogleMerchant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amazon.com.br/Forth-Fungicida-Conc-30-Ml/dp/B07TTTVWVS?source=ps-sl-shoppingads-lpcontext&amp;ref_=fplfs&amp;psc=1&amp;smid=A1ZZFT5FULY4LN" TargetMode="External"/><Relationship Id="rId7" Type="http://schemas.openxmlformats.org/officeDocument/2006/relationships/hyperlink" Target="https://www.amazon.com.br/Forth-Inseticida-Conc-30-Ml/dp/B07VGY8MVD?source=ps-sl-shoppingads-lpcontext&amp;ref_=fplfs&amp;psc=1&amp;smid=A1ZZFT5FULY4LN" TargetMode="External"/><Relationship Id="rId12" Type="http://schemas.openxmlformats.org/officeDocument/2006/relationships/hyperlink" Target="https://www.distribuidoracaue.com.br/saco-para-lixo-100l-com-100-unidades-prod.html" TargetMode="External"/><Relationship Id="rId2" Type="http://schemas.openxmlformats.org/officeDocument/2006/relationships/hyperlink" Target="https://www.centrooesterosasdodeserto.com.br/forth-fungicida-concentrado-30ml" TargetMode="External"/><Relationship Id="rId1" Type="http://schemas.openxmlformats.org/officeDocument/2006/relationships/hyperlink" Target="https://campodasorquideas.com.br/produto/forth-fungicida-concentrado-30ml/" TargetMode="External"/><Relationship Id="rId6" Type="http://schemas.openxmlformats.org/officeDocument/2006/relationships/hyperlink" Target="https://www.magazineluiza.com.br/formicida-po-40-rosa-citromax-1-kg/p/af68g6jbj1/me/fmcd/?&amp;seller_id=imkazapdistribuidora" TargetMode="External"/><Relationship Id="rId11" Type="http://schemas.openxmlformats.org/officeDocument/2006/relationships/hyperlink" Target="https://sousalimp.com.br/produto/saco-plastico-para-lixo-100l-linha-reforcada/" TargetMode="External"/><Relationship Id="rId5" Type="http://schemas.openxmlformats.org/officeDocument/2006/relationships/hyperlink" Target="https://www.agrososal.com.br/dedetizacao/formicida-po-40-rosa-fipronil-citromax-1kg" TargetMode="External"/><Relationship Id="rId10" Type="http://schemas.openxmlformats.org/officeDocument/2006/relationships/hyperlink" Target="https://www.comerciodalimpeza.com.br/saco-para-lixo-100-litros-100-unds-super-reforcado?parceiro=6154&amp;variant_id=689" TargetMode="External"/><Relationship Id="rId4" Type="http://schemas.openxmlformats.org/officeDocument/2006/relationships/hyperlink" Target="https://www.leroymerlin.com.br/formicida-po-40-rosa-citromax-1-kg_1570692603?region=outros" TargetMode="External"/><Relationship Id="rId9" Type="http://schemas.openxmlformats.org/officeDocument/2006/relationships/hyperlink" Target="https://campodasorquideas.com.br/produto/forth-inseticida-concentrado-30ml/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topLeftCell="C1" workbookViewId="0">
      <selection activeCell="C6" sqref="C6"/>
    </sheetView>
  </sheetViews>
  <sheetFormatPr defaultColWidth="9" defaultRowHeight="15" x14ac:dyDescent="0.25"/>
  <cols>
    <col min="1" max="1" width="9.09765625" style="15" customWidth="1"/>
    <col min="2" max="2" width="30.8984375" style="15" customWidth="1"/>
    <col min="3" max="3" width="106.8984375" style="17" bestFit="1" customWidth="1"/>
    <col min="4" max="4" width="21.69921875" style="16" customWidth="1"/>
    <col min="5" max="5" width="10" style="14" bestFit="1" customWidth="1"/>
    <col min="6" max="6" width="12.09765625" style="14" customWidth="1"/>
    <col min="7" max="7" width="9" style="9"/>
    <col min="8" max="8" width="18.69921875" style="9" customWidth="1"/>
    <col min="9" max="9" width="95.19921875" style="9" bestFit="1" customWidth="1"/>
    <col min="10" max="10" width="17.69921875" style="9" bestFit="1" customWidth="1"/>
    <col min="11" max="11" width="14.5" style="9" bestFit="1" customWidth="1"/>
    <col min="12" max="12" width="17.69921875" style="9" bestFit="1" customWidth="1"/>
    <col min="13" max="16384" width="9" style="9"/>
  </cols>
  <sheetData>
    <row r="1" spans="2:5" ht="46.2" customHeight="1" x14ac:dyDescent="0.25">
      <c r="B1" s="275" t="s">
        <v>24</v>
      </c>
      <c r="C1" s="275"/>
    </row>
    <row r="2" spans="2:5" ht="37.950000000000003" customHeight="1" x14ac:dyDescent="0.25">
      <c r="B2" s="23" t="s">
        <v>3</v>
      </c>
      <c r="C2" s="12" t="s">
        <v>67</v>
      </c>
      <c r="E2" s="16"/>
    </row>
    <row r="3" spans="2:5" ht="37.950000000000003" customHeight="1" x14ac:dyDescent="0.25">
      <c r="B3" s="23" t="s">
        <v>4</v>
      </c>
      <c r="C3" s="12" t="s">
        <v>66</v>
      </c>
      <c r="E3" s="16"/>
    </row>
    <row r="4" spans="2:5" ht="37.950000000000003" customHeight="1" x14ac:dyDescent="0.25">
      <c r="B4" s="23" t="s">
        <v>10</v>
      </c>
      <c r="C4" s="47">
        <f ca="1">TODAY()</f>
        <v>44993</v>
      </c>
      <c r="E4" s="16"/>
    </row>
    <row r="5" spans="2:5" ht="37.950000000000003" customHeight="1" x14ac:dyDescent="0.25">
      <c r="B5" s="23" t="s">
        <v>14</v>
      </c>
      <c r="C5" s="20">
        <v>0.33910000000000001</v>
      </c>
      <c r="E5" s="16"/>
    </row>
    <row r="6" spans="2:5" ht="37.950000000000003" customHeight="1" x14ac:dyDescent="0.25">
      <c r="B6" s="23" t="s">
        <v>15</v>
      </c>
      <c r="C6" s="20"/>
      <c r="E6" s="16"/>
    </row>
    <row r="7" spans="2:5" ht="37.950000000000003" customHeight="1" x14ac:dyDescent="0.25">
      <c r="B7" s="23" t="s">
        <v>16</v>
      </c>
      <c r="C7" s="55" t="s">
        <v>68</v>
      </c>
      <c r="E7" s="16"/>
    </row>
    <row r="8" spans="2:5" ht="37.950000000000003" customHeight="1" x14ac:dyDescent="0.25">
      <c r="B8" s="23" t="s">
        <v>25</v>
      </c>
      <c r="C8" s="12" t="s">
        <v>19</v>
      </c>
      <c r="E8" s="16"/>
    </row>
    <row r="9" spans="2:5" ht="37.950000000000003" customHeight="1" x14ac:dyDescent="0.25">
      <c r="B9" s="23" t="s">
        <v>17</v>
      </c>
      <c r="C9" s="12" t="s">
        <v>18</v>
      </c>
      <c r="E9" s="16"/>
    </row>
    <row r="11" spans="2:5" x14ac:dyDescent="0.25">
      <c r="B11" s="19"/>
      <c r="C11" s="18"/>
      <c r="D11" s="14"/>
    </row>
    <row r="12" spans="2:5" x14ac:dyDescent="0.25">
      <c r="B12" s="276" t="s">
        <v>26</v>
      </c>
      <c r="C12" s="277"/>
      <c r="D12" s="14"/>
    </row>
    <row r="13" spans="2:5" ht="58.95" customHeight="1" x14ac:dyDescent="0.25">
      <c r="B13" s="21"/>
      <c r="C13" s="22"/>
    </row>
    <row r="15" spans="2:5" x14ac:dyDescent="0.25">
      <c r="B15" s="278" t="s">
        <v>27</v>
      </c>
      <c r="C15" s="279"/>
    </row>
    <row r="16" spans="2:5" ht="66.599999999999994" customHeight="1" x14ac:dyDescent="0.25">
      <c r="B16" s="21"/>
      <c r="C16" s="22"/>
    </row>
    <row r="20" spans="3:7" x14ac:dyDescent="0.25">
      <c r="C20" s="9"/>
    </row>
    <row r="21" spans="3:7" x14ac:dyDescent="0.25">
      <c r="C21"/>
    </row>
    <row r="22" spans="3:7" x14ac:dyDescent="0.25">
      <c r="G22"/>
    </row>
    <row r="23" spans="3:7" x14ac:dyDescent="0.25">
      <c r="C23"/>
    </row>
  </sheetData>
  <mergeCells count="3">
    <mergeCell ref="B1:C1"/>
    <mergeCell ref="B12:C12"/>
    <mergeCell ref="B15:C15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1"/>
  <sheetViews>
    <sheetView view="pageBreakPreview" zoomScale="70" zoomScaleNormal="70" zoomScaleSheetLayoutView="70" workbookViewId="0">
      <selection activeCell="B17" sqref="B17:H17"/>
    </sheetView>
  </sheetViews>
  <sheetFormatPr defaultColWidth="9" defaultRowHeight="15" x14ac:dyDescent="0.25"/>
  <cols>
    <col min="1" max="1" width="7.09765625" style="173" bestFit="1" customWidth="1"/>
    <col min="2" max="2" width="16.19921875" style="63" customWidth="1"/>
    <col min="3" max="3" width="33.5" style="151" bestFit="1" customWidth="1"/>
    <col min="4" max="4" width="11.09765625" style="128" bestFit="1" customWidth="1"/>
    <col min="5" max="5" width="9.09765625" style="75" bestFit="1" customWidth="1"/>
    <col min="6" max="6" width="16.59765625" style="125" customWidth="1"/>
    <col min="7" max="7" width="9.59765625" style="122" bestFit="1" customWidth="1"/>
    <col min="8" max="8" width="14.5" style="123" customWidth="1"/>
    <col min="9" max="9" width="12" style="4" bestFit="1" customWidth="1"/>
    <col min="10" max="10" width="17.69921875" style="4" bestFit="1" customWidth="1"/>
    <col min="11" max="11" width="14.5" style="4" bestFit="1" customWidth="1"/>
    <col min="12" max="12" width="17.69921875" style="4" bestFit="1" customWidth="1"/>
    <col min="13" max="16384" width="9" style="4"/>
  </cols>
  <sheetData>
    <row r="1" spans="1:8" ht="24" customHeight="1" thickTop="1" thickBot="1" x14ac:dyDescent="0.3">
      <c r="A1" s="288" t="s">
        <v>28</v>
      </c>
      <c r="B1" s="288"/>
      <c r="C1" s="288"/>
      <c r="D1" s="288"/>
      <c r="E1" s="288"/>
      <c r="F1" s="289"/>
      <c r="G1" s="124" t="s">
        <v>3</v>
      </c>
      <c r="H1" s="56" t="str">
        <f>DADOS!C2</f>
        <v>R03</v>
      </c>
    </row>
    <row r="2" spans="1:8" ht="24" customHeight="1" thickTop="1" thickBot="1" x14ac:dyDescent="0.3">
      <c r="A2" s="290"/>
      <c r="B2" s="290"/>
      <c r="C2" s="290"/>
      <c r="D2" s="290"/>
      <c r="E2" s="290"/>
      <c r="F2" s="291"/>
      <c r="G2" s="124" t="s">
        <v>10</v>
      </c>
      <c r="H2" s="57">
        <f ca="1">DADOS!C4</f>
        <v>44993</v>
      </c>
    </row>
    <row r="3" spans="1:8" ht="20.25" customHeight="1" thickTop="1" x14ac:dyDescent="0.25">
      <c r="A3" s="283" t="s">
        <v>11</v>
      </c>
      <c r="B3" s="284"/>
      <c r="C3" s="167" t="s">
        <v>12</v>
      </c>
      <c r="D3" s="127"/>
      <c r="G3" s="84" t="s">
        <v>9</v>
      </c>
      <c r="H3" s="81"/>
    </row>
    <row r="4" spans="1:8" ht="50.4" customHeight="1" thickBot="1" x14ac:dyDescent="0.3">
      <c r="A4" s="168"/>
      <c r="B4" s="83"/>
      <c r="C4" s="292" t="str">
        <f>DADOS!C3</f>
        <v>SERVIÇOS DE PODA, SUPRESSÃO E MANUTENÇÃO DE ÁREAS VERDES</v>
      </c>
      <c r="D4" s="293"/>
      <c r="E4" s="293"/>
      <c r="F4" s="294"/>
      <c r="G4" s="85"/>
      <c r="H4" s="82"/>
    </row>
    <row r="5" spans="1:8" ht="7.95" customHeight="1" thickTop="1" thickBot="1" x14ac:dyDescent="0.3">
      <c r="A5" s="169"/>
      <c r="B5" s="58"/>
      <c r="C5" s="150"/>
      <c r="D5" s="59"/>
      <c r="E5" s="152"/>
      <c r="F5" s="154"/>
      <c r="G5" s="120"/>
      <c r="H5" s="120"/>
    </row>
    <row r="6" spans="1:8" s="60" customFormat="1" ht="36" customHeight="1" thickTop="1" thickBot="1" x14ac:dyDescent="0.3">
      <c r="A6" s="286" t="str">
        <f>A1&amp;" DE PROJETO EXECUTIVO - "&amp;C4</f>
        <v>MEMORIAL DE CÁLCULO DE PROJETO EXECUTIVO - SERVIÇOS DE PODA, SUPRESSÃO E MANUTENÇÃO DE ÁREAS VERDES</v>
      </c>
      <c r="B6" s="286"/>
      <c r="C6" s="286"/>
      <c r="D6" s="286"/>
      <c r="E6" s="286"/>
      <c r="F6" s="286"/>
      <c r="G6" s="286"/>
      <c r="H6" s="286"/>
    </row>
    <row r="7" spans="1:8" ht="12.75" customHeight="1" thickTop="1" thickBot="1" x14ac:dyDescent="0.3">
      <c r="A7" s="287"/>
      <c r="B7" s="287"/>
      <c r="C7" s="287"/>
      <c r="D7" s="287"/>
      <c r="E7" s="287"/>
      <c r="F7" s="287"/>
      <c r="G7" s="287"/>
      <c r="H7" s="287"/>
    </row>
    <row r="8" spans="1:8" s="132" customFormat="1" ht="16.2" customHeight="1" thickBot="1" x14ac:dyDescent="0.3">
      <c r="A8" s="170">
        <v>1</v>
      </c>
      <c r="B8" s="285" t="s">
        <v>627</v>
      </c>
      <c r="C8" s="285"/>
      <c r="D8" s="285"/>
      <c r="E8" s="285"/>
      <c r="F8" s="285"/>
      <c r="G8" s="285"/>
      <c r="H8" s="285"/>
    </row>
    <row r="9" spans="1:8" s="75" customFormat="1" ht="16.2" thickBot="1" x14ac:dyDescent="0.3">
      <c r="A9" s="162" t="s">
        <v>360</v>
      </c>
      <c r="B9" s="280" t="s">
        <v>628</v>
      </c>
      <c r="C9" s="280"/>
      <c r="D9" s="280"/>
      <c r="E9" s="280"/>
      <c r="F9" s="280"/>
      <c r="G9" s="280"/>
      <c r="H9" s="280"/>
    </row>
    <row r="10" spans="1:8" s="132" customFormat="1" ht="16.2" customHeight="1" thickBot="1" x14ac:dyDescent="0.3">
      <c r="A10" s="170">
        <v>1</v>
      </c>
      <c r="B10" s="285" t="s">
        <v>78</v>
      </c>
      <c r="C10" s="285"/>
      <c r="D10" s="285"/>
      <c r="E10" s="285"/>
      <c r="F10" s="285"/>
      <c r="G10" s="285"/>
      <c r="H10" s="285"/>
    </row>
    <row r="11" spans="1:8" s="5" customFormat="1" ht="16.2" thickBot="1" x14ac:dyDescent="0.3">
      <c r="A11" s="171" t="s">
        <v>359</v>
      </c>
      <c r="B11" s="282" t="s">
        <v>69</v>
      </c>
      <c r="C11" s="282"/>
      <c r="D11" s="282"/>
      <c r="E11" s="282"/>
      <c r="F11" s="282"/>
      <c r="G11" s="282"/>
      <c r="H11" s="282"/>
    </row>
    <row r="12" spans="1:8" s="75" customFormat="1" ht="15.6" x14ac:dyDescent="0.25">
      <c r="A12" s="162" t="s">
        <v>360</v>
      </c>
      <c r="B12" s="280" t="s">
        <v>357</v>
      </c>
      <c r="C12" s="280"/>
      <c r="D12" s="280"/>
      <c r="E12" s="280"/>
      <c r="F12" s="280"/>
      <c r="G12" s="280"/>
      <c r="H12" s="280"/>
    </row>
    <row r="13" spans="1:8" s="149" customFormat="1" ht="15.6" x14ac:dyDescent="0.25">
      <c r="A13" s="54"/>
      <c r="B13" s="76"/>
      <c r="C13" s="23"/>
      <c r="D13" s="62"/>
      <c r="E13" s="54"/>
      <c r="F13" s="126"/>
      <c r="G13" s="148"/>
      <c r="H13" s="148"/>
    </row>
    <row r="14" spans="1:8" s="161" customFormat="1" ht="15.6" x14ac:dyDescent="0.25">
      <c r="A14" s="54"/>
      <c r="B14" s="76"/>
      <c r="C14" s="19" t="s">
        <v>29</v>
      </c>
      <c r="D14" s="64">
        <v>1</v>
      </c>
      <c r="E14" s="73" t="s">
        <v>363</v>
      </c>
      <c r="F14" s="126"/>
      <c r="G14" s="148"/>
      <c r="H14" s="148"/>
    </row>
    <row r="15" spans="1:8" s="161" customFormat="1" ht="15.6" x14ac:dyDescent="0.25">
      <c r="A15" s="54"/>
      <c r="B15" s="76"/>
      <c r="C15" s="19" t="s">
        <v>44</v>
      </c>
      <c r="D15" s="64">
        <v>12</v>
      </c>
      <c r="E15" s="73" t="s">
        <v>48</v>
      </c>
      <c r="F15" s="126"/>
      <c r="G15" s="148"/>
      <c r="H15" s="148"/>
    </row>
    <row r="16" spans="1:8" s="80" customFormat="1" ht="16.2" thickBot="1" x14ac:dyDescent="0.3">
      <c r="A16" s="77"/>
      <c r="B16" s="77"/>
      <c r="C16" s="78" t="s">
        <v>0</v>
      </c>
      <c r="D16" s="79">
        <v>12</v>
      </c>
      <c r="E16" s="77" t="s">
        <v>48</v>
      </c>
      <c r="F16" s="155"/>
      <c r="G16" s="121"/>
      <c r="H16" s="121"/>
    </row>
    <row r="17" spans="1:8" s="75" customFormat="1" ht="15.6" x14ac:dyDescent="0.25">
      <c r="A17" s="162" t="s">
        <v>361</v>
      </c>
      <c r="B17" s="280" t="s">
        <v>358</v>
      </c>
      <c r="C17" s="280"/>
      <c r="D17" s="280"/>
      <c r="E17" s="280"/>
      <c r="F17" s="280"/>
      <c r="G17" s="280"/>
      <c r="H17" s="280"/>
    </row>
    <row r="18" spans="1:8" s="149" customFormat="1" ht="15.6" x14ac:dyDescent="0.25">
      <c r="A18" s="54"/>
      <c r="B18" s="76"/>
      <c r="C18" s="23"/>
      <c r="D18" s="62"/>
      <c r="E18" s="54"/>
      <c r="F18" s="126"/>
      <c r="G18" s="148"/>
      <c r="H18" s="148"/>
    </row>
    <row r="19" spans="1:8" s="149" customFormat="1" ht="15.6" x14ac:dyDescent="0.25">
      <c r="A19" s="54"/>
      <c r="B19" s="76"/>
      <c r="C19" s="19" t="s">
        <v>29</v>
      </c>
      <c r="D19" s="64">
        <v>3</v>
      </c>
      <c r="E19" s="73" t="s">
        <v>79</v>
      </c>
      <c r="F19" s="126"/>
      <c r="G19" s="148"/>
      <c r="H19" s="148"/>
    </row>
    <row r="20" spans="1:8" s="149" customFormat="1" ht="15.6" x14ac:dyDescent="0.25">
      <c r="A20" s="54"/>
      <c r="B20" s="76"/>
      <c r="C20" s="19" t="s">
        <v>44</v>
      </c>
      <c r="D20" s="64">
        <v>12</v>
      </c>
      <c r="E20" s="73" t="s">
        <v>48</v>
      </c>
      <c r="F20" s="126"/>
      <c r="G20" s="148"/>
      <c r="H20" s="148"/>
    </row>
    <row r="21" spans="1:8" s="80" customFormat="1" ht="16.2" thickBot="1" x14ac:dyDescent="0.3">
      <c r="A21" s="77"/>
      <c r="B21" s="77"/>
      <c r="C21" s="78" t="s">
        <v>0</v>
      </c>
      <c r="D21" s="79">
        <f>D19*D20</f>
        <v>36</v>
      </c>
      <c r="E21" s="77" t="s">
        <v>48</v>
      </c>
      <c r="F21" s="155"/>
      <c r="G21" s="121"/>
      <c r="H21" s="121"/>
    </row>
    <row r="22" spans="1:8" s="75" customFormat="1" ht="15.6" x14ac:dyDescent="0.25">
      <c r="A22" s="162" t="s">
        <v>361</v>
      </c>
      <c r="B22" s="280" t="s">
        <v>362</v>
      </c>
      <c r="C22" s="280"/>
      <c r="D22" s="280"/>
      <c r="E22" s="280"/>
      <c r="F22" s="280"/>
      <c r="G22" s="280"/>
      <c r="H22" s="280"/>
    </row>
    <row r="23" spans="1:8" s="161" customFormat="1" ht="15.6" x14ac:dyDescent="0.25">
      <c r="A23" s="54"/>
      <c r="B23" s="76"/>
      <c r="C23" s="23"/>
      <c r="D23" s="62"/>
      <c r="E23" s="54"/>
      <c r="F23" s="126"/>
      <c r="G23" s="148"/>
      <c r="H23" s="148"/>
    </row>
    <row r="24" spans="1:8" s="161" customFormat="1" ht="15.6" x14ac:dyDescent="0.25">
      <c r="A24" s="54"/>
      <c r="B24" s="76"/>
      <c r="C24" s="19" t="s">
        <v>29</v>
      </c>
      <c r="D24" s="64">
        <v>1</v>
      </c>
      <c r="E24" s="73" t="s">
        <v>363</v>
      </c>
      <c r="F24" s="126"/>
      <c r="G24" s="148"/>
      <c r="H24" s="148"/>
    </row>
    <row r="25" spans="1:8" s="161" customFormat="1" ht="15.6" x14ac:dyDescent="0.25">
      <c r="A25" s="54"/>
      <c r="B25" s="76"/>
      <c r="C25" s="19" t="s">
        <v>44</v>
      </c>
      <c r="D25" s="64">
        <v>12</v>
      </c>
      <c r="E25" s="73" t="s">
        <v>48</v>
      </c>
      <c r="F25" s="126"/>
      <c r="G25" s="148"/>
      <c r="H25" s="148"/>
    </row>
    <row r="26" spans="1:8" s="80" customFormat="1" ht="16.2" thickBot="1" x14ac:dyDescent="0.3">
      <c r="A26" s="77"/>
      <c r="B26" s="77"/>
      <c r="C26" s="78" t="s">
        <v>0</v>
      </c>
      <c r="D26" s="79">
        <f>D24*D25</f>
        <v>12</v>
      </c>
      <c r="E26" s="77" t="s">
        <v>48</v>
      </c>
      <c r="F26" s="155"/>
      <c r="G26" s="121"/>
      <c r="H26" s="121"/>
    </row>
    <row r="27" spans="1:8" s="5" customFormat="1" ht="16.2" thickBot="1" x14ac:dyDescent="0.3">
      <c r="A27" s="171" t="s">
        <v>370</v>
      </c>
      <c r="B27" s="282" t="s">
        <v>77</v>
      </c>
      <c r="C27" s="282"/>
      <c r="D27" s="282"/>
      <c r="E27" s="282"/>
      <c r="F27" s="282"/>
      <c r="G27" s="282"/>
      <c r="H27" s="282"/>
    </row>
    <row r="28" spans="1:8" s="75" customFormat="1" ht="33.6" customHeight="1" x14ac:dyDescent="0.25">
      <c r="A28" s="162" t="s">
        <v>371</v>
      </c>
      <c r="B28" s="281" t="s">
        <v>368</v>
      </c>
      <c r="C28" s="281"/>
      <c r="D28" s="281"/>
      <c r="E28" s="281"/>
      <c r="F28" s="281"/>
      <c r="G28" s="281"/>
      <c r="H28" s="281"/>
    </row>
    <row r="29" spans="1:8" s="149" customFormat="1" ht="15.6" x14ac:dyDescent="0.25">
      <c r="A29" s="54"/>
      <c r="B29" s="76"/>
      <c r="C29" s="23"/>
      <c r="D29" s="62"/>
      <c r="E29" s="54"/>
      <c r="F29" s="126"/>
      <c r="G29" s="148"/>
      <c r="H29" s="148"/>
    </row>
    <row r="30" spans="1:8" s="149" customFormat="1" ht="15.6" x14ac:dyDescent="0.25">
      <c r="A30" s="54"/>
      <c r="B30" s="76"/>
      <c r="C30" s="19" t="s">
        <v>29</v>
      </c>
      <c r="D30" s="64">
        <v>1</v>
      </c>
      <c r="E30" s="73" t="s">
        <v>53</v>
      </c>
      <c r="F30" s="126"/>
      <c r="G30" s="148"/>
      <c r="H30" s="148"/>
    </row>
    <row r="31" spans="1:8" s="149" customFormat="1" ht="15.6" x14ac:dyDescent="0.25">
      <c r="A31" s="54"/>
      <c r="B31" s="76"/>
      <c r="C31" s="19" t="s">
        <v>44</v>
      </c>
      <c r="D31" s="64">
        <v>52</v>
      </c>
      <c r="E31" s="73" t="s">
        <v>70</v>
      </c>
      <c r="F31" s="126"/>
      <c r="G31" s="148"/>
      <c r="H31" s="148"/>
    </row>
    <row r="32" spans="1:8" s="149" customFormat="1" ht="15.6" x14ac:dyDescent="0.25">
      <c r="A32" s="54"/>
      <c r="B32" s="76"/>
      <c r="C32" s="19" t="s">
        <v>74</v>
      </c>
      <c r="D32" s="64">
        <v>44</v>
      </c>
      <c r="E32" s="73" t="s">
        <v>75</v>
      </c>
      <c r="F32" s="126"/>
      <c r="G32" s="148"/>
      <c r="H32" s="148"/>
    </row>
    <row r="33" spans="1:8" s="80" customFormat="1" ht="16.2" thickBot="1" x14ac:dyDescent="0.3">
      <c r="A33" s="77"/>
      <c r="B33" s="77"/>
      <c r="C33" s="78" t="s">
        <v>72</v>
      </c>
      <c r="D33" s="79">
        <f>D32*D31*D30</f>
        <v>2288</v>
      </c>
      <c r="E33" s="77" t="s">
        <v>75</v>
      </c>
      <c r="F33" s="155"/>
      <c r="G33" s="121"/>
      <c r="H33" s="121"/>
    </row>
    <row r="34" spans="1:8" s="75" customFormat="1" ht="33.6" customHeight="1" x14ac:dyDescent="0.25">
      <c r="A34" s="162" t="s">
        <v>372</v>
      </c>
      <c r="B34" s="281" t="s">
        <v>369</v>
      </c>
      <c r="C34" s="281"/>
      <c r="D34" s="281"/>
      <c r="E34" s="281"/>
      <c r="F34" s="281"/>
      <c r="G34" s="281"/>
      <c r="H34" s="281"/>
    </row>
    <row r="35" spans="1:8" s="149" customFormat="1" ht="15.6" x14ac:dyDescent="0.25">
      <c r="A35" s="54"/>
      <c r="B35" s="76"/>
      <c r="C35" s="23"/>
      <c r="D35" s="62"/>
      <c r="E35" s="54"/>
      <c r="F35" s="126"/>
      <c r="G35" s="148"/>
      <c r="H35" s="148"/>
    </row>
    <row r="36" spans="1:8" s="149" customFormat="1" ht="15.6" x14ac:dyDescent="0.25">
      <c r="A36" s="54"/>
      <c r="B36" s="76"/>
      <c r="C36" s="19" t="s">
        <v>29</v>
      </c>
      <c r="D36" s="64">
        <v>1</v>
      </c>
      <c r="E36" s="73" t="s">
        <v>53</v>
      </c>
      <c r="F36" s="126"/>
      <c r="G36" s="148"/>
      <c r="H36" s="148"/>
    </row>
    <row r="37" spans="1:8" s="149" customFormat="1" ht="15.6" x14ac:dyDescent="0.25">
      <c r="A37" s="54"/>
      <c r="B37" s="76"/>
      <c r="C37" s="19" t="s">
        <v>44</v>
      </c>
      <c r="D37" s="64">
        <v>52</v>
      </c>
      <c r="E37" s="73" t="s">
        <v>70</v>
      </c>
      <c r="F37" s="126"/>
      <c r="G37" s="148"/>
      <c r="H37" s="148"/>
    </row>
    <row r="38" spans="1:8" s="149" customFormat="1" ht="15.6" x14ac:dyDescent="0.25">
      <c r="A38" s="54"/>
      <c r="B38" s="76"/>
      <c r="C38" s="19" t="s">
        <v>71</v>
      </c>
      <c r="D38" s="64">
        <f>(7*24)-44</f>
        <v>124</v>
      </c>
      <c r="E38" s="73" t="s">
        <v>75</v>
      </c>
      <c r="F38" s="126"/>
      <c r="G38" s="148"/>
      <c r="H38" s="148"/>
    </row>
    <row r="39" spans="1:8" s="80" customFormat="1" ht="16.2" thickBot="1" x14ac:dyDescent="0.3">
      <c r="A39" s="77"/>
      <c r="B39" s="77"/>
      <c r="C39" s="78" t="s">
        <v>73</v>
      </c>
      <c r="D39" s="79">
        <f>D38*D37</f>
        <v>6448</v>
      </c>
      <c r="E39" s="77" t="s">
        <v>75</v>
      </c>
      <c r="F39" s="155"/>
      <c r="G39" s="121"/>
      <c r="H39" s="121"/>
    </row>
    <row r="40" spans="1:8" s="5" customFormat="1" ht="16.2" thickBot="1" x14ac:dyDescent="0.3">
      <c r="A40" s="171" t="s">
        <v>373</v>
      </c>
      <c r="B40" s="282" t="s">
        <v>89</v>
      </c>
      <c r="C40" s="282"/>
      <c r="D40" s="282"/>
      <c r="E40" s="282"/>
      <c r="F40" s="282"/>
      <c r="G40" s="282"/>
      <c r="H40" s="282"/>
    </row>
    <row r="41" spans="1:8" s="153" customFormat="1" ht="16.2" thickBot="1" x14ac:dyDescent="0.3">
      <c r="A41" s="172" t="s">
        <v>374</v>
      </c>
      <c r="B41" s="295" t="s">
        <v>81</v>
      </c>
      <c r="C41" s="295"/>
      <c r="D41" s="295"/>
      <c r="E41" s="295"/>
      <c r="F41" s="295"/>
      <c r="G41" s="295"/>
      <c r="H41" s="295"/>
    </row>
    <row r="42" spans="1:8" s="75" customFormat="1" ht="15.6" x14ac:dyDescent="0.25">
      <c r="A42" s="162" t="s">
        <v>375</v>
      </c>
      <c r="B42" s="280" t="s">
        <v>282</v>
      </c>
      <c r="C42" s="280"/>
      <c r="D42" s="280"/>
      <c r="E42" s="280"/>
      <c r="F42" s="280"/>
      <c r="G42" s="280"/>
      <c r="H42" s="280"/>
    </row>
    <row r="43" spans="1:8" s="149" customFormat="1" ht="15.6" x14ac:dyDescent="0.25">
      <c r="A43" s="54"/>
      <c r="B43" s="76"/>
      <c r="C43" s="23"/>
      <c r="D43" s="62"/>
      <c r="E43" s="54"/>
      <c r="F43" s="126"/>
      <c r="G43" s="148"/>
      <c r="H43" s="148"/>
    </row>
    <row r="44" spans="1:8" s="149" customFormat="1" ht="15.6" x14ac:dyDescent="0.25">
      <c r="A44" s="54"/>
      <c r="B44" s="76"/>
      <c r="C44" s="19" t="s">
        <v>82</v>
      </c>
      <c r="D44" s="64">
        <v>46</v>
      </c>
      <c r="E44" s="73" t="s">
        <v>1</v>
      </c>
      <c r="F44" s="126"/>
      <c r="G44" s="148"/>
      <c r="H44" s="148"/>
    </row>
    <row r="45" spans="1:8" s="149" customFormat="1" ht="15.6" x14ac:dyDescent="0.25">
      <c r="A45" s="54"/>
      <c r="B45" s="76"/>
      <c r="C45" s="19" t="s">
        <v>29</v>
      </c>
      <c r="D45" s="64">
        <v>10</v>
      </c>
      <c r="E45" s="73" t="s">
        <v>83</v>
      </c>
      <c r="F45" s="126"/>
      <c r="G45" s="148"/>
      <c r="H45" s="148"/>
    </row>
    <row r="46" spans="1:8" s="80" customFormat="1" ht="16.2" thickBot="1" x14ac:dyDescent="0.3">
      <c r="A46" s="77"/>
      <c r="B46" s="77"/>
      <c r="C46" s="78" t="s">
        <v>0</v>
      </c>
      <c r="D46" s="79">
        <f>D44*D45</f>
        <v>460</v>
      </c>
      <c r="E46" s="77" t="s">
        <v>53</v>
      </c>
      <c r="F46" s="155"/>
      <c r="G46" s="121"/>
      <c r="H46" s="121"/>
    </row>
    <row r="47" spans="1:8" s="75" customFormat="1" ht="15.6" x14ac:dyDescent="0.25">
      <c r="A47" s="162" t="s">
        <v>376</v>
      </c>
      <c r="B47" s="280" t="s">
        <v>85</v>
      </c>
      <c r="C47" s="280"/>
      <c r="D47" s="280"/>
      <c r="E47" s="280"/>
      <c r="F47" s="280"/>
      <c r="G47" s="280"/>
      <c r="H47" s="280"/>
    </row>
    <row r="48" spans="1:8" s="149" customFormat="1" ht="15.6" x14ac:dyDescent="0.25">
      <c r="A48" s="54"/>
      <c r="B48" s="76"/>
      <c r="C48" s="23"/>
      <c r="D48" s="62"/>
      <c r="E48" s="54"/>
      <c r="F48" s="126"/>
      <c r="G48" s="148"/>
      <c r="H48" s="148"/>
    </row>
    <row r="49" spans="1:8" s="149" customFormat="1" ht="15.6" x14ac:dyDescent="0.25">
      <c r="A49" s="54"/>
      <c r="B49" s="76"/>
      <c r="C49" s="19" t="s">
        <v>82</v>
      </c>
      <c r="D49" s="64">
        <v>46</v>
      </c>
      <c r="E49" s="73" t="s">
        <v>1</v>
      </c>
      <c r="F49" s="126"/>
      <c r="G49" s="148"/>
      <c r="H49" s="148"/>
    </row>
    <row r="50" spans="1:8" s="149" customFormat="1" ht="15.6" x14ac:dyDescent="0.25">
      <c r="A50" s="54"/>
      <c r="B50" s="76"/>
      <c r="C50" s="19" t="s">
        <v>29</v>
      </c>
      <c r="D50" s="64">
        <v>10</v>
      </c>
      <c r="E50" s="73" t="s">
        <v>83</v>
      </c>
      <c r="F50" s="126"/>
      <c r="G50" s="148"/>
      <c r="H50" s="148"/>
    </row>
    <row r="51" spans="1:8" s="80" customFormat="1" ht="16.2" thickBot="1" x14ac:dyDescent="0.3">
      <c r="A51" s="77"/>
      <c r="B51" s="77"/>
      <c r="C51" s="78" t="s">
        <v>0</v>
      </c>
      <c r="D51" s="79">
        <f>D49*D50</f>
        <v>460</v>
      </c>
      <c r="E51" s="77" t="s">
        <v>53</v>
      </c>
      <c r="F51" s="155"/>
      <c r="G51" s="121"/>
      <c r="H51" s="121"/>
    </row>
    <row r="52" spans="1:8" s="75" customFormat="1" ht="15.6" x14ac:dyDescent="0.25">
      <c r="A52" s="162" t="s">
        <v>377</v>
      </c>
      <c r="B52" s="280" t="s">
        <v>96</v>
      </c>
      <c r="C52" s="280"/>
      <c r="D52" s="280"/>
      <c r="E52" s="280"/>
      <c r="F52" s="280"/>
      <c r="G52" s="280"/>
      <c r="H52" s="280"/>
    </row>
    <row r="53" spans="1:8" s="149" customFormat="1" ht="15.6" x14ac:dyDescent="0.25">
      <c r="A53" s="54"/>
      <c r="B53" s="76"/>
      <c r="C53" s="23"/>
      <c r="D53" s="62"/>
      <c r="E53" s="54"/>
      <c r="F53" s="126"/>
      <c r="G53" s="148"/>
      <c r="H53" s="148"/>
    </row>
    <row r="54" spans="1:8" s="149" customFormat="1" ht="15.6" x14ac:dyDescent="0.25">
      <c r="A54" s="54"/>
      <c r="B54" s="76"/>
      <c r="C54" s="19" t="s">
        <v>82</v>
      </c>
      <c r="D54" s="64">
        <v>46</v>
      </c>
      <c r="E54" s="73" t="s">
        <v>1</v>
      </c>
      <c r="F54" s="126"/>
      <c r="G54" s="148"/>
      <c r="H54" s="148"/>
    </row>
    <row r="55" spans="1:8" s="149" customFormat="1" ht="15.6" x14ac:dyDescent="0.25">
      <c r="A55" s="54"/>
      <c r="B55" s="76"/>
      <c r="C55" s="19" t="s">
        <v>29</v>
      </c>
      <c r="D55" s="64">
        <v>5</v>
      </c>
      <c r="E55" s="73" t="s">
        <v>83</v>
      </c>
      <c r="F55" s="126"/>
      <c r="G55" s="148"/>
      <c r="H55" s="148"/>
    </row>
    <row r="56" spans="1:8" s="80" customFormat="1" ht="16.2" thickBot="1" x14ac:dyDescent="0.3">
      <c r="A56" s="77"/>
      <c r="B56" s="77"/>
      <c r="C56" s="78" t="s">
        <v>0</v>
      </c>
      <c r="D56" s="79">
        <f>D54*D55</f>
        <v>230</v>
      </c>
      <c r="E56" s="77" t="s">
        <v>53</v>
      </c>
      <c r="F56" s="155"/>
      <c r="G56" s="121"/>
      <c r="H56" s="121"/>
    </row>
    <row r="57" spans="1:8" s="75" customFormat="1" ht="15.6" x14ac:dyDescent="0.25">
      <c r="A57" s="162" t="s">
        <v>378</v>
      </c>
      <c r="B57" s="280" t="s">
        <v>84</v>
      </c>
      <c r="C57" s="280"/>
      <c r="D57" s="280"/>
      <c r="E57" s="280"/>
      <c r="F57" s="280"/>
      <c r="G57" s="280"/>
      <c r="H57" s="280"/>
    </row>
    <row r="58" spans="1:8" s="149" customFormat="1" ht="15.6" x14ac:dyDescent="0.25">
      <c r="A58" s="54"/>
      <c r="B58" s="76"/>
      <c r="C58" s="23"/>
      <c r="D58" s="62"/>
      <c r="E58" s="54"/>
      <c r="F58" s="126"/>
      <c r="G58" s="148"/>
      <c r="H58" s="148"/>
    </row>
    <row r="59" spans="1:8" s="149" customFormat="1" ht="15.6" x14ac:dyDescent="0.25">
      <c r="A59" s="54"/>
      <c r="B59" s="76"/>
      <c r="C59" s="19" t="s">
        <v>82</v>
      </c>
      <c r="D59" s="64">
        <v>46</v>
      </c>
      <c r="E59" s="73" t="s">
        <v>1</v>
      </c>
      <c r="F59" s="126"/>
      <c r="G59" s="148"/>
      <c r="H59" s="148"/>
    </row>
    <row r="60" spans="1:8" s="149" customFormat="1" ht="15.6" x14ac:dyDescent="0.25">
      <c r="A60" s="54"/>
      <c r="B60" s="76"/>
      <c r="C60" s="19" t="s">
        <v>29</v>
      </c>
      <c r="D60" s="64">
        <v>20</v>
      </c>
      <c r="E60" s="73" t="s">
        <v>83</v>
      </c>
      <c r="F60" s="126"/>
      <c r="G60" s="148"/>
      <c r="H60" s="148"/>
    </row>
    <row r="61" spans="1:8" s="80" customFormat="1" ht="16.2" thickBot="1" x14ac:dyDescent="0.3">
      <c r="A61" s="77"/>
      <c r="B61" s="77"/>
      <c r="C61" s="78" t="s">
        <v>0</v>
      </c>
      <c r="D61" s="79">
        <f>D59*D60</f>
        <v>920</v>
      </c>
      <c r="E61" s="77" t="s">
        <v>53</v>
      </c>
      <c r="F61" s="155"/>
      <c r="G61" s="121"/>
      <c r="H61" s="121"/>
    </row>
    <row r="62" spans="1:8" s="153" customFormat="1" ht="16.2" thickBot="1" x14ac:dyDescent="0.3">
      <c r="A62" s="172" t="s">
        <v>380</v>
      </c>
      <c r="B62" s="295" t="s">
        <v>86</v>
      </c>
      <c r="C62" s="295"/>
      <c r="D62" s="295"/>
      <c r="E62" s="295"/>
      <c r="F62" s="295"/>
      <c r="G62" s="295"/>
      <c r="H62" s="295"/>
    </row>
    <row r="63" spans="1:8" s="75" customFormat="1" ht="15.6" x14ac:dyDescent="0.25">
      <c r="A63" s="162" t="s">
        <v>379</v>
      </c>
      <c r="B63" s="280" t="s">
        <v>103</v>
      </c>
      <c r="C63" s="280"/>
      <c r="D63" s="280"/>
      <c r="E63" s="280"/>
      <c r="F63" s="280"/>
      <c r="G63" s="280"/>
      <c r="H63" s="280"/>
    </row>
    <row r="64" spans="1:8" s="149" customFormat="1" ht="15.6" x14ac:dyDescent="0.25">
      <c r="A64" s="54"/>
      <c r="B64" s="76"/>
      <c r="C64" s="23"/>
      <c r="D64" s="62"/>
      <c r="E64" s="54"/>
      <c r="F64" s="126"/>
      <c r="G64" s="148"/>
      <c r="H64" s="148"/>
    </row>
    <row r="65" spans="1:8" s="149" customFormat="1" ht="15.6" x14ac:dyDescent="0.25">
      <c r="A65" s="54"/>
      <c r="B65" s="76"/>
      <c r="C65" s="19" t="s">
        <v>29</v>
      </c>
      <c r="D65" s="64">
        <v>2070</v>
      </c>
      <c r="E65" s="73" t="s">
        <v>53</v>
      </c>
      <c r="F65" s="126"/>
      <c r="G65" s="148"/>
      <c r="H65" s="148"/>
    </row>
    <row r="66" spans="1:8" s="149" customFormat="1" ht="15.6" x14ac:dyDescent="0.25">
      <c r="A66" s="54"/>
      <c r="B66" s="76"/>
      <c r="C66" s="19" t="s">
        <v>91</v>
      </c>
      <c r="D66" s="64">
        <v>0.1</v>
      </c>
      <c r="E66" s="73" t="s">
        <v>92</v>
      </c>
      <c r="F66" s="126"/>
      <c r="G66" s="148"/>
      <c r="H66" s="148"/>
    </row>
    <row r="67" spans="1:8" s="80" customFormat="1" ht="16.2" thickBot="1" x14ac:dyDescent="0.3">
      <c r="A67" s="77"/>
      <c r="B67" s="77"/>
      <c r="C67" s="78" t="s">
        <v>0</v>
      </c>
      <c r="D67" s="79">
        <f>D65*D66</f>
        <v>207</v>
      </c>
      <c r="E67" s="77" t="s">
        <v>51</v>
      </c>
      <c r="F67" s="155"/>
      <c r="G67" s="121"/>
      <c r="H67" s="121"/>
    </row>
    <row r="68" spans="1:8" s="75" customFormat="1" ht="15.6" x14ac:dyDescent="0.25">
      <c r="A68" s="162" t="s">
        <v>381</v>
      </c>
      <c r="B68" s="280" t="s">
        <v>90</v>
      </c>
      <c r="C68" s="280"/>
      <c r="D68" s="280"/>
      <c r="E68" s="280"/>
      <c r="F68" s="280"/>
      <c r="G68" s="280"/>
      <c r="H68" s="280"/>
    </row>
    <row r="69" spans="1:8" s="149" customFormat="1" ht="15.6" x14ac:dyDescent="0.25">
      <c r="A69" s="54"/>
      <c r="B69" s="76"/>
      <c r="C69" s="23"/>
      <c r="D69" s="62"/>
      <c r="E69" s="54"/>
      <c r="F69" s="126"/>
      <c r="G69" s="148"/>
      <c r="H69" s="148"/>
    </row>
    <row r="70" spans="1:8" s="149" customFormat="1" ht="15.6" x14ac:dyDescent="0.25">
      <c r="A70" s="54"/>
      <c r="B70" s="76"/>
      <c r="C70" s="19" t="s">
        <v>29</v>
      </c>
      <c r="D70" s="64">
        <v>2070</v>
      </c>
      <c r="E70" s="73" t="s">
        <v>53</v>
      </c>
      <c r="F70" s="126"/>
      <c r="G70" s="148"/>
      <c r="H70" s="148"/>
    </row>
    <row r="71" spans="1:8" s="149" customFormat="1" ht="15.6" x14ac:dyDescent="0.25">
      <c r="A71" s="54"/>
      <c r="B71" s="76"/>
      <c r="C71" s="19" t="s">
        <v>91</v>
      </c>
      <c r="D71" s="64">
        <v>0.3</v>
      </c>
      <c r="E71" s="73" t="s">
        <v>92</v>
      </c>
      <c r="F71" s="126"/>
      <c r="G71" s="148"/>
      <c r="H71" s="148"/>
    </row>
    <row r="72" spans="1:8" s="80" customFormat="1" ht="16.2" thickBot="1" x14ac:dyDescent="0.3">
      <c r="A72" s="77"/>
      <c r="B72" s="77"/>
      <c r="C72" s="78" t="s">
        <v>0</v>
      </c>
      <c r="D72" s="79">
        <f>D70*D71</f>
        <v>621</v>
      </c>
      <c r="E72" s="77" t="s">
        <v>51</v>
      </c>
      <c r="F72" s="155"/>
      <c r="G72" s="121"/>
      <c r="H72" s="121"/>
    </row>
    <row r="73" spans="1:8" s="5" customFormat="1" ht="16.2" thickBot="1" x14ac:dyDescent="0.3">
      <c r="A73" s="171" t="s">
        <v>382</v>
      </c>
      <c r="B73" s="282" t="s">
        <v>283</v>
      </c>
      <c r="C73" s="282"/>
      <c r="D73" s="282"/>
      <c r="E73" s="282"/>
      <c r="F73" s="282"/>
      <c r="G73" s="282"/>
      <c r="H73" s="282"/>
    </row>
    <row r="74" spans="1:8" s="153" customFormat="1" ht="16.2" thickBot="1" x14ac:dyDescent="0.3">
      <c r="A74" s="172" t="s">
        <v>383</v>
      </c>
      <c r="B74" s="295" t="s">
        <v>93</v>
      </c>
      <c r="C74" s="295"/>
      <c r="D74" s="295"/>
      <c r="E74" s="295"/>
      <c r="F74" s="295"/>
      <c r="G74" s="295"/>
      <c r="H74" s="295"/>
    </row>
    <row r="75" spans="1:8" s="75" customFormat="1" ht="15.6" x14ac:dyDescent="0.25">
      <c r="A75" s="162" t="s">
        <v>384</v>
      </c>
      <c r="B75" s="280" t="s">
        <v>94</v>
      </c>
      <c r="C75" s="280"/>
      <c r="D75" s="280"/>
      <c r="E75" s="280"/>
      <c r="F75" s="280"/>
      <c r="G75" s="280"/>
      <c r="H75" s="280"/>
    </row>
    <row r="76" spans="1:8" s="149" customFormat="1" ht="15.6" x14ac:dyDescent="0.25">
      <c r="A76" s="54"/>
      <c r="B76" s="76"/>
      <c r="C76" s="23"/>
      <c r="D76" s="62"/>
      <c r="E76" s="54"/>
      <c r="F76" s="126"/>
      <c r="G76" s="148"/>
      <c r="H76" s="148"/>
    </row>
    <row r="77" spans="1:8" s="149" customFormat="1" ht="15.6" x14ac:dyDescent="0.25">
      <c r="A77" s="54"/>
      <c r="B77" s="76"/>
      <c r="C77" s="19" t="s">
        <v>82</v>
      </c>
      <c r="D77" s="64">
        <v>46</v>
      </c>
      <c r="E77" s="73" t="s">
        <v>1</v>
      </c>
      <c r="F77" s="126"/>
      <c r="G77" s="148"/>
      <c r="H77" s="148"/>
    </row>
    <row r="78" spans="1:8" s="149" customFormat="1" ht="15.6" x14ac:dyDescent="0.25">
      <c r="A78" s="54"/>
      <c r="B78" s="76"/>
      <c r="C78" s="19" t="s">
        <v>29</v>
      </c>
      <c r="D78" s="64">
        <v>10</v>
      </c>
      <c r="E78" s="73" t="s">
        <v>83</v>
      </c>
      <c r="F78" s="126"/>
      <c r="G78" s="148"/>
      <c r="H78" s="148"/>
    </row>
    <row r="79" spans="1:8" s="80" customFormat="1" ht="16.2" thickBot="1" x14ac:dyDescent="0.3">
      <c r="A79" s="77"/>
      <c r="B79" s="77"/>
      <c r="C79" s="78" t="s">
        <v>0</v>
      </c>
      <c r="D79" s="79">
        <f>D77*D78</f>
        <v>460</v>
      </c>
      <c r="E79" s="77" t="s">
        <v>53</v>
      </c>
      <c r="F79" s="155"/>
      <c r="G79" s="121"/>
      <c r="H79" s="121"/>
    </row>
    <row r="80" spans="1:8" s="75" customFormat="1" ht="15.6" x14ac:dyDescent="0.25">
      <c r="A80" s="162" t="s">
        <v>385</v>
      </c>
      <c r="B80" s="280" t="s">
        <v>95</v>
      </c>
      <c r="C80" s="280"/>
      <c r="D80" s="280"/>
      <c r="E80" s="280"/>
      <c r="F80" s="280"/>
      <c r="G80" s="280"/>
      <c r="H80" s="280"/>
    </row>
    <row r="81" spans="1:8" s="149" customFormat="1" ht="15.6" x14ac:dyDescent="0.25">
      <c r="A81" s="54"/>
      <c r="B81" s="76"/>
      <c r="C81" s="23"/>
      <c r="D81" s="62"/>
      <c r="E81" s="54"/>
      <c r="F81" s="126"/>
      <c r="G81" s="148"/>
      <c r="H81" s="148"/>
    </row>
    <row r="82" spans="1:8" s="149" customFormat="1" ht="15.6" x14ac:dyDescent="0.25">
      <c r="A82" s="54"/>
      <c r="B82" s="76"/>
      <c r="C82" s="19" t="s">
        <v>82</v>
      </c>
      <c r="D82" s="64">
        <v>46</v>
      </c>
      <c r="E82" s="73" t="s">
        <v>1</v>
      </c>
      <c r="F82" s="126"/>
      <c r="G82" s="148"/>
      <c r="H82" s="148"/>
    </row>
    <row r="83" spans="1:8" s="149" customFormat="1" ht="15.6" x14ac:dyDescent="0.25">
      <c r="A83" s="54"/>
      <c r="B83" s="76"/>
      <c r="C83" s="19" t="s">
        <v>29</v>
      </c>
      <c r="D83" s="64">
        <v>5</v>
      </c>
      <c r="E83" s="73" t="s">
        <v>83</v>
      </c>
      <c r="F83" s="126"/>
      <c r="G83" s="148"/>
      <c r="H83" s="148"/>
    </row>
    <row r="84" spans="1:8" s="80" customFormat="1" ht="16.2" thickBot="1" x14ac:dyDescent="0.3">
      <c r="A84" s="77"/>
      <c r="B84" s="77"/>
      <c r="C84" s="78" t="s">
        <v>0</v>
      </c>
      <c r="D84" s="79">
        <f>D82*D83</f>
        <v>230</v>
      </c>
      <c r="E84" s="77" t="s">
        <v>53</v>
      </c>
      <c r="F84" s="155"/>
      <c r="G84" s="121"/>
      <c r="H84" s="121"/>
    </row>
    <row r="85" spans="1:8" s="153" customFormat="1" ht="16.2" thickBot="1" x14ac:dyDescent="0.3">
      <c r="A85" s="172" t="s">
        <v>386</v>
      </c>
      <c r="B85" s="295" t="s">
        <v>86</v>
      </c>
      <c r="C85" s="295"/>
      <c r="D85" s="295"/>
      <c r="E85" s="295"/>
      <c r="F85" s="295"/>
      <c r="G85" s="295"/>
      <c r="H85" s="295"/>
    </row>
    <row r="86" spans="1:8" s="75" customFormat="1" ht="15.6" x14ac:dyDescent="0.25">
      <c r="A86" s="162" t="s">
        <v>387</v>
      </c>
      <c r="B86" s="280" t="s">
        <v>103</v>
      </c>
      <c r="C86" s="280"/>
      <c r="D86" s="280"/>
      <c r="E86" s="280"/>
      <c r="F86" s="280"/>
      <c r="G86" s="280"/>
      <c r="H86" s="280"/>
    </row>
    <row r="87" spans="1:8" s="149" customFormat="1" ht="15.6" x14ac:dyDescent="0.25">
      <c r="A87" s="54"/>
      <c r="B87" s="76"/>
      <c r="C87" s="23"/>
      <c r="D87" s="62"/>
      <c r="E87" s="54"/>
      <c r="F87" s="126"/>
      <c r="G87" s="148"/>
      <c r="H87" s="148"/>
    </row>
    <row r="88" spans="1:8" s="149" customFormat="1" ht="15.6" x14ac:dyDescent="0.25">
      <c r="A88" s="54"/>
      <c r="B88" s="76"/>
      <c r="C88" s="19" t="s">
        <v>29</v>
      </c>
      <c r="D88" s="64">
        <v>690</v>
      </c>
      <c r="E88" s="73" t="s">
        <v>53</v>
      </c>
      <c r="F88" s="126"/>
      <c r="G88" s="148"/>
      <c r="H88" s="148"/>
    </row>
    <row r="89" spans="1:8" s="149" customFormat="1" ht="15.6" x14ac:dyDescent="0.25">
      <c r="A89" s="54"/>
      <c r="B89" s="76"/>
      <c r="C89" s="19" t="s">
        <v>91</v>
      </c>
      <c r="D89" s="64">
        <v>0.3</v>
      </c>
      <c r="E89" s="73" t="s">
        <v>92</v>
      </c>
      <c r="F89" s="126"/>
      <c r="G89" s="148"/>
      <c r="H89" s="148"/>
    </row>
    <row r="90" spans="1:8" s="80" customFormat="1" ht="16.2" thickBot="1" x14ac:dyDescent="0.3">
      <c r="A90" s="77"/>
      <c r="B90" s="77"/>
      <c r="C90" s="78" t="s">
        <v>0</v>
      </c>
      <c r="D90" s="79">
        <f>D88*D89</f>
        <v>207</v>
      </c>
      <c r="E90" s="77" t="s">
        <v>51</v>
      </c>
      <c r="F90" s="155"/>
      <c r="G90" s="121"/>
      <c r="H90" s="121"/>
    </row>
    <row r="91" spans="1:8" s="75" customFormat="1" ht="15.6" x14ac:dyDescent="0.25">
      <c r="A91" s="162" t="s">
        <v>388</v>
      </c>
      <c r="B91" s="280" t="s">
        <v>90</v>
      </c>
      <c r="C91" s="280"/>
      <c r="D91" s="280"/>
      <c r="E91" s="280"/>
      <c r="F91" s="280"/>
      <c r="G91" s="280"/>
      <c r="H91" s="280"/>
    </row>
    <row r="92" spans="1:8" s="149" customFormat="1" ht="15.6" x14ac:dyDescent="0.25">
      <c r="A92" s="54"/>
      <c r="B92" s="76"/>
      <c r="C92" s="23"/>
      <c r="D92" s="62"/>
      <c r="E92" s="54"/>
      <c r="F92" s="126"/>
      <c r="G92" s="148"/>
      <c r="H92" s="148"/>
    </row>
    <row r="93" spans="1:8" s="149" customFormat="1" ht="15.6" x14ac:dyDescent="0.25">
      <c r="A93" s="54"/>
      <c r="B93" s="76"/>
      <c r="C93" s="19" t="s">
        <v>29</v>
      </c>
      <c r="D93" s="64">
        <v>690</v>
      </c>
      <c r="E93" s="73" t="s">
        <v>53</v>
      </c>
      <c r="F93" s="126"/>
      <c r="G93" s="148"/>
      <c r="H93" s="148"/>
    </row>
    <row r="94" spans="1:8" s="149" customFormat="1" ht="15.6" x14ac:dyDescent="0.25">
      <c r="A94" s="54"/>
      <c r="B94" s="76"/>
      <c r="C94" s="19" t="s">
        <v>91</v>
      </c>
      <c r="D94" s="64">
        <v>1</v>
      </c>
      <c r="E94" s="73" t="s">
        <v>92</v>
      </c>
      <c r="F94" s="126"/>
      <c r="G94" s="148"/>
      <c r="H94" s="148"/>
    </row>
    <row r="95" spans="1:8" s="80" customFormat="1" ht="16.2" thickBot="1" x14ac:dyDescent="0.3">
      <c r="A95" s="77"/>
      <c r="B95" s="77"/>
      <c r="C95" s="78" t="s">
        <v>0</v>
      </c>
      <c r="D95" s="79">
        <f>D93*D94</f>
        <v>690</v>
      </c>
      <c r="E95" s="77" t="s">
        <v>51</v>
      </c>
      <c r="F95" s="155"/>
      <c r="G95" s="121"/>
      <c r="H95" s="121"/>
    </row>
    <row r="96" spans="1:8" s="5" customFormat="1" ht="16.2" thickBot="1" x14ac:dyDescent="0.3">
      <c r="A96" s="171" t="s">
        <v>389</v>
      </c>
      <c r="B96" s="282" t="s">
        <v>97</v>
      </c>
      <c r="C96" s="282"/>
      <c r="D96" s="282"/>
      <c r="E96" s="282"/>
      <c r="F96" s="282"/>
      <c r="G96" s="282"/>
      <c r="H96" s="282"/>
    </row>
    <row r="97" spans="1:8" s="153" customFormat="1" ht="16.2" thickBot="1" x14ac:dyDescent="0.3">
      <c r="A97" s="172" t="s">
        <v>390</v>
      </c>
      <c r="B97" s="295" t="s">
        <v>98</v>
      </c>
      <c r="C97" s="295"/>
      <c r="D97" s="295"/>
      <c r="E97" s="295"/>
      <c r="F97" s="295"/>
      <c r="G97" s="295"/>
      <c r="H97" s="295"/>
    </row>
    <row r="98" spans="1:8" s="75" customFormat="1" ht="15.6" x14ac:dyDescent="0.25">
      <c r="A98" s="162" t="s">
        <v>391</v>
      </c>
      <c r="B98" s="280" t="s">
        <v>99</v>
      </c>
      <c r="C98" s="280"/>
      <c r="D98" s="280"/>
      <c r="E98" s="280"/>
      <c r="F98" s="280"/>
      <c r="G98" s="280"/>
      <c r="H98" s="280"/>
    </row>
    <row r="99" spans="1:8" s="149" customFormat="1" ht="15.6" x14ac:dyDescent="0.25">
      <c r="A99" s="54"/>
      <c r="B99" s="76"/>
      <c r="C99" s="23"/>
      <c r="D99" s="62"/>
      <c r="E99" s="54"/>
      <c r="F99" s="126"/>
      <c r="G99" s="148"/>
      <c r="H99" s="148"/>
    </row>
    <row r="100" spans="1:8" s="149" customFormat="1" ht="15.6" x14ac:dyDescent="0.25">
      <c r="A100" s="54"/>
      <c r="B100" s="76"/>
      <c r="C100" s="19" t="s">
        <v>153</v>
      </c>
      <c r="D100" s="64">
        <v>167631.64000000001</v>
      </c>
      <c r="E100" s="73" t="s">
        <v>1</v>
      </c>
      <c r="F100" s="126"/>
      <c r="G100" s="148"/>
      <c r="H100" s="148"/>
    </row>
    <row r="101" spans="1:8" s="149" customFormat="1" ht="15.6" x14ac:dyDescent="0.25">
      <c r="A101" s="54"/>
      <c r="B101" s="76"/>
      <c r="C101" s="19" t="s">
        <v>101</v>
      </c>
      <c r="D101" s="64">
        <v>20</v>
      </c>
      <c r="E101" s="73" t="s">
        <v>42</v>
      </c>
      <c r="F101" s="126"/>
      <c r="G101" s="148"/>
      <c r="H101" s="148"/>
    </row>
    <row r="102" spans="1:8" s="80" customFormat="1" ht="16.2" thickBot="1" x14ac:dyDescent="0.3">
      <c r="A102" s="77"/>
      <c r="B102" s="77"/>
      <c r="C102" s="78" t="s">
        <v>0</v>
      </c>
      <c r="D102" s="79">
        <f>D100*(D101/100)</f>
        <v>33526.328000000001</v>
      </c>
      <c r="E102" s="77" t="s">
        <v>1</v>
      </c>
      <c r="F102" s="155"/>
      <c r="G102" s="121"/>
      <c r="H102" s="121"/>
    </row>
    <row r="103" spans="1:8" s="75" customFormat="1" ht="15.6" x14ac:dyDescent="0.25">
      <c r="A103" s="162" t="s">
        <v>392</v>
      </c>
      <c r="B103" s="280" t="s">
        <v>100</v>
      </c>
      <c r="C103" s="280"/>
      <c r="D103" s="280"/>
      <c r="E103" s="280"/>
      <c r="F103" s="280"/>
      <c r="G103" s="280"/>
      <c r="H103" s="280"/>
    </row>
    <row r="104" spans="1:8" s="149" customFormat="1" ht="15.6" x14ac:dyDescent="0.25">
      <c r="A104" s="54"/>
      <c r="B104" s="76"/>
      <c r="C104" s="23"/>
      <c r="D104" s="62"/>
      <c r="E104" s="54"/>
      <c r="F104" s="126"/>
      <c r="G104" s="148"/>
      <c r="H104" s="148"/>
    </row>
    <row r="105" spans="1:8" s="149" customFormat="1" ht="15.6" x14ac:dyDescent="0.25">
      <c r="A105" s="54"/>
      <c r="B105" s="76"/>
      <c r="C105" s="19" t="s">
        <v>153</v>
      </c>
      <c r="D105" s="64">
        <v>167631.64000000001</v>
      </c>
      <c r="E105" s="73" t="s">
        <v>1</v>
      </c>
      <c r="F105" s="126"/>
      <c r="G105" s="148"/>
      <c r="H105" s="148"/>
    </row>
    <row r="106" spans="1:8" s="149" customFormat="1" ht="15.6" x14ac:dyDescent="0.25">
      <c r="A106" s="54"/>
      <c r="B106" s="76"/>
      <c r="C106" s="19" t="s">
        <v>101</v>
      </c>
      <c r="D106" s="64">
        <v>10</v>
      </c>
      <c r="E106" s="73" t="s">
        <v>42</v>
      </c>
      <c r="F106" s="126"/>
      <c r="G106" s="148"/>
      <c r="H106" s="148"/>
    </row>
    <row r="107" spans="1:8" s="149" customFormat="1" ht="15.6" x14ac:dyDescent="0.25">
      <c r="A107" s="54"/>
      <c r="B107" s="76"/>
      <c r="C107" s="129" t="s">
        <v>102</v>
      </c>
      <c r="D107" s="130">
        <f>D105*(D106/100)</f>
        <v>16763.164000000001</v>
      </c>
      <c r="E107" s="131" t="s">
        <v>1</v>
      </c>
      <c r="F107" s="126"/>
      <c r="G107" s="148"/>
      <c r="H107" s="148"/>
    </row>
    <row r="108" spans="1:8" s="149" customFormat="1" ht="15.6" x14ac:dyDescent="0.25">
      <c r="A108" s="54"/>
      <c r="B108" s="76"/>
      <c r="C108" s="19" t="s">
        <v>29</v>
      </c>
      <c r="D108" s="64">
        <v>25</v>
      </c>
      <c r="E108" s="73" t="s">
        <v>83</v>
      </c>
      <c r="F108" s="126"/>
      <c r="G108" s="148"/>
      <c r="H108" s="148"/>
    </row>
    <row r="109" spans="1:8" s="80" customFormat="1" ht="16.2" thickBot="1" x14ac:dyDescent="0.3">
      <c r="A109" s="77"/>
      <c r="B109" s="77"/>
      <c r="C109" s="78" t="s">
        <v>0</v>
      </c>
      <c r="D109" s="79">
        <f>D107*D108</f>
        <v>419079.10000000003</v>
      </c>
      <c r="E109" s="77" t="s">
        <v>284</v>
      </c>
      <c r="F109" s="155"/>
      <c r="G109" s="121"/>
      <c r="H109" s="121"/>
    </row>
    <row r="110" spans="1:8" s="153" customFormat="1" ht="16.2" thickBot="1" x14ac:dyDescent="0.3">
      <c r="A110" s="172" t="s">
        <v>393</v>
      </c>
      <c r="B110" s="295" t="s">
        <v>86</v>
      </c>
      <c r="C110" s="295"/>
      <c r="D110" s="295"/>
      <c r="E110" s="295"/>
      <c r="F110" s="295"/>
      <c r="G110" s="295"/>
      <c r="H110" s="295"/>
    </row>
    <row r="111" spans="1:8" s="75" customFormat="1" ht="15.6" x14ac:dyDescent="0.25">
      <c r="A111" s="162" t="s">
        <v>394</v>
      </c>
      <c r="B111" s="280" t="s">
        <v>104</v>
      </c>
      <c r="C111" s="280"/>
      <c r="D111" s="280"/>
      <c r="E111" s="280"/>
      <c r="F111" s="280"/>
      <c r="G111" s="280"/>
      <c r="H111" s="280"/>
    </row>
    <row r="112" spans="1:8" s="149" customFormat="1" ht="15.6" x14ac:dyDescent="0.25">
      <c r="A112" s="54"/>
      <c r="B112" s="76"/>
      <c r="C112" s="23"/>
      <c r="D112" s="62"/>
      <c r="E112" s="54"/>
      <c r="F112" s="126"/>
      <c r="G112" s="148"/>
      <c r="H112" s="148"/>
    </row>
    <row r="113" spans="1:8" s="149" customFormat="1" ht="15.6" x14ac:dyDescent="0.25">
      <c r="A113" s="54"/>
      <c r="B113" s="76"/>
      <c r="C113" s="19" t="s">
        <v>105</v>
      </c>
      <c r="D113" s="64">
        <f>D102</f>
        <v>33526.328000000001</v>
      </c>
      <c r="E113" s="73" t="s">
        <v>1</v>
      </c>
      <c r="F113" s="126"/>
      <c r="G113" s="148"/>
      <c r="H113" s="148"/>
    </row>
    <row r="114" spans="1:8" s="149" customFormat="1" ht="15.6" x14ac:dyDescent="0.25">
      <c r="A114" s="54"/>
      <c r="B114" s="76"/>
      <c r="C114" s="19" t="s">
        <v>106</v>
      </c>
      <c r="D114" s="64">
        <f>D107</f>
        <v>16763.164000000001</v>
      </c>
      <c r="E114" s="73" t="s">
        <v>1</v>
      </c>
      <c r="F114" s="126"/>
      <c r="G114" s="148"/>
      <c r="H114" s="148"/>
    </row>
    <row r="115" spans="1:8" s="149" customFormat="1" ht="15.6" x14ac:dyDescent="0.25">
      <c r="A115" s="54"/>
      <c r="B115" s="76"/>
      <c r="C115" s="129" t="s">
        <v>102</v>
      </c>
      <c r="D115" s="130">
        <f>SUM(D113:D114)</f>
        <v>50289.491999999998</v>
      </c>
      <c r="E115" s="131" t="s">
        <v>1</v>
      </c>
      <c r="F115" s="126"/>
      <c r="G115" s="148"/>
      <c r="H115" s="148"/>
    </row>
    <row r="116" spans="1:8" s="149" customFormat="1" ht="15.6" x14ac:dyDescent="0.25">
      <c r="A116" s="54"/>
      <c r="B116" s="76"/>
      <c r="C116" s="19" t="s">
        <v>91</v>
      </c>
      <c r="D116" s="64">
        <v>0.1</v>
      </c>
      <c r="E116" s="73" t="s">
        <v>285</v>
      </c>
      <c r="F116" s="126"/>
      <c r="G116" s="148"/>
      <c r="H116" s="148"/>
    </row>
    <row r="117" spans="1:8" s="80" customFormat="1" ht="16.2" thickBot="1" x14ac:dyDescent="0.3">
      <c r="A117" s="77"/>
      <c r="B117" s="77"/>
      <c r="C117" s="78" t="s">
        <v>0</v>
      </c>
      <c r="D117" s="79">
        <f>D115*D116</f>
        <v>5028.9492</v>
      </c>
      <c r="E117" s="77" t="s">
        <v>51</v>
      </c>
      <c r="F117" s="155"/>
      <c r="G117" s="121"/>
      <c r="H117" s="121"/>
    </row>
    <row r="118" spans="1:8" s="75" customFormat="1" ht="15.6" x14ac:dyDescent="0.25">
      <c r="A118" s="162" t="s">
        <v>395</v>
      </c>
      <c r="B118" s="280" t="s">
        <v>90</v>
      </c>
      <c r="C118" s="280"/>
      <c r="D118" s="280"/>
      <c r="E118" s="280"/>
      <c r="F118" s="280"/>
      <c r="G118" s="280"/>
      <c r="H118" s="280"/>
    </row>
    <row r="119" spans="1:8" s="149" customFormat="1" ht="15.6" x14ac:dyDescent="0.25">
      <c r="A119" s="54"/>
      <c r="B119" s="76"/>
      <c r="C119" s="23"/>
      <c r="D119" s="62"/>
      <c r="E119" s="54"/>
      <c r="F119" s="126"/>
      <c r="G119" s="148"/>
      <c r="H119" s="148"/>
    </row>
    <row r="120" spans="1:8" s="149" customFormat="1" ht="15.6" x14ac:dyDescent="0.25">
      <c r="A120" s="54"/>
      <c r="B120" s="76"/>
      <c r="C120" s="19" t="s">
        <v>105</v>
      </c>
      <c r="D120" s="64">
        <f>D102</f>
        <v>33526.328000000001</v>
      </c>
      <c r="E120" s="73" t="s">
        <v>1</v>
      </c>
      <c r="F120" s="126"/>
      <c r="G120" s="148"/>
      <c r="H120" s="148"/>
    </row>
    <row r="121" spans="1:8" s="149" customFormat="1" ht="15.6" x14ac:dyDescent="0.25">
      <c r="A121" s="54"/>
      <c r="B121" s="76"/>
      <c r="C121" s="19" t="s">
        <v>106</v>
      </c>
      <c r="D121" s="64">
        <f>D107</f>
        <v>16763.164000000001</v>
      </c>
      <c r="E121" s="73" t="s">
        <v>1</v>
      </c>
      <c r="F121" s="126"/>
      <c r="G121" s="148"/>
      <c r="H121" s="148"/>
    </row>
    <row r="122" spans="1:8" s="149" customFormat="1" ht="15.6" x14ac:dyDescent="0.25">
      <c r="A122" s="54"/>
      <c r="B122" s="76"/>
      <c r="C122" s="129" t="s">
        <v>102</v>
      </c>
      <c r="D122" s="130">
        <f>SUM(D120:D121)</f>
        <v>50289.491999999998</v>
      </c>
      <c r="E122" s="131" t="s">
        <v>1</v>
      </c>
      <c r="F122" s="126"/>
      <c r="G122" s="148"/>
      <c r="H122" s="148"/>
    </row>
    <row r="123" spans="1:8" s="149" customFormat="1" ht="15.6" x14ac:dyDescent="0.25">
      <c r="A123" s="54"/>
      <c r="B123" s="76"/>
      <c r="C123" s="19" t="s">
        <v>91</v>
      </c>
      <c r="D123" s="64">
        <v>2.5</v>
      </c>
      <c r="E123" s="73" t="s">
        <v>110</v>
      </c>
      <c r="F123" s="126"/>
      <c r="G123" s="148"/>
      <c r="H123" s="148"/>
    </row>
    <row r="124" spans="1:8" s="80" customFormat="1" ht="16.2" thickBot="1" x14ac:dyDescent="0.3">
      <c r="A124" s="77"/>
      <c r="B124" s="77"/>
      <c r="C124" s="78" t="s">
        <v>0</v>
      </c>
      <c r="D124" s="79">
        <f>D122*D123</f>
        <v>125723.73</v>
      </c>
      <c r="E124" s="77" t="s">
        <v>51</v>
      </c>
      <c r="F124" s="155"/>
      <c r="G124" s="121"/>
      <c r="H124" s="121"/>
    </row>
    <row r="125" spans="1:8" s="5" customFormat="1" ht="16.2" thickBot="1" x14ac:dyDescent="0.3">
      <c r="A125" s="171" t="s">
        <v>396</v>
      </c>
      <c r="B125" s="282" t="s">
        <v>107</v>
      </c>
      <c r="C125" s="282"/>
      <c r="D125" s="282"/>
      <c r="E125" s="282"/>
      <c r="F125" s="282"/>
      <c r="G125" s="282"/>
      <c r="H125" s="282"/>
    </row>
    <row r="126" spans="1:8" s="75" customFormat="1" ht="15.6" x14ac:dyDescent="0.25">
      <c r="A126" s="162" t="s">
        <v>397</v>
      </c>
      <c r="B126" s="280" t="s">
        <v>108</v>
      </c>
      <c r="C126" s="280"/>
      <c r="D126" s="280"/>
      <c r="E126" s="280"/>
      <c r="F126" s="280"/>
      <c r="G126" s="280"/>
      <c r="H126" s="280"/>
    </row>
    <row r="127" spans="1:8" s="149" customFormat="1" ht="15.6" x14ac:dyDescent="0.25">
      <c r="A127" s="54"/>
      <c r="B127" s="76"/>
      <c r="C127" s="23"/>
      <c r="D127" s="62"/>
      <c r="E127" s="54"/>
      <c r="F127" s="126"/>
      <c r="G127" s="148"/>
      <c r="H127" s="148"/>
    </row>
    <row r="128" spans="1:8" s="149" customFormat="1" ht="15.6" x14ac:dyDescent="0.25">
      <c r="A128" s="54"/>
      <c r="B128" s="76"/>
      <c r="C128" s="19" t="s">
        <v>82</v>
      </c>
      <c r="D128" s="64">
        <v>16763.16</v>
      </c>
      <c r="E128" s="73" t="s">
        <v>1</v>
      </c>
      <c r="F128" s="126" t="s">
        <v>154</v>
      </c>
      <c r="G128" s="148"/>
      <c r="H128" s="148"/>
    </row>
    <row r="129" spans="1:8" s="149" customFormat="1" ht="15.6" x14ac:dyDescent="0.25">
      <c r="A129" s="54"/>
      <c r="B129" s="76"/>
      <c r="C129" s="19" t="s">
        <v>101</v>
      </c>
      <c r="D129" s="64">
        <v>0.2</v>
      </c>
      <c r="E129" s="73" t="s">
        <v>110</v>
      </c>
      <c r="F129" s="126"/>
      <c r="G129" s="148"/>
      <c r="H129" s="148"/>
    </row>
    <row r="130" spans="1:8" s="80" customFormat="1" ht="16.2" thickBot="1" x14ac:dyDescent="0.3">
      <c r="A130" s="77"/>
      <c r="B130" s="77"/>
      <c r="C130" s="78" t="s">
        <v>0</v>
      </c>
      <c r="D130" s="79">
        <f>D128*D129</f>
        <v>3352.6320000000001</v>
      </c>
      <c r="E130" s="77" t="s">
        <v>1</v>
      </c>
      <c r="F130" s="155"/>
      <c r="G130" s="121"/>
      <c r="H130" s="121"/>
    </row>
    <row r="131" spans="1:8" s="75" customFormat="1" ht="15.6" x14ac:dyDescent="0.25">
      <c r="A131" s="162" t="s">
        <v>398</v>
      </c>
      <c r="B131" s="280" t="s">
        <v>109</v>
      </c>
      <c r="C131" s="280"/>
      <c r="D131" s="280"/>
      <c r="E131" s="280"/>
      <c r="F131" s="280"/>
      <c r="G131" s="280"/>
      <c r="H131" s="280"/>
    </row>
    <row r="132" spans="1:8" s="149" customFormat="1" ht="15.6" x14ac:dyDescent="0.25">
      <c r="A132" s="54"/>
      <c r="B132" s="76"/>
      <c r="C132" s="23"/>
      <c r="D132" s="62"/>
      <c r="E132" s="54"/>
      <c r="F132" s="126"/>
      <c r="G132" s="148"/>
      <c r="H132" s="148"/>
    </row>
    <row r="133" spans="1:8" s="149" customFormat="1" ht="15.6" x14ac:dyDescent="0.25">
      <c r="A133" s="54"/>
      <c r="B133" s="76"/>
      <c r="C133" s="19" t="s">
        <v>155</v>
      </c>
      <c r="D133" s="64">
        <f>0.6*0.6</f>
        <v>0.36</v>
      </c>
      <c r="E133" s="73" t="s">
        <v>158</v>
      </c>
      <c r="F133" s="126" t="s">
        <v>156</v>
      </c>
      <c r="G133" s="148"/>
      <c r="H133" s="148"/>
    </row>
    <row r="134" spans="1:8" s="149" customFormat="1" ht="15.6" x14ac:dyDescent="0.25">
      <c r="A134" s="54"/>
      <c r="B134" s="76"/>
      <c r="C134" s="19" t="s">
        <v>157</v>
      </c>
      <c r="D134" s="64">
        <f>D46+D51+D56+D61+D79+D84</f>
        <v>2760</v>
      </c>
      <c r="E134" s="73" t="s">
        <v>53</v>
      </c>
      <c r="F134" s="126" t="s">
        <v>159</v>
      </c>
      <c r="G134" s="148"/>
      <c r="H134" s="148"/>
    </row>
    <row r="135" spans="1:8" s="149" customFormat="1" ht="15.6" x14ac:dyDescent="0.25">
      <c r="A135" s="54"/>
      <c r="B135" s="76"/>
      <c r="C135" s="129" t="s">
        <v>286</v>
      </c>
      <c r="D135" s="64">
        <f>D133*D134</f>
        <v>993.59999999999991</v>
      </c>
      <c r="E135" s="131" t="s">
        <v>1</v>
      </c>
      <c r="F135" s="126"/>
      <c r="G135" s="148"/>
      <c r="H135" s="148"/>
    </row>
    <row r="136" spans="1:8" s="149" customFormat="1" ht="15.6" x14ac:dyDescent="0.25">
      <c r="A136" s="54"/>
      <c r="B136" s="76"/>
      <c r="C136" s="19" t="s">
        <v>287</v>
      </c>
      <c r="D136" s="64">
        <v>0.1</v>
      </c>
      <c r="E136" s="73" t="s">
        <v>8</v>
      </c>
      <c r="F136" s="126"/>
      <c r="G136" s="148"/>
      <c r="H136" s="148"/>
    </row>
    <row r="137" spans="1:8" s="149" customFormat="1" ht="15.6" x14ac:dyDescent="0.25">
      <c r="A137" s="54"/>
      <c r="B137" s="76"/>
      <c r="C137" s="129" t="s">
        <v>288</v>
      </c>
      <c r="D137" s="64">
        <f>D135*D136</f>
        <v>99.36</v>
      </c>
      <c r="E137" s="131" t="s">
        <v>2</v>
      </c>
      <c r="F137" s="126"/>
      <c r="G137" s="148"/>
      <c r="H137" s="148"/>
    </row>
    <row r="138" spans="1:8" s="149" customFormat="1" ht="15.6" x14ac:dyDescent="0.25">
      <c r="A138" s="54"/>
      <c r="B138" s="76"/>
      <c r="C138" s="19" t="s">
        <v>111</v>
      </c>
      <c r="D138" s="64">
        <v>1800</v>
      </c>
      <c r="E138" s="73" t="s">
        <v>112</v>
      </c>
      <c r="F138" s="126"/>
      <c r="G138" s="148"/>
      <c r="H138" s="148"/>
    </row>
    <row r="139" spans="1:8" s="80" customFormat="1" ht="16.2" thickBot="1" x14ac:dyDescent="0.3">
      <c r="A139" s="77"/>
      <c r="B139" s="77"/>
      <c r="C139" s="78" t="s">
        <v>0</v>
      </c>
      <c r="D139" s="79">
        <f>D137*D138</f>
        <v>178848</v>
      </c>
      <c r="E139" s="77" t="s">
        <v>51</v>
      </c>
      <c r="F139" s="155"/>
      <c r="G139" s="121"/>
      <c r="H139" s="121"/>
    </row>
    <row r="140" spans="1:8" s="5" customFormat="1" ht="16.2" thickBot="1" x14ac:dyDescent="0.3">
      <c r="A140" s="171" t="s">
        <v>399</v>
      </c>
      <c r="B140" s="282" t="s">
        <v>113</v>
      </c>
      <c r="C140" s="282"/>
      <c r="D140" s="282"/>
      <c r="E140" s="282"/>
      <c r="F140" s="282"/>
      <c r="G140" s="282"/>
      <c r="H140" s="282"/>
    </row>
    <row r="141" spans="1:8" s="75" customFormat="1" ht="15.6" x14ac:dyDescent="0.25">
      <c r="A141" s="162" t="s">
        <v>400</v>
      </c>
      <c r="B141" s="280" t="s">
        <v>147</v>
      </c>
      <c r="C141" s="280"/>
      <c r="D141" s="280"/>
      <c r="E141" s="280"/>
      <c r="F141" s="280"/>
      <c r="G141" s="280"/>
      <c r="H141" s="280"/>
    </row>
    <row r="142" spans="1:8" s="149" customFormat="1" ht="15.6" x14ac:dyDescent="0.25">
      <c r="A142" s="54"/>
      <c r="B142" s="76"/>
      <c r="C142" s="23"/>
      <c r="D142" s="62"/>
      <c r="E142" s="54"/>
      <c r="F142" s="126"/>
      <c r="G142" s="148"/>
      <c r="H142" s="148"/>
    </row>
    <row r="143" spans="1:8" s="149" customFormat="1" ht="15.6" x14ac:dyDescent="0.25">
      <c r="A143" s="54"/>
      <c r="B143" s="76"/>
      <c r="C143" s="19" t="s">
        <v>82</v>
      </c>
      <c r="D143" s="64">
        <v>16763.16</v>
      </c>
      <c r="E143" s="73" t="s">
        <v>1</v>
      </c>
      <c r="F143" s="126" t="s">
        <v>154</v>
      </c>
      <c r="G143" s="148"/>
      <c r="H143" s="148"/>
    </row>
    <row r="144" spans="1:8" s="149" customFormat="1" ht="15.6" x14ac:dyDescent="0.25">
      <c r="A144" s="54"/>
      <c r="B144" s="76"/>
      <c r="C144" s="19" t="s">
        <v>91</v>
      </c>
      <c r="D144" s="64">
        <v>10</v>
      </c>
      <c r="E144" s="73" t="s">
        <v>149</v>
      </c>
      <c r="F144" s="126"/>
      <c r="G144" s="148"/>
      <c r="H144" s="148"/>
    </row>
    <row r="145" spans="1:8" s="80" customFormat="1" ht="16.2" thickBot="1" x14ac:dyDescent="0.3">
      <c r="A145" s="77"/>
      <c r="B145" s="77"/>
      <c r="C145" s="78" t="s">
        <v>0</v>
      </c>
      <c r="D145" s="79">
        <f>ROUNDUP(D143/D144,0)</f>
        <v>1677</v>
      </c>
      <c r="E145" s="77" t="s">
        <v>53</v>
      </c>
      <c r="F145" s="155"/>
      <c r="G145" s="121"/>
      <c r="H145" s="121"/>
    </row>
    <row r="146" spans="1:8" s="75" customFormat="1" ht="15.6" x14ac:dyDescent="0.25">
      <c r="A146" s="162" t="s">
        <v>401</v>
      </c>
      <c r="B146" s="280" t="s">
        <v>128</v>
      </c>
      <c r="C146" s="280"/>
      <c r="D146" s="280"/>
      <c r="E146" s="280"/>
      <c r="F146" s="280"/>
      <c r="G146" s="280"/>
      <c r="H146" s="280"/>
    </row>
    <row r="147" spans="1:8" s="149" customFormat="1" ht="15.6" x14ac:dyDescent="0.25">
      <c r="A147" s="54"/>
      <c r="B147" s="76"/>
      <c r="C147" s="23"/>
      <c r="D147" s="62"/>
      <c r="E147" s="54"/>
      <c r="F147" s="126"/>
      <c r="G147" s="148"/>
      <c r="H147" s="148"/>
    </row>
    <row r="148" spans="1:8" s="149" customFormat="1" ht="15.6" x14ac:dyDescent="0.25">
      <c r="A148" s="54"/>
      <c r="B148" s="76"/>
      <c r="C148" s="19" t="s">
        <v>82</v>
      </c>
      <c r="D148" s="64">
        <v>16763.16</v>
      </c>
      <c r="E148" s="73" t="s">
        <v>1</v>
      </c>
      <c r="F148" s="126" t="s">
        <v>154</v>
      </c>
      <c r="G148" s="148"/>
      <c r="H148" s="148"/>
    </row>
    <row r="149" spans="1:8" s="149" customFormat="1" ht="15.6" x14ac:dyDescent="0.25">
      <c r="A149" s="54"/>
      <c r="B149" s="76"/>
      <c r="C149" s="19" t="s">
        <v>91</v>
      </c>
      <c r="D149" s="64">
        <v>100</v>
      </c>
      <c r="E149" s="73" t="s">
        <v>149</v>
      </c>
      <c r="F149" s="126"/>
      <c r="G149" s="148"/>
      <c r="H149" s="148"/>
    </row>
    <row r="150" spans="1:8" s="80" customFormat="1" ht="16.2" thickBot="1" x14ac:dyDescent="0.3">
      <c r="A150" s="77"/>
      <c r="B150" s="77"/>
      <c r="C150" s="78" t="s">
        <v>0</v>
      </c>
      <c r="D150" s="79">
        <f>ROUNDUP(D148/D149,0)</f>
        <v>168</v>
      </c>
      <c r="E150" s="77" t="s">
        <v>53</v>
      </c>
      <c r="F150" s="155"/>
      <c r="G150" s="121"/>
      <c r="H150" s="121"/>
    </row>
    <row r="151" spans="1:8" s="75" customFormat="1" ht="15.6" x14ac:dyDescent="0.25">
      <c r="A151" s="162" t="s">
        <v>402</v>
      </c>
      <c r="B151" s="280" t="s">
        <v>148</v>
      </c>
      <c r="C151" s="280"/>
      <c r="D151" s="280"/>
      <c r="E151" s="280"/>
      <c r="F151" s="280"/>
      <c r="G151" s="280"/>
      <c r="H151" s="280"/>
    </row>
    <row r="152" spans="1:8" s="149" customFormat="1" ht="15.6" x14ac:dyDescent="0.25">
      <c r="A152" s="54"/>
      <c r="B152" s="76"/>
      <c r="C152" s="23"/>
      <c r="D152" s="62"/>
      <c r="E152" s="54"/>
      <c r="F152" s="126"/>
      <c r="G152" s="148"/>
      <c r="H152" s="148"/>
    </row>
    <row r="153" spans="1:8" s="149" customFormat="1" ht="15.6" x14ac:dyDescent="0.25">
      <c r="A153" s="54"/>
      <c r="B153" s="76"/>
      <c r="C153" s="19" t="s">
        <v>82</v>
      </c>
      <c r="D153" s="64">
        <v>16763.16</v>
      </c>
      <c r="E153" s="73" t="s">
        <v>1</v>
      </c>
      <c r="F153" s="126" t="s">
        <v>154</v>
      </c>
      <c r="G153" s="148"/>
      <c r="H153" s="148"/>
    </row>
    <row r="154" spans="1:8" s="149" customFormat="1" ht="15.6" x14ac:dyDescent="0.25">
      <c r="A154" s="54"/>
      <c r="B154" s="76"/>
      <c r="C154" s="19" t="s">
        <v>91</v>
      </c>
      <c r="D154" s="64">
        <v>10</v>
      </c>
      <c r="E154" s="73" t="s">
        <v>149</v>
      </c>
      <c r="F154" s="126"/>
      <c r="G154" s="148"/>
      <c r="H154" s="148"/>
    </row>
    <row r="155" spans="1:8" s="149" customFormat="1" ht="16.2" thickBot="1" x14ac:dyDescent="0.3">
      <c r="A155" s="54"/>
      <c r="B155" s="76"/>
      <c r="C155" s="78" t="s">
        <v>0</v>
      </c>
      <c r="D155" s="79">
        <f>ROUNDUP(D153/D154,0)</f>
        <v>1677</v>
      </c>
      <c r="E155" s="77" t="s">
        <v>53</v>
      </c>
      <c r="F155" s="126"/>
      <c r="G155" s="148"/>
      <c r="H155" s="148"/>
    </row>
    <row r="156" spans="1:8" s="132" customFormat="1" ht="16.2" customHeight="1" thickBot="1" x14ac:dyDescent="0.3">
      <c r="A156" s="170">
        <v>2</v>
      </c>
      <c r="B156" s="285" t="s">
        <v>150</v>
      </c>
      <c r="C156" s="285"/>
      <c r="D156" s="285"/>
      <c r="E156" s="285"/>
      <c r="F156" s="285"/>
      <c r="G156" s="285"/>
      <c r="H156" s="285"/>
    </row>
    <row r="157" spans="1:8" s="5" customFormat="1" ht="16.2" thickBot="1" x14ac:dyDescent="0.3">
      <c r="A157" s="171" t="s">
        <v>403</v>
      </c>
      <c r="B157" s="282" t="s">
        <v>69</v>
      </c>
      <c r="C157" s="282"/>
      <c r="D157" s="282"/>
      <c r="E157" s="282"/>
      <c r="F157" s="282"/>
      <c r="G157" s="282"/>
      <c r="H157" s="282"/>
    </row>
    <row r="158" spans="1:8" s="75" customFormat="1" ht="15.6" x14ac:dyDescent="0.25">
      <c r="A158" s="162" t="s">
        <v>404</v>
      </c>
      <c r="B158" s="280" t="s">
        <v>151</v>
      </c>
      <c r="C158" s="280"/>
      <c r="D158" s="280"/>
      <c r="E158" s="280"/>
      <c r="F158" s="280"/>
      <c r="G158" s="280"/>
      <c r="H158" s="280"/>
    </row>
    <row r="159" spans="1:8" s="149" customFormat="1" ht="16.2" customHeight="1" x14ac:dyDescent="0.25">
      <c r="A159" s="54"/>
      <c r="B159" s="76"/>
      <c r="C159" s="23"/>
      <c r="D159" s="62"/>
      <c r="E159" s="54"/>
      <c r="F159" s="126"/>
      <c r="G159" s="148"/>
      <c r="H159" s="148"/>
    </row>
    <row r="160" spans="1:8" s="149" customFormat="1" ht="15.6" customHeight="1" x14ac:dyDescent="0.25">
      <c r="A160" s="54"/>
      <c r="B160" s="76"/>
      <c r="C160" s="19" t="s">
        <v>29</v>
      </c>
      <c r="D160" s="64">
        <v>2</v>
      </c>
      <c r="E160" s="73" t="s">
        <v>79</v>
      </c>
      <c r="F160" s="126" t="s">
        <v>152</v>
      </c>
      <c r="G160" s="126"/>
      <c r="H160" s="126"/>
    </row>
    <row r="161" spans="1:8" s="149" customFormat="1" ht="15.6" x14ac:dyDescent="0.25">
      <c r="A161" s="54"/>
      <c r="B161" s="76"/>
      <c r="C161" s="19" t="s">
        <v>44</v>
      </c>
      <c r="D161" s="64">
        <v>12</v>
      </c>
      <c r="E161" s="73" t="s">
        <v>48</v>
      </c>
      <c r="F161" s="126"/>
      <c r="G161" s="148"/>
      <c r="H161" s="148"/>
    </row>
    <row r="162" spans="1:8" s="80" customFormat="1" ht="16.2" thickBot="1" x14ac:dyDescent="0.3">
      <c r="A162" s="77"/>
      <c r="B162" s="77"/>
      <c r="C162" s="78" t="s">
        <v>0</v>
      </c>
      <c r="D162" s="79">
        <f>D160*D161</f>
        <v>24</v>
      </c>
      <c r="E162" s="77" t="s">
        <v>48</v>
      </c>
      <c r="F162" s="155"/>
      <c r="G162" s="121"/>
      <c r="H162" s="121"/>
    </row>
    <row r="163" spans="1:8" s="75" customFormat="1" ht="15.6" x14ac:dyDescent="0.25">
      <c r="A163" s="162" t="s">
        <v>405</v>
      </c>
      <c r="B163" s="280" t="s">
        <v>76</v>
      </c>
      <c r="C163" s="280"/>
      <c r="D163" s="280"/>
      <c r="E163" s="280"/>
      <c r="F163" s="280"/>
      <c r="G163" s="280"/>
      <c r="H163" s="280"/>
    </row>
    <row r="164" spans="1:8" s="149" customFormat="1" ht="15.6" x14ac:dyDescent="0.25">
      <c r="A164" s="54"/>
      <c r="B164" s="76"/>
      <c r="C164" s="23"/>
      <c r="D164" s="62"/>
      <c r="E164" s="54"/>
      <c r="F164" s="126"/>
      <c r="G164" s="148"/>
      <c r="H164" s="148"/>
    </row>
    <row r="165" spans="1:8" s="149" customFormat="1" ht="15.6" x14ac:dyDescent="0.25">
      <c r="A165" s="54"/>
      <c r="B165" s="76"/>
      <c r="C165" s="19" t="s">
        <v>29</v>
      </c>
      <c r="D165" s="64">
        <v>4</v>
      </c>
      <c r="E165" s="73" t="s">
        <v>79</v>
      </c>
      <c r="F165" s="126" t="s">
        <v>479</v>
      </c>
      <c r="G165" s="148"/>
      <c r="H165" s="148"/>
    </row>
    <row r="166" spans="1:8" s="149" customFormat="1" ht="15.6" x14ac:dyDescent="0.25">
      <c r="A166" s="54"/>
      <c r="B166" s="76"/>
      <c r="C166" s="19" t="s">
        <v>44</v>
      </c>
      <c r="D166" s="64">
        <v>12</v>
      </c>
      <c r="E166" s="73" t="s">
        <v>48</v>
      </c>
      <c r="F166" s="126"/>
      <c r="G166" s="148"/>
      <c r="H166" s="148"/>
    </row>
    <row r="167" spans="1:8" s="80" customFormat="1" ht="16.2" thickBot="1" x14ac:dyDescent="0.3">
      <c r="A167" s="77"/>
      <c r="B167" s="77"/>
      <c r="C167" s="78" t="s">
        <v>0</v>
      </c>
      <c r="D167" s="79">
        <f>D165*D166</f>
        <v>48</v>
      </c>
      <c r="E167" s="77" t="s">
        <v>48</v>
      </c>
      <c r="F167" s="155"/>
      <c r="G167" s="121"/>
      <c r="H167" s="121"/>
    </row>
    <row r="168" spans="1:8" s="75" customFormat="1" ht="15.6" x14ac:dyDescent="0.25">
      <c r="A168" s="162" t="s">
        <v>406</v>
      </c>
      <c r="B168" s="280" t="s">
        <v>362</v>
      </c>
      <c r="C168" s="280"/>
      <c r="D168" s="280"/>
      <c r="E168" s="280"/>
      <c r="F168" s="280"/>
      <c r="G168" s="280"/>
      <c r="H168" s="280"/>
    </row>
    <row r="169" spans="1:8" s="161" customFormat="1" ht="15.6" x14ac:dyDescent="0.25">
      <c r="A169" s="54"/>
      <c r="B169" s="76"/>
      <c r="C169" s="23"/>
      <c r="D169" s="62"/>
      <c r="E169" s="54"/>
      <c r="F169" s="126"/>
      <c r="G169" s="148"/>
      <c r="H169" s="148"/>
    </row>
    <row r="170" spans="1:8" s="161" customFormat="1" ht="15.6" x14ac:dyDescent="0.25">
      <c r="A170" s="54"/>
      <c r="B170" s="76"/>
      <c r="C170" s="19" t="s">
        <v>29</v>
      </c>
      <c r="D170" s="64">
        <v>2</v>
      </c>
      <c r="E170" s="73" t="s">
        <v>79</v>
      </c>
      <c r="F170" s="298" t="s">
        <v>364</v>
      </c>
      <c r="G170" s="298"/>
      <c r="H170" s="298"/>
    </row>
    <row r="171" spans="1:8" s="161" customFormat="1" ht="15.6" x14ac:dyDescent="0.25">
      <c r="A171" s="54"/>
      <c r="B171" s="76"/>
      <c r="C171" s="19" t="s">
        <v>44</v>
      </c>
      <c r="D171" s="64">
        <v>12</v>
      </c>
      <c r="E171" s="73" t="s">
        <v>48</v>
      </c>
      <c r="F171" s="298"/>
      <c r="G171" s="298"/>
      <c r="H171" s="298"/>
    </row>
    <row r="172" spans="1:8" s="80" customFormat="1" ht="16.2" thickBot="1" x14ac:dyDescent="0.3">
      <c r="A172" s="77"/>
      <c r="B172" s="77"/>
      <c r="C172" s="78" t="s">
        <v>0</v>
      </c>
      <c r="D172" s="79">
        <f>D170*D171</f>
        <v>24</v>
      </c>
      <c r="E172" s="77" t="s">
        <v>48</v>
      </c>
      <c r="F172" s="155"/>
      <c r="G172" s="121"/>
      <c r="H172" s="121"/>
    </row>
    <row r="173" spans="1:8" s="5" customFormat="1" ht="16.2" thickBot="1" x14ac:dyDescent="0.3">
      <c r="A173" s="171" t="s">
        <v>54</v>
      </c>
      <c r="B173" s="282" t="s">
        <v>77</v>
      </c>
      <c r="C173" s="282"/>
      <c r="D173" s="282"/>
      <c r="E173" s="282"/>
      <c r="F173" s="282"/>
      <c r="G173" s="282"/>
      <c r="H173" s="282"/>
    </row>
    <row r="174" spans="1:8" s="75" customFormat="1" ht="15.6" x14ac:dyDescent="0.25">
      <c r="A174" s="162" t="s">
        <v>87</v>
      </c>
      <c r="B174" s="280" t="s">
        <v>160</v>
      </c>
      <c r="C174" s="280"/>
      <c r="D174" s="280"/>
      <c r="E174" s="280"/>
      <c r="F174" s="280"/>
      <c r="G174" s="280"/>
      <c r="H174" s="280"/>
    </row>
    <row r="175" spans="1:8" s="149" customFormat="1" ht="15.6" x14ac:dyDescent="0.25">
      <c r="A175" s="54"/>
      <c r="B175" s="76"/>
      <c r="C175" s="23"/>
      <c r="D175" s="62"/>
      <c r="E175" s="54"/>
      <c r="F175" s="126"/>
      <c r="G175" s="148"/>
      <c r="H175" s="148"/>
    </row>
    <row r="176" spans="1:8" s="149" customFormat="1" ht="15.6" x14ac:dyDescent="0.25">
      <c r="A176" s="54"/>
      <c r="B176" s="76"/>
      <c r="C176" s="19" t="s">
        <v>29</v>
      </c>
      <c r="D176" s="64">
        <v>1</v>
      </c>
      <c r="E176" s="73" t="s">
        <v>53</v>
      </c>
      <c r="F176" s="126"/>
      <c r="G176" s="148"/>
      <c r="H176" s="148"/>
    </row>
    <row r="177" spans="1:8" s="149" customFormat="1" ht="15.6" x14ac:dyDescent="0.25">
      <c r="A177" s="54"/>
      <c r="B177" s="76"/>
      <c r="C177" s="19" t="s">
        <v>44</v>
      </c>
      <c r="D177" s="64">
        <v>52</v>
      </c>
      <c r="E177" s="73" t="s">
        <v>70</v>
      </c>
      <c r="F177" s="126"/>
      <c r="G177" s="148"/>
      <c r="H177" s="148"/>
    </row>
    <row r="178" spans="1:8" s="149" customFormat="1" ht="15.6" x14ac:dyDescent="0.25">
      <c r="A178" s="54"/>
      <c r="B178" s="76"/>
      <c r="C178" s="19" t="s">
        <v>74</v>
      </c>
      <c r="D178" s="64">
        <v>44</v>
      </c>
      <c r="E178" s="73" t="s">
        <v>75</v>
      </c>
      <c r="F178" s="126"/>
      <c r="G178" s="148"/>
      <c r="H178" s="148"/>
    </row>
    <row r="179" spans="1:8" s="80" customFormat="1" ht="16.2" thickBot="1" x14ac:dyDescent="0.3">
      <c r="A179" s="77"/>
      <c r="B179" s="77"/>
      <c r="C179" s="78" t="s">
        <v>72</v>
      </c>
      <c r="D179" s="79">
        <f>D178*D177*D176</f>
        <v>2288</v>
      </c>
      <c r="E179" s="77"/>
      <c r="F179" s="155"/>
      <c r="G179" s="121"/>
      <c r="H179" s="121"/>
    </row>
    <row r="180" spans="1:8" s="75" customFormat="1" ht="15.6" x14ac:dyDescent="0.25">
      <c r="A180" s="162" t="s">
        <v>88</v>
      </c>
      <c r="B180" s="280" t="s">
        <v>161</v>
      </c>
      <c r="C180" s="280"/>
      <c r="D180" s="280"/>
      <c r="E180" s="280"/>
      <c r="F180" s="280"/>
      <c r="G180" s="280"/>
      <c r="H180" s="280"/>
    </row>
    <row r="181" spans="1:8" s="149" customFormat="1" ht="15.6" x14ac:dyDescent="0.25">
      <c r="A181" s="54"/>
      <c r="B181" s="76"/>
      <c r="C181" s="23"/>
      <c r="D181" s="62"/>
      <c r="E181" s="54"/>
      <c r="F181" s="126"/>
      <c r="G181" s="148"/>
      <c r="H181" s="148"/>
    </row>
    <row r="182" spans="1:8" s="149" customFormat="1" ht="15.6" x14ac:dyDescent="0.25">
      <c r="A182" s="54"/>
      <c r="B182" s="76"/>
      <c r="C182" s="19" t="s">
        <v>29</v>
      </c>
      <c r="D182" s="64">
        <v>1</v>
      </c>
      <c r="E182" s="73" t="s">
        <v>53</v>
      </c>
      <c r="F182" s="126"/>
      <c r="G182" s="148"/>
      <c r="H182" s="148"/>
    </row>
    <row r="183" spans="1:8" s="149" customFormat="1" ht="15.6" x14ac:dyDescent="0.25">
      <c r="A183" s="54"/>
      <c r="B183" s="76"/>
      <c r="C183" s="19" t="s">
        <v>44</v>
      </c>
      <c r="D183" s="64">
        <v>52</v>
      </c>
      <c r="E183" s="73" t="s">
        <v>70</v>
      </c>
      <c r="F183" s="126"/>
      <c r="G183" s="148"/>
      <c r="H183" s="148"/>
    </row>
    <row r="184" spans="1:8" s="149" customFormat="1" ht="15.6" x14ac:dyDescent="0.25">
      <c r="A184" s="54"/>
      <c r="B184" s="76"/>
      <c r="C184" s="19" t="s">
        <v>71</v>
      </c>
      <c r="D184" s="64">
        <f>(7*24)-44</f>
        <v>124</v>
      </c>
      <c r="E184" s="73" t="s">
        <v>75</v>
      </c>
      <c r="F184" s="126"/>
      <c r="G184" s="148"/>
      <c r="H184" s="148"/>
    </row>
    <row r="185" spans="1:8" s="80" customFormat="1" ht="16.2" thickBot="1" x14ac:dyDescent="0.3">
      <c r="A185" s="77"/>
      <c r="B185" s="77"/>
      <c r="C185" s="78" t="s">
        <v>73</v>
      </c>
      <c r="D185" s="79">
        <f>D184*D183</f>
        <v>6448</v>
      </c>
      <c r="E185" s="77"/>
      <c r="F185" s="155"/>
      <c r="G185" s="121"/>
      <c r="H185" s="121"/>
    </row>
    <row r="186" spans="1:8" s="75" customFormat="1" ht="15.6" x14ac:dyDescent="0.25">
      <c r="A186" s="162" t="s">
        <v>407</v>
      </c>
      <c r="B186" s="281" t="s">
        <v>365</v>
      </c>
      <c r="C186" s="281"/>
      <c r="D186" s="281"/>
      <c r="E186" s="281"/>
      <c r="F186" s="281"/>
      <c r="G186" s="281"/>
      <c r="H186" s="281"/>
    </row>
    <row r="187" spans="1:8" s="149" customFormat="1" ht="15.6" x14ac:dyDescent="0.25">
      <c r="A187" s="54"/>
      <c r="B187" s="76"/>
      <c r="C187" s="23"/>
      <c r="D187" s="62"/>
      <c r="E187" s="54"/>
      <c r="F187" s="126"/>
      <c r="G187" s="148"/>
      <c r="H187" s="148"/>
    </row>
    <row r="188" spans="1:8" s="149" customFormat="1" ht="15.6" x14ac:dyDescent="0.25">
      <c r="A188" s="54"/>
      <c r="B188" s="76"/>
      <c r="C188" s="19" t="s">
        <v>29</v>
      </c>
      <c r="D188" s="64">
        <v>1</v>
      </c>
      <c r="E188" s="73" t="s">
        <v>53</v>
      </c>
      <c r="F188" s="126"/>
      <c r="G188" s="148"/>
      <c r="H188" s="148"/>
    </row>
    <row r="189" spans="1:8" s="149" customFormat="1" ht="15.6" x14ac:dyDescent="0.25">
      <c r="A189" s="54"/>
      <c r="B189" s="76"/>
      <c r="C189" s="19" t="s">
        <v>44</v>
      </c>
      <c r="D189" s="64">
        <v>52</v>
      </c>
      <c r="E189" s="73" t="s">
        <v>70</v>
      </c>
      <c r="F189" s="126"/>
      <c r="G189" s="148"/>
      <c r="H189" s="148"/>
    </row>
    <row r="190" spans="1:8" s="149" customFormat="1" ht="15.6" x14ac:dyDescent="0.25">
      <c r="A190" s="54"/>
      <c r="B190" s="76"/>
      <c r="C190" s="19" t="s">
        <v>74</v>
      </c>
      <c r="D190" s="64">
        <v>44</v>
      </c>
      <c r="E190" s="73" t="s">
        <v>75</v>
      </c>
      <c r="F190" s="126"/>
      <c r="G190" s="148"/>
      <c r="H190" s="148"/>
    </row>
    <row r="191" spans="1:8" s="80" customFormat="1" ht="16.2" thickBot="1" x14ac:dyDescent="0.3">
      <c r="A191" s="77"/>
      <c r="B191" s="77"/>
      <c r="C191" s="78" t="s">
        <v>72</v>
      </c>
      <c r="D191" s="79">
        <f>D190*D189*D188</f>
        <v>2288</v>
      </c>
      <c r="E191" s="77"/>
      <c r="F191" s="155"/>
      <c r="G191" s="121"/>
      <c r="H191" s="121"/>
    </row>
    <row r="192" spans="1:8" s="75" customFormat="1" ht="15.6" x14ac:dyDescent="0.25">
      <c r="A192" s="162" t="s">
        <v>408</v>
      </c>
      <c r="B192" s="281" t="s">
        <v>366</v>
      </c>
      <c r="C192" s="281"/>
      <c r="D192" s="281"/>
      <c r="E192" s="281"/>
      <c r="F192" s="281"/>
      <c r="G192" s="281"/>
      <c r="H192" s="281"/>
    </row>
    <row r="193" spans="1:8" s="149" customFormat="1" ht="15.6" x14ac:dyDescent="0.25">
      <c r="A193" s="54"/>
      <c r="B193" s="76"/>
      <c r="C193" s="23"/>
      <c r="D193" s="62"/>
      <c r="E193" s="54"/>
      <c r="F193" s="126"/>
      <c r="G193" s="148"/>
      <c r="H193" s="148"/>
    </row>
    <row r="194" spans="1:8" s="149" customFormat="1" ht="15.6" x14ac:dyDescent="0.25">
      <c r="A194" s="54"/>
      <c r="B194" s="76"/>
      <c r="C194" s="19" t="s">
        <v>29</v>
      </c>
      <c r="D194" s="64">
        <v>1</v>
      </c>
      <c r="E194" s="73" t="s">
        <v>53</v>
      </c>
      <c r="F194" s="126"/>
      <c r="G194" s="148"/>
      <c r="H194" s="148"/>
    </row>
    <row r="195" spans="1:8" s="149" customFormat="1" ht="15.6" x14ac:dyDescent="0.25">
      <c r="A195" s="54"/>
      <c r="B195" s="76"/>
      <c r="C195" s="19" t="s">
        <v>44</v>
      </c>
      <c r="D195" s="64">
        <v>52</v>
      </c>
      <c r="E195" s="73" t="s">
        <v>70</v>
      </c>
      <c r="F195" s="126"/>
      <c r="G195" s="148"/>
      <c r="H195" s="148"/>
    </row>
    <row r="196" spans="1:8" s="149" customFormat="1" ht="15.6" x14ac:dyDescent="0.25">
      <c r="A196" s="54"/>
      <c r="B196" s="76"/>
      <c r="C196" s="19" t="s">
        <v>71</v>
      </c>
      <c r="D196" s="64">
        <f>(7*24)-44</f>
        <v>124</v>
      </c>
      <c r="E196" s="73" t="s">
        <v>75</v>
      </c>
      <c r="F196" s="126"/>
      <c r="G196" s="148"/>
      <c r="H196" s="148"/>
    </row>
    <row r="197" spans="1:8" s="80" customFormat="1" ht="16.2" thickBot="1" x14ac:dyDescent="0.3">
      <c r="A197" s="77"/>
      <c r="B197" s="77"/>
      <c r="C197" s="78" t="s">
        <v>73</v>
      </c>
      <c r="D197" s="79">
        <f>D196*D195</f>
        <v>6448</v>
      </c>
      <c r="E197" s="77"/>
      <c r="F197" s="155"/>
      <c r="G197" s="121"/>
      <c r="H197" s="121"/>
    </row>
    <row r="198" spans="1:8" s="75" customFormat="1" ht="15.6" x14ac:dyDescent="0.25">
      <c r="A198" s="162" t="s">
        <v>409</v>
      </c>
      <c r="B198" s="280" t="s">
        <v>167</v>
      </c>
      <c r="C198" s="280"/>
      <c r="D198" s="280"/>
      <c r="E198" s="280"/>
      <c r="F198" s="280"/>
      <c r="G198" s="280"/>
      <c r="H198" s="280"/>
    </row>
    <row r="199" spans="1:8" s="149" customFormat="1" ht="15.6" x14ac:dyDescent="0.25">
      <c r="A199" s="54"/>
      <c r="B199" s="76"/>
      <c r="C199" s="23"/>
      <c r="D199" s="62"/>
      <c r="E199" s="54"/>
      <c r="F199" s="126"/>
      <c r="G199" s="148"/>
      <c r="H199" s="148"/>
    </row>
    <row r="200" spans="1:8" s="149" customFormat="1" ht="15.6" x14ac:dyDescent="0.25">
      <c r="A200" s="54"/>
      <c r="B200" s="76"/>
      <c r="C200" s="19" t="s">
        <v>29</v>
      </c>
      <c r="D200" s="64">
        <v>1</v>
      </c>
      <c r="E200" s="73" t="s">
        <v>53</v>
      </c>
      <c r="F200" s="126"/>
      <c r="G200" s="148"/>
      <c r="H200" s="148"/>
    </row>
    <row r="201" spans="1:8" s="149" customFormat="1" ht="15.6" x14ac:dyDescent="0.25">
      <c r="A201" s="54"/>
      <c r="B201" s="76"/>
      <c r="C201" s="19" t="s">
        <v>44</v>
      </c>
      <c r="D201" s="64">
        <v>52</v>
      </c>
      <c r="E201" s="73" t="s">
        <v>70</v>
      </c>
      <c r="F201" s="126"/>
      <c r="G201" s="148"/>
      <c r="H201" s="148"/>
    </row>
    <row r="202" spans="1:8" s="149" customFormat="1" ht="15.6" x14ac:dyDescent="0.25">
      <c r="A202" s="54"/>
      <c r="B202" s="76"/>
      <c r="C202" s="19" t="s">
        <v>74</v>
      </c>
      <c r="D202" s="64">
        <v>44</v>
      </c>
      <c r="E202" s="73" t="s">
        <v>75</v>
      </c>
      <c r="F202" s="126"/>
      <c r="G202" s="148"/>
      <c r="H202" s="148"/>
    </row>
    <row r="203" spans="1:8" s="80" customFormat="1" ht="16.2" thickBot="1" x14ac:dyDescent="0.3">
      <c r="A203" s="77"/>
      <c r="B203" s="77"/>
      <c r="C203" s="78" t="s">
        <v>72</v>
      </c>
      <c r="D203" s="79">
        <f>D202*D201*D200</f>
        <v>2288</v>
      </c>
      <c r="E203" s="77"/>
      <c r="F203" s="155"/>
      <c r="G203" s="121"/>
      <c r="H203" s="121"/>
    </row>
    <row r="204" spans="1:8" s="75" customFormat="1" ht="15.6" x14ac:dyDescent="0.25">
      <c r="A204" s="162" t="s">
        <v>410</v>
      </c>
      <c r="B204" s="280" t="s">
        <v>168</v>
      </c>
      <c r="C204" s="280"/>
      <c r="D204" s="280"/>
      <c r="E204" s="280"/>
      <c r="F204" s="280"/>
      <c r="G204" s="280"/>
      <c r="H204" s="280"/>
    </row>
    <row r="205" spans="1:8" s="149" customFormat="1" ht="15.6" x14ac:dyDescent="0.25">
      <c r="A205" s="54"/>
      <c r="B205" s="76"/>
      <c r="C205" s="23"/>
      <c r="D205" s="62"/>
      <c r="E205" s="54"/>
      <c r="F205" s="126"/>
      <c r="G205" s="148"/>
      <c r="H205" s="148"/>
    </row>
    <row r="206" spans="1:8" s="149" customFormat="1" ht="15.6" x14ac:dyDescent="0.25">
      <c r="A206" s="54"/>
      <c r="B206" s="76"/>
      <c r="C206" s="19" t="s">
        <v>29</v>
      </c>
      <c r="D206" s="64">
        <v>1</v>
      </c>
      <c r="E206" s="73" t="s">
        <v>53</v>
      </c>
      <c r="F206" s="126"/>
      <c r="G206" s="148"/>
      <c r="H206" s="148"/>
    </row>
    <row r="207" spans="1:8" s="149" customFormat="1" ht="15.6" x14ac:dyDescent="0.25">
      <c r="A207" s="54"/>
      <c r="B207" s="76"/>
      <c r="C207" s="19" t="s">
        <v>44</v>
      </c>
      <c r="D207" s="64">
        <v>52</v>
      </c>
      <c r="E207" s="73" t="s">
        <v>70</v>
      </c>
      <c r="F207" s="126"/>
      <c r="G207" s="148"/>
      <c r="H207" s="148"/>
    </row>
    <row r="208" spans="1:8" s="149" customFormat="1" ht="15.6" x14ac:dyDescent="0.25">
      <c r="A208" s="54"/>
      <c r="B208" s="76"/>
      <c r="C208" s="19" t="s">
        <v>71</v>
      </c>
      <c r="D208" s="64">
        <f>(7*24)-44</f>
        <v>124</v>
      </c>
      <c r="E208" s="73" t="s">
        <v>75</v>
      </c>
      <c r="F208" s="126"/>
      <c r="G208" s="148"/>
      <c r="H208" s="148"/>
    </row>
    <row r="209" spans="1:8" s="80" customFormat="1" ht="16.2" thickBot="1" x14ac:dyDescent="0.3">
      <c r="A209" s="77"/>
      <c r="B209" s="77"/>
      <c r="C209" s="78" t="s">
        <v>73</v>
      </c>
      <c r="D209" s="79">
        <f>D208*D207</f>
        <v>6448</v>
      </c>
      <c r="E209" s="77"/>
      <c r="F209" s="155"/>
      <c r="G209" s="121"/>
      <c r="H209" s="121"/>
    </row>
    <row r="210" spans="1:8" s="75" customFormat="1" ht="15.6" x14ac:dyDescent="0.25">
      <c r="A210" s="162" t="s">
        <v>411</v>
      </c>
      <c r="B210" s="281" t="s">
        <v>289</v>
      </c>
      <c r="C210" s="281"/>
      <c r="D210" s="281"/>
      <c r="E210" s="281"/>
      <c r="F210" s="281"/>
      <c r="G210" s="281"/>
      <c r="H210" s="281"/>
    </row>
    <row r="211" spans="1:8" s="149" customFormat="1" ht="15.6" x14ac:dyDescent="0.25">
      <c r="A211" s="54"/>
      <c r="B211" s="76"/>
      <c r="C211" s="23"/>
      <c r="D211" s="62"/>
      <c r="E211" s="54"/>
      <c r="F211" s="126"/>
      <c r="G211" s="148"/>
      <c r="H211" s="148"/>
    </row>
    <row r="212" spans="1:8" s="149" customFormat="1" ht="15.6" x14ac:dyDescent="0.25">
      <c r="A212" s="54"/>
      <c r="B212" s="76"/>
      <c r="C212" s="19" t="s">
        <v>29</v>
      </c>
      <c r="D212" s="64">
        <v>1</v>
      </c>
      <c r="E212" s="73" t="s">
        <v>53</v>
      </c>
      <c r="F212" s="126"/>
      <c r="G212" s="148"/>
      <c r="H212" s="148"/>
    </row>
    <row r="213" spans="1:8" s="149" customFormat="1" ht="15.6" x14ac:dyDescent="0.25">
      <c r="A213" s="54"/>
      <c r="B213" s="76"/>
      <c r="C213" s="19" t="s">
        <v>44</v>
      </c>
      <c r="D213" s="64">
        <v>52</v>
      </c>
      <c r="E213" s="73" t="s">
        <v>70</v>
      </c>
      <c r="F213" s="126"/>
      <c r="G213" s="148"/>
      <c r="H213" s="148"/>
    </row>
    <row r="214" spans="1:8" s="149" customFormat="1" ht="15.6" x14ac:dyDescent="0.25">
      <c r="A214" s="54"/>
      <c r="B214" s="76"/>
      <c r="C214" s="19" t="s">
        <v>74</v>
      </c>
      <c r="D214" s="64">
        <v>44</v>
      </c>
      <c r="E214" s="73" t="s">
        <v>75</v>
      </c>
      <c r="F214" s="126"/>
      <c r="G214" s="148"/>
      <c r="H214" s="148"/>
    </row>
    <row r="215" spans="1:8" s="80" customFormat="1" ht="16.2" thickBot="1" x14ac:dyDescent="0.3">
      <c r="A215" s="77"/>
      <c r="B215" s="77"/>
      <c r="C215" s="78" t="s">
        <v>72</v>
      </c>
      <c r="D215" s="79">
        <f>D214*D213*D212</f>
        <v>2288</v>
      </c>
      <c r="E215" s="77"/>
      <c r="F215" s="155"/>
      <c r="G215" s="121"/>
      <c r="H215" s="121"/>
    </row>
    <row r="216" spans="1:8" s="75" customFormat="1" ht="15.6" x14ac:dyDescent="0.25">
      <c r="A216" s="162" t="s">
        <v>412</v>
      </c>
      <c r="B216" s="281" t="s">
        <v>290</v>
      </c>
      <c r="C216" s="281"/>
      <c r="D216" s="281"/>
      <c r="E216" s="281"/>
      <c r="F216" s="281"/>
      <c r="G216" s="281"/>
      <c r="H216" s="281"/>
    </row>
    <row r="217" spans="1:8" s="149" customFormat="1" ht="15.6" x14ac:dyDescent="0.25">
      <c r="A217" s="54"/>
      <c r="B217" s="76"/>
      <c r="C217" s="23"/>
      <c r="D217" s="62"/>
      <c r="E217" s="54"/>
      <c r="F217" s="126"/>
      <c r="G217" s="148"/>
      <c r="H217" s="148"/>
    </row>
    <row r="218" spans="1:8" s="149" customFormat="1" ht="15.6" x14ac:dyDescent="0.25">
      <c r="A218" s="54"/>
      <c r="B218" s="76"/>
      <c r="C218" s="19" t="s">
        <v>29</v>
      </c>
      <c r="D218" s="64">
        <v>1</v>
      </c>
      <c r="E218" s="73" t="s">
        <v>53</v>
      </c>
      <c r="F218" s="126"/>
      <c r="G218" s="148"/>
      <c r="H218" s="148"/>
    </row>
    <row r="219" spans="1:8" s="149" customFormat="1" ht="15.6" x14ac:dyDescent="0.25">
      <c r="A219" s="54"/>
      <c r="B219" s="76"/>
      <c r="C219" s="19" t="s">
        <v>44</v>
      </c>
      <c r="D219" s="64">
        <v>52</v>
      </c>
      <c r="E219" s="73" t="s">
        <v>70</v>
      </c>
      <c r="F219" s="126"/>
      <c r="G219" s="148"/>
      <c r="H219" s="148"/>
    </row>
    <row r="220" spans="1:8" s="149" customFormat="1" ht="15.6" x14ac:dyDescent="0.25">
      <c r="A220" s="54"/>
      <c r="B220" s="76"/>
      <c r="C220" s="19" t="s">
        <v>71</v>
      </c>
      <c r="D220" s="64">
        <f>(7*24)-44</f>
        <v>124</v>
      </c>
      <c r="E220" s="73" t="s">
        <v>75</v>
      </c>
      <c r="F220" s="126"/>
      <c r="G220" s="148"/>
      <c r="H220" s="148"/>
    </row>
    <row r="221" spans="1:8" s="80" customFormat="1" ht="16.2" thickBot="1" x14ac:dyDescent="0.3">
      <c r="A221" s="77"/>
      <c r="B221" s="77"/>
      <c r="C221" s="78" t="s">
        <v>73</v>
      </c>
      <c r="D221" s="79">
        <f>D220*D219</f>
        <v>6448</v>
      </c>
      <c r="E221" s="77"/>
      <c r="F221" s="155"/>
      <c r="G221" s="121"/>
      <c r="H221" s="121"/>
    </row>
    <row r="222" spans="1:8" s="132" customFormat="1" ht="16.2" customHeight="1" thickBot="1" x14ac:dyDescent="0.3">
      <c r="A222" s="170">
        <v>3</v>
      </c>
      <c r="B222" s="285" t="s">
        <v>199</v>
      </c>
      <c r="C222" s="285"/>
      <c r="D222" s="285"/>
      <c r="E222" s="285"/>
      <c r="F222" s="285"/>
      <c r="G222" s="285"/>
      <c r="H222" s="285"/>
    </row>
    <row r="223" spans="1:8" s="5" customFormat="1" ht="16.2" thickBot="1" x14ac:dyDescent="0.3">
      <c r="A223" s="171" t="s">
        <v>55</v>
      </c>
      <c r="B223" s="282" t="s">
        <v>69</v>
      </c>
      <c r="C223" s="282"/>
      <c r="D223" s="282"/>
      <c r="E223" s="282"/>
      <c r="F223" s="282"/>
      <c r="G223" s="282"/>
      <c r="H223" s="282"/>
    </row>
    <row r="224" spans="1:8" s="75" customFormat="1" ht="15.6" x14ac:dyDescent="0.25">
      <c r="A224" s="162" t="s">
        <v>162</v>
      </c>
      <c r="B224" s="280" t="s">
        <v>151</v>
      </c>
      <c r="C224" s="280"/>
      <c r="D224" s="280"/>
      <c r="E224" s="280"/>
      <c r="F224" s="280"/>
      <c r="G224" s="280"/>
      <c r="H224" s="280"/>
    </row>
    <row r="225" spans="1:8" s="149" customFormat="1" ht="16.2" customHeight="1" x14ac:dyDescent="0.25">
      <c r="A225" s="54"/>
      <c r="B225" s="76"/>
      <c r="C225" s="23"/>
      <c r="D225" s="62"/>
      <c r="E225" s="54"/>
      <c r="F225" s="126"/>
      <c r="G225" s="148"/>
      <c r="H225" s="148"/>
    </row>
    <row r="226" spans="1:8" s="149" customFormat="1" ht="15.6" customHeight="1" x14ac:dyDescent="0.25">
      <c r="A226" s="54"/>
      <c r="B226" s="76"/>
      <c r="C226" s="19" t="s">
        <v>29</v>
      </c>
      <c r="D226" s="64">
        <v>2</v>
      </c>
      <c r="E226" s="73" t="s">
        <v>79</v>
      </c>
      <c r="F226" s="126" t="s">
        <v>181</v>
      </c>
      <c r="G226" s="126"/>
      <c r="H226" s="126"/>
    </row>
    <row r="227" spans="1:8" s="149" customFormat="1" ht="15.6" x14ac:dyDescent="0.25">
      <c r="A227" s="54"/>
      <c r="B227" s="76"/>
      <c r="C227" s="19" t="s">
        <v>44</v>
      </c>
      <c r="D227" s="64">
        <v>12</v>
      </c>
      <c r="E227" s="73" t="s">
        <v>48</v>
      </c>
      <c r="F227" s="126"/>
      <c r="G227" s="148"/>
      <c r="H227" s="148"/>
    </row>
    <row r="228" spans="1:8" s="80" customFormat="1" ht="16.2" thickBot="1" x14ac:dyDescent="0.3">
      <c r="A228" s="77"/>
      <c r="B228" s="77"/>
      <c r="C228" s="78" t="s">
        <v>0</v>
      </c>
      <c r="D228" s="79">
        <f>D226*D227</f>
        <v>24</v>
      </c>
      <c r="E228" s="77" t="s">
        <v>48</v>
      </c>
      <c r="F228" s="155"/>
      <c r="G228" s="121"/>
      <c r="H228" s="121"/>
    </row>
    <row r="229" spans="1:8" s="75" customFormat="1" ht="15.6" x14ac:dyDescent="0.25">
      <c r="A229" s="162" t="s">
        <v>163</v>
      </c>
      <c r="B229" s="280" t="s">
        <v>182</v>
      </c>
      <c r="C229" s="280"/>
      <c r="D229" s="280"/>
      <c r="E229" s="280"/>
      <c r="F229" s="280"/>
      <c r="G229" s="280"/>
      <c r="H229" s="280"/>
    </row>
    <row r="230" spans="1:8" s="149" customFormat="1" ht="15.6" x14ac:dyDescent="0.25">
      <c r="A230" s="54"/>
      <c r="B230" s="76"/>
      <c r="C230" s="23"/>
      <c r="D230" s="62"/>
      <c r="E230" s="54"/>
      <c r="F230" s="126"/>
      <c r="G230" s="148"/>
      <c r="H230" s="148"/>
    </row>
    <row r="231" spans="1:8" s="149" customFormat="1" ht="15.6" customHeight="1" x14ac:dyDescent="0.25">
      <c r="A231" s="54"/>
      <c r="B231" s="76"/>
      <c r="C231" s="19" t="s">
        <v>29</v>
      </c>
      <c r="D231" s="64">
        <v>2</v>
      </c>
      <c r="E231" s="73" t="s">
        <v>79</v>
      </c>
      <c r="F231" s="126" t="s">
        <v>185</v>
      </c>
      <c r="G231" s="126"/>
      <c r="H231" s="126"/>
    </row>
    <row r="232" spans="1:8" s="149" customFormat="1" ht="15.6" x14ac:dyDescent="0.25">
      <c r="A232" s="54"/>
      <c r="B232" s="76"/>
      <c r="C232" s="19" t="s">
        <v>44</v>
      </c>
      <c r="D232" s="64">
        <v>12</v>
      </c>
      <c r="E232" s="73" t="s">
        <v>48</v>
      </c>
      <c r="F232" s="126"/>
      <c r="G232" s="148"/>
      <c r="H232" s="148"/>
    </row>
    <row r="233" spans="1:8" s="80" customFormat="1" ht="16.2" thickBot="1" x14ac:dyDescent="0.3">
      <c r="A233" s="77"/>
      <c r="B233" s="77"/>
      <c r="C233" s="78" t="s">
        <v>0</v>
      </c>
      <c r="D233" s="79">
        <f>D231*D232</f>
        <v>24</v>
      </c>
      <c r="E233" s="77" t="s">
        <v>48</v>
      </c>
      <c r="F233" s="155"/>
      <c r="G233" s="121"/>
      <c r="H233" s="121"/>
    </row>
    <row r="234" spans="1:8" s="75" customFormat="1" ht="15.6" x14ac:dyDescent="0.25">
      <c r="A234" s="162" t="s">
        <v>413</v>
      </c>
      <c r="B234" s="280" t="s">
        <v>183</v>
      </c>
      <c r="C234" s="280"/>
      <c r="D234" s="280"/>
      <c r="E234" s="280"/>
      <c r="F234" s="280"/>
      <c r="G234" s="280"/>
      <c r="H234" s="280"/>
    </row>
    <row r="235" spans="1:8" s="149" customFormat="1" ht="15.6" x14ac:dyDescent="0.25">
      <c r="A235" s="54"/>
      <c r="B235" s="76"/>
      <c r="C235" s="23"/>
      <c r="D235" s="62"/>
      <c r="E235" s="54"/>
      <c r="F235" s="126"/>
      <c r="G235" s="148"/>
      <c r="H235" s="148"/>
    </row>
    <row r="236" spans="1:8" s="149" customFormat="1" ht="15.6" customHeight="1" x14ac:dyDescent="0.25">
      <c r="A236" s="54"/>
      <c r="B236" s="76"/>
      <c r="C236" s="19" t="s">
        <v>29</v>
      </c>
      <c r="D236" s="64">
        <v>2</v>
      </c>
      <c r="E236" s="73" t="s">
        <v>79</v>
      </c>
      <c r="F236" s="126" t="s">
        <v>185</v>
      </c>
      <c r="G236" s="126"/>
      <c r="H236" s="126"/>
    </row>
    <row r="237" spans="1:8" s="149" customFormat="1" ht="15.6" x14ac:dyDescent="0.25">
      <c r="A237" s="54"/>
      <c r="B237" s="76"/>
      <c r="C237" s="19" t="s">
        <v>44</v>
      </c>
      <c r="D237" s="64">
        <v>12</v>
      </c>
      <c r="E237" s="73" t="s">
        <v>48</v>
      </c>
      <c r="F237" s="126"/>
      <c r="G237" s="148"/>
      <c r="H237" s="148"/>
    </row>
    <row r="238" spans="1:8" s="80" customFormat="1" ht="16.2" thickBot="1" x14ac:dyDescent="0.3">
      <c r="A238" s="77"/>
      <c r="B238" s="77"/>
      <c r="C238" s="78" t="s">
        <v>0</v>
      </c>
      <c r="D238" s="79">
        <f>D236*D237</f>
        <v>24</v>
      </c>
      <c r="E238" s="77" t="s">
        <v>48</v>
      </c>
      <c r="F238" s="155"/>
      <c r="G238" s="121"/>
      <c r="H238" s="121"/>
    </row>
    <row r="239" spans="1:8" s="75" customFormat="1" ht="15.6" x14ac:dyDescent="0.25">
      <c r="A239" s="162" t="s">
        <v>414</v>
      </c>
      <c r="B239" s="280" t="s">
        <v>184</v>
      </c>
      <c r="C239" s="280"/>
      <c r="D239" s="280"/>
      <c r="E239" s="280"/>
      <c r="F239" s="280"/>
      <c r="G239" s="280"/>
      <c r="H239" s="280"/>
    </row>
    <row r="240" spans="1:8" s="149" customFormat="1" ht="15.6" x14ac:dyDescent="0.25">
      <c r="A240" s="54"/>
      <c r="B240" s="76"/>
      <c r="C240" s="23"/>
      <c r="D240" s="62"/>
      <c r="E240" s="54"/>
      <c r="F240" s="126"/>
      <c r="G240" s="148"/>
      <c r="H240" s="148"/>
    </row>
    <row r="241" spans="1:8" s="149" customFormat="1" ht="15.6" customHeight="1" x14ac:dyDescent="0.25">
      <c r="A241" s="54"/>
      <c r="B241" s="76"/>
      <c r="C241" s="19" t="s">
        <v>29</v>
      </c>
      <c r="D241" s="64">
        <v>12</v>
      </c>
      <c r="E241" s="73" t="s">
        <v>79</v>
      </c>
      <c r="F241" s="126" t="s">
        <v>186</v>
      </c>
      <c r="G241" s="126"/>
      <c r="H241" s="126"/>
    </row>
    <row r="242" spans="1:8" s="149" customFormat="1" ht="15.6" x14ac:dyDescent="0.25">
      <c r="A242" s="54"/>
      <c r="B242" s="76"/>
      <c r="C242" s="19" t="s">
        <v>44</v>
      </c>
      <c r="D242" s="64">
        <v>12</v>
      </c>
      <c r="E242" s="73" t="s">
        <v>48</v>
      </c>
      <c r="F242" s="126"/>
      <c r="G242" s="148"/>
      <c r="H242" s="148"/>
    </row>
    <row r="243" spans="1:8" s="80" customFormat="1" ht="16.2" thickBot="1" x14ac:dyDescent="0.3">
      <c r="A243" s="77"/>
      <c r="B243" s="77"/>
      <c r="C243" s="78" t="s">
        <v>0</v>
      </c>
      <c r="D243" s="79">
        <f>D241*D242</f>
        <v>144</v>
      </c>
      <c r="E243" s="77" t="s">
        <v>48</v>
      </c>
      <c r="F243" s="155"/>
      <c r="G243" s="121"/>
      <c r="H243" s="121"/>
    </row>
    <row r="244" spans="1:8" s="75" customFormat="1" ht="15.6" x14ac:dyDescent="0.25">
      <c r="A244" s="162" t="s">
        <v>415</v>
      </c>
      <c r="B244" s="280" t="s">
        <v>362</v>
      </c>
      <c r="C244" s="280"/>
      <c r="D244" s="280"/>
      <c r="E244" s="280"/>
      <c r="F244" s="280"/>
      <c r="G244" s="280"/>
      <c r="H244" s="280"/>
    </row>
    <row r="245" spans="1:8" s="161" customFormat="1" ht="15.6" x14ac:dyDescent="0.25">
      <c r="A245" s="54"/>
      <c r="B245" s="76"/>
      <c r="C245" s="23"/>
      <c r="D245" s="62"/>
      <c r="E245" s="54"/>
      <c r="F245" s="126"/>
      <c r="G245" s="148"/>
      <c r="H245" s="148"/>
    </row>
    <row r="246" spans="1:8" s="161" customFormat="1" ht="15.6" customHeight="1" x14ac:dyDescent="0.25">
      <c r="A246" s="54"/>
      <c r="B246" s="76"/>
      <c r="C246" s="19" t="s">
        <v>29</v>
      </c>
      <c r="D246" s="64">
        <v>1</v>
      </c>
      <c r="E246" s="73" t="s">
        <v>79</v>
      </c>
      <c r="F246" s="126"/>
      <c r="G246" s="126"/>
      <c r="H246" s="126"/>
    </row>
    <row r="247" spans="1:8" s="161" customFormat="1" ht="15.6" x14ac:dyDescent="0.25">
      <c r="A247" s="54"/>
      <c r="B247" s="76"/>
      <c r="C247" s="19" t="s">
        <v>44</v>
      </c>
      <c r="D247" s="64">
        <v>12</v>
      </c>
      <c r="E247" s="73" t="s">
        <v>48</v>
      </c>
      <c r="F247" s="126"/>
      <c r="G247" s="148"/>
      <c r="H247" s="148"/>
    </row>
    <row r="248" spans="1:8" s="80" customFormat="1" ht="16.2" thickBot="1" x14ac:dyDescent="0.3">
      <c r="A248" s="77"/>
      <c r="B248" s="77"/>
      <c r="C248" s="78" t="s">
        <v>0</v>
      </c>
      <c r="D248" s="79">
        <f>D246*D247</f>
        <v>12</v>
      </c>
      <c r="E248" s="77" t="s">
        <v>48</v>
      </c>
      <c r="F248" s="155"/>
      <c r="G248" s="121"/>
      <c r="H248" s="121"/>
    </row>
    <row r="249" spans="1:8" s="75" customFormat="1" ht="15.6" x14ac:dyDescent="0.25">
      <c r="A249" s="162" t="s">
        <v>416</v>
      </c>
      <c r="B249" s="280" t="s">
        <v>367</v>
      </c>
      <c r="C249" s="280"/>
      <c r="D249" s="280"/>
      <c r="E249" s="280"/>
      <c r="F249" s="280"/>
      <c r="G249" s="280"/>
      <c r="H249" s="280"/>
    </row>
    <row r="250" spans="1:8" s="161" customFormat="1" ht="15.6" x14ac:dyDescent="0.25">
      <c r="A250" s="54"/>
      <c r="B250" s="76"/>
      <c r="C250" s="23"/>
      <c r="D250" s="62"/>
      <c r="E250" s="54"/>
      <c r="F250" s="126"/>
      <c r="G250" s="148"/>
      <c r="H250" s="148"/>
    </row>
    <row r="251" spans="1:8" s="161" customFormat="1" ht="15.6" customHeight="1" x14ac:dyDescent="0.25">
      <c r="A251" s="54"/>
      <c r="B251" s="76"/>
      <c r="C251" s="19" t="s">
        <v>29</v>
      </c>
      <c r="D251" s="64">
        <v>1</v>
      </c>
      <c r="E251" s="73" t="s">
        <v>79</v>
      </c>
      <c r="F251" s="126"/>
      <c r="G251" s="126"/>
      <c r="H251" s="126"/>
    </row>
    <row r="252" spans="1:8" s="161" customFormat="1" ht="15.6" x14ac:dyDescent="0.25">
      <c r="A252" s="54"/>
      <c r="B252" s="76"/>
      <c r="C252" s="19" t="s">
        <v>44</v>
      </c>
      <c r="D252" s="64">
        <v>12</v>
      </c>
      <c r="E252" s="73" t="s">
        <v>48</v>
      </c>
      <c r="F252" s="126"/>
      <c r="G252" s="148"/>
      <c r="H252" s="148"/>
    </row>
    <row r="253" spans="1:8" s="80" customFormat="1" ht="16.2" thickBot="1" x14ac:dyDescent="0.3">
      <c r="A253" s="77"/>
      <c r="B253" s="77"/>
      <c r="C253" s="78" t="s">
        <v>0</v>
      </c>
      <c r="D253" s="79">
        <f>D251*D252</f>
        <v>12</v>
      </c>
      <c r="E253" s="77" t="s">
        <v>48</v>
      </c>
      <c r="F253" s="155"/>
      <c r="G253" s="121"/>
      <c r="H253" s="121"/>
    </row>
    <row r="254" spans="1:8" s="5" customFormat="1" ht="16.2" thickBot="1" x14ac:dyDescent="0.3">
      <c r="A254" s="171" t="s">
        <v>56</v>
      </c>
      <c r="B254" s="282" t="s">
        <v>77</v>
      </c>
      <c r="C254" s="282"/>
      <c r="D254" s="282"/>
      <c r="E254" s="282"/>
      <c r="F254" s="282"/>
      <c r="G254" s="282"/>
      <c r="H254" s="282"/>
    </row>
    <row r="255" spans="1:8" s="75" customFormat="1" ht="33.6" customHeight="1" x14ac:dyDescent="0.25">
      <c r="A255" s="162" t="s">
        <v>164</v>
      </c>
      <c r="B255" s="281" t="s">
        <v>368</v>
      </c>
      <c r="C255" s="281"/>
      <c r="D255" s="281"/>
      <c r="E255" s="281"/>
      <c r="F255" s="281"/>
      <c r="G255" s="281"/>
      <c r="H255" s="281"/>
    </row>
    <row r="256" spans="1:8" s="149" customFormat="1" ht="15.6" x14ac:dyDescent="0.25">
      <c r="A256" s="54"/>
      <c r="B256" s="76"/>
      <c r="C256" s="23"/>
      <c r="D256" s="62"/>
      <c r="E256" s="54"/>
      <c r="F256" s="126"/>
      <c r="G256" s="148"/>
      <c r="H256" s="148"/>
    </row>
    <row r="257" spans="1:8" s="149" customFormat="1" ht="15.6" x14ac:dyDescent="0.25">
      <c r="A257" s="54"/>
      <c r="B257" s="76"/>
      <c r="C257" s="19" t="s">
        <v>29</v>
      </c>
      <c r="D257" s="64">
        <v>1</v>
      </c>
      <c r="E257" s="73" t="s">
        <v>53</v>
      </c>
      <c r="F257" s="126"/>
      <c r="G257" s="148"/>
      <c r="H257" s="148"/>
    </row>
    <row r="258" spans="1:8" s="149" customFormat="1" ht="15.6" x14ac:dyDescent="0.25">
      <c r="A258" s="54"/>
      <c r="B258" s="76"/>
      <c r="C258" s="19" t="s">
        <v>44</v>
      </c>
      <c r="D258" s="64">
        <v>52</v>
      </c>
      <c r="E258" s="73" t="s">
        <v>70</v>
      </c>
      <c r="F258" s="126"/>
      <c r="G258" s="148"/>
      <c r="H258" s="148"/>
    </row>
    <row r="259" spans="1:8" s="149" customFormat="1" ht="15.6" x14ac:dyDescent="0.25">
      <c r="A259" s="54"/>
      <c r="B259" s="76"/>
      <c r="C259" s="19" t="s">
        <v>74</v>
      </c>
      <c r="D259" s="64">
        <v>44</v>
      </c>
      <c r="E259" s="73" t="s">
        <v>75</v>
      </c>
      <c r="F259" s="126"/>
      <c r="G259" s="148"/>
      <c r="H259" s="148"/>
    </row>
    <row r="260" spans="1:8" s="80" customFormat="1" ht="16.2" thickBot="1" x14ac:dyDescent="0.3">
      <c r="A260" s="77"/>
      <c r="B260" s="77"/>
      <c r="C260" s="78" t="s">
        <v>72</v>
      </c>
      <c r="D260" s="79">
        <f>D259*D258*D257</f>
        <v>2288</v>
      </c>
      <c r="E260" s="77"/>
      <c r="F260" s="155"/>
      <c r="G260" s="121"/>
      <c r="H260" s="121"/>
    </row>
    <row r="261" spans="1:8" s="75" customFormat="1" ht="33.6" customHeight="1" x14ac:dyDescent="0.25">
      <c r="A261" s="162" t="s">
        <v>165</v>
      </c>
      <c r="B261" s="281" t="s">
        <v>369</v>
      </c>
      <c r="C261" s="281"/>
      <c r="D261" s="281"/>
      <c r="E261" s="281"/>
      <c r="F261" s="281"/>
      <c r="G261" s="281"/>
      <c r="H261" s="281"/>
    </row>
    <row r="262" spans="1:8" s="149" customFormat="1" ht="15.6" x14ac:dyDescent="0.25">
      <c r="A262" s="54"/>
      <c r="B262" s="76"/>
      <c r="C262" s="23"/>
      <c r="D262" s="62"/>
      <c r="E262" s="54"/>
      <c r="F262" s="126"/>
      <c r="G262" s="148"/>
      <c r="H262" s="148"/>
    </row>
    <row r="263" spans="1:8" s="149" customFormat="1" ht="15.6" x14ac:dyDescent="0.25">
      <c r="A263" s="54"/>
      <c r="B263" s="76"/>
      <c r="C263" s="19" t="s">
        <v>29</v>
      </c>
      <c r="D263" s="64">
        <v>1</v>
      </c>
      <c r="E263" s="73" t="s">
        <v>53</v>
      </c>
      <c r="F263" s="126"/>
      <c r="G263" s="148"/>
      <c r="H263" s="148"/>
    </row>
    <row r="264" spans="1:8" s="149" customFormat="1" ht="15.6" x14ac:dyDescent="0.25">
      <c r="A264" s="54"/>
      <c r="B264" s="76"/>
      <c r="C264" s="19" t="s">
        <v>44</v>
      </c>
      <c r="D264" s="64">
        <v>52</v>
      </c>
      <c r="E264" s="73" t="s">
        <v>70</v>
      </c>
      <c r="F264" s="126"/>
      <c r="G264" s="148"/>
      <c r="H264" s="148"/>
    </row>
    <row r="265" spans="1:8" s="149" customFormat="1" ht="15.6" x14ac:dyDescent="0.25">
      <c r="A265" s="54"/>
      <c r="B265" s="76"/>
      <c r="C265" s="19" t="s">
        <v>71</v>
      </c>
      <c r="D265" s="64">
        <f>(7*24)-44</f>
        <v>124</v>
      </c>
      <c r="E265" s="73" t="s">
        <v>75</v>
      </c>
      <c r="F265" s="126"/>
      <c r="G265" s="148"/>
      <c r="H265" s="148"/>
    </row>
    <row r="266" spans="1:8" s="80" customFormat="1" ht="16.2" thickBot="1" x14ac:dyDescent="0.3">
      <c r="A266" s="77"/>
      <c r="B266" s="77"/>
      <c r="C266" s="78" t="s">
        <v>73</v>
      </c>
      <c r="D266" s="79">
        <f>D265*D264</f>
        <v>6448</v>
      </c>
      <c r="E266" s="77"/>
      <c r="F266" s="155"/>
      <c r="G266" s="121"/>
      <c r="H266" s="121"/>
    </row>
    <row r="267" spans="1:8" s="75" customFormat="1" ht="15.6" x14ac:dyDescent="0.25">
      <c r="A267" s="162" t="s">
        <v>166</v>
      </c>
      <c r="B267" s="280" t="s">
        <v>187</v>
      </c>
      <c r="C267" s="280"/>
      <c r="D267" s="280"/>
      <c r="E267" s="280"/>
      <c r="F267" s="280"/>
      <c r="G267" s="280"/>
      <c r="H267" s="280"/>
    </row>
    <row r="268" spans="1:8" s="149" customFormat="1" ht="15.6" x14ac:dyDescent="0.25">
      <c r="A268" s="54"/>
      <c r="B268" s="76"/>
      <c r="C268" s="23"/>
      <c r="D268" s="62"/>
      <c r="E268" s="54"/>
      <c r="F268" s="126"/>
      <c r="G268" s="148"/>
      <c r="H268" s="148"/>
    </row>
    <row r="269" spans="1:8" s="149" customFormat="1" ht="15.6" x14ac:dyDescent="0.25">
      <c r="A269" s="54"/>
      <c r="B269" s="76"/>
      <c r="C269" s="19" t="s">
        <v>29</v>
      </c>
      <c r="D269" s="64">
        <v>1</v>
      </c>
      <c r="E269" s="73" t="s">
        <v>53</v>
      </c>
      <c r="F269" s="126"/>
      <c r="G269" s="148"/>
      <c r="H269" s="148"/>
    </row>
    <row r="270" spans="1:8" s="149" customFormat="1" ht="15.6" x14ac:dyDescent="0.25">
      <c r="A270" s="54"/>
      <c r="B270" s="76"/>
      <c r="C270" s="19" t="s">
        <v>44</v>
      </c>
      <c r="D270" s="64">
        <v>12</v>
      </c>
      <c r="E270" s="73" t="s">
        <v>48</v>
      </c>
      <c r="F270" s="126"/>
      <c r="G270" s="148"/>
      <c r="H270" s="148"/>
    </row>
    <row r="271" spans="1:8" s="80" customFormat="1" ht="16.2" thickBot="1" x14ac:dyDescent="0.3">
      <c r="A271" s="77"/>
      <c r="B271" s="77"/>
      <c r="C271" s="78" t="s">
        <v>44</v>
      </c>
      <c r="D271" s="79">
        <f>D269*D270</f>
        <v>12</v>
      </c>
      <c r="E271" s="77" t="s">
        <v>48</v>
      </c>
      <c r="F271" s="155"/>
      <c r="G271" s="121"/>
      <c r="H271" s="121"/>
    </row>
    <row r="272" spans="1:8" s="5" customFormat="1" ht="16.2" thickBot="1" x14ac:dyDescent="0.3">
      <c r="A272" s="171" t="s">
        <v>417</v>
      </c>
      <c r="B272" s="282" t="s">
        <v>80</v>
      </c>
      <c r="C272" s="282"/>
      <c r="D272" s="282"/>
      <c r="E272" s="282"/>
      <c r="F272" s="282"/>
      <c r="G272" s="282"/>
      <c r="H272" s="282"/>
    </row>
    <row r="273" spans="1:8" s="75" customFormat="1" ht="15.6" x14ac:dyDescent="0.25">
      <c r="A273" s="162" t="s">
        <v>418</v>
      </c>
      <c r="B273" s="280" t="s">
        <v>188</v>
      </c>
      <c r="C273" s="280"/>
      <c r="D273" s="280"/>
      <c r="E273" s="280"/>
      <c r="F273" s="280"/>
      <c r="G273" s="280"/>
      <c r="H273" s="280"/>
    </row>
    <row r="274" spans="1:8" s="149" customFormat="1" ht="15.6" x14ac:dyDescent="0.25">
      <c r="A274" s="54"/>
      <c r="B274" s="76"/>
      <c r="C274" s="23"/>
      <c r="D274" s="62"/>
      <c r="E274" s="54"/>
      <c r="F274" s="126"/>
      <c r="G274" s="148"/>
      <c r="H274" s="148"/>
    </row>
    <row r="275" spans="1:8" s="80" customFormat="1" ht="16.2" thickBot="1" x14ac:dyDescent="0.3">
      <c r="A275" s="77"/>
      <c r="B275" s="77"/>
      <c r="C275" s="78" t="s">
        <v>29</v>
      </c>
      <c r="D275" s="79">
        <v>2</v>
      </c>
      <c r="E275" s="77" t="s">
        <v>51</v>
      </c>
      <c r="F275" s="155"/>
      <c r="G275" s="121"/>
      <c r="H275" s="121"/>
    </row>
    <row r="276" spans="1:8" s="75" customFormat="1" ht="15.6" x14ac:dyDescent="0.25">
      <c r="A276" s="162" t="s">
        <v>419</v>
      </c>
      <c r="B276" s="280" t="s">
        <v>189</v>
      </c>
      <c r="C276" s="280"/>
      <c r="D276" s="280"/>
      <c r="E276" s="280"/>
      <c r="F276" s="280"/>
      <c r="G276" s="280"/>
      <c r="H276" s="280"/>
    </row>
    <row r="277" spans="1:8" s="149" customFormat="1" ht="15.6" x14ac:dyDescent="0.25">
      <c r="A277" s="54"/>
      <c r="B277" s="76"/>
      <c r="C277" s="23"/>
      <c r="D277" s="62"/>
      <c r="E277" s="54"/>
      <c r="F277" s="126"/>
      <c r="G277" s="148"/>
      <c r="H277" s="148"/>
    </row>
    <row r="278" spans="1:8" s="80" customFormat="1" ht="16.2" thickBot="1" x14ac:dyDescent="0.3">
      <c r="A278" s="77"/>
      <c r="B278" s="77"/>
      <c r="C278" s="78" t="s">
        <v>29</v>
      </c>
      <c r="D278" s="79">
        <v>45</v>
      </c>
      <c r="E278" s="77" t="s">
        <v>8</v>
      </c>
      <c r="F278" s="155"/>
      <c r="G278" s="121"/>
      <c r="H278" s="121"/>
    </row>
    <row r="279" spans="1:8" s="75" customFormat="1" ht="15.6" x14ac:dyDescent="0.25">
      <c r="A279" s="162" t="s">
        <v>420</v>
      </c>
      <c r="B279" s="280" t="s">
        <v>190</v>
      </c>
      <c r="C279" s="280"/>
      <c r="D279" s="280"/>
      <c r="E279" s="280"/>
      <c r="F279" s="280"/>
      <c r="G279" s="280"/>
      <c r="H279" s="280"/>
    </row>
    <row r="280" spans="1:8" s="149" customFormat="1" ht="15.6" x14ac:dyDescent="0.25">
      <c r="A280" s="54"/>
      <c r="B280" s="76"/>
      <c r="C280" s="23"/>
      <c r="D280" s="62"/>
      <c r="E280" s="54"/>
      <c r="F280" s="126"/>
      <c r="G280" s="148"/>
      <c r="H280" s="148"/>
    </row>
    <row r="281" spans="1:8" s="80" customFormat="1" ht="16.2" thickBot="1" x14ac:dyDescent="0.3">
      <c r="A281" s="77"/>
      <c r="B281" s="77"/>
      <c r="C281" s="78" t="s">
        <v>29</v>
      </c>
      <c r="D281" s="79">
        <v>1250</v>
      </c>
      <c r="E281" s="77" t="s">
        <v>51</v>
      </c>
      <c r="F281" s="155"/>
      <c r="G281" s="121"/>
      <c r="H281" s="121"/>
    </row>
    <row r="282" spans="1:8" s="75" customFormat="1" ht="15.6" x14ac:dyDescent="0.25">
      <c r="A282" s="162" t="s">
        <v>421</v>
      </c>
      <c r="B282" s="280" t="s">
        <v>191</v>
      </c>
      <c r="C282" s="280"/>
      <c r="D282" s="280"/>
      <c r="E282" s="280"/>
      <c r="F282" s="280"/>
      <c r="G282" s="280"/>
      <c r="H282" s="280"/>
    </row>
    <row r="283" spans="1:8" s="149" customFormat="1" ht="15.6" x14ac:dyDescent="0.25">
      <c r="A283" s="54"/>
      <c r="B283" s="76"/>
      <c r="C283" s="23"/>
      <c r="D283" s="62"/>
      <c r="E283" s="54"/>
      <c r="F283" s="126"/>
      <c r="G283" s="148"/>
      <c r="H283" s="148"/>
    </row>
    <row r="284" spans="1:8" s="80" customFormat="1" ht="16.2" thickBot="1" x14ac:dyDescent="0.3">
      <c r="A284" s="77"/>
      <c r="B284" s="77"/>
      <c r="C284" s="78" t="s">
        <v>29</v>
      </c>
      <c r="D284" s="79">
        <v>10</v>
      </c>
      <c r="E284" s="77" t="s">
        <v>2</v>
      </c>
      <c r="F284" s="155"/>
      <c r="G284" s="121"/>
      <c r="H284" s="121"/>
    </row>
    <row r="285" spans="1:8" s="75" customFormat="1" ht="15.6" x14ac:dyDescent="0.25">
      <c r="A285" s="162" t="s">
        <v>422</v>
      </c>
      <c r="B285" s="280" t="s">
        <v>192</v>
      </c>
      <c r="C285" s="280"/>
      <c r="D285" s="280"/>
      <c r="E285" s="280"/>
      <c r="F285" s="280"/>
      <c r="G285" s="280"/>
      <c r="H285" s="280"/>
    </row>
    <row r="286" spans="1:8" s="149" customFormat="1" ht="15.6" x14ac:dyDescent="0.25">
      <c r="A286" s="54"/>
      <c r="B286" s="76"/>
      <c r="C286" s="23"/>
      <c r="D286" s="62"/>
      <c r="E286" s="54"/>
      <c r="F286" s="126"/>
      <c r="G286" s="148"/>
      <c r="H286" s="148"/>
    </row>
    <row r="287" spans="1:8" s="80" customFormat="1" ht="16.2" thickBot="1" x14ac:dyDescent="0.3">
      <c r="A287" s="77"/>
      <c r="B287" s="77"/>
      <c r="C287" s="78" t="s">
        <v>29</v>
      </c>
      <c r="D287" s="79">
        <v>10</v>
      </c>
      <c r="E287" s="77" t="s">
        <v>2</v>
      </c>
      <c r="F287" s="155"/>
      <c r="G287" s="121"/>
      <c r="H287" s="121"/>
    </row>
    <row r="288" spans="1:8" s="75" customFormat="1" ht="15.6" x14ac:dyDescent="0.25">
      <c r="A288" s="162" t="s">
        <v>423</v>
      </c>
      <c r="B288" s="280" t="s">
        <v>193</v>
      </c>
      <c r="C288" s="280"/>
      <c r="D288" s="280"/>
      <c r="E288" s="280"/>
      <c r="F288" s="280"/>
      <c r="G288" s="280"/>
      <c r="H288" s="280"/>
    </row>
    <row r="289" spans="1:8" s="149" customFormat="1" ht="15.6" x14ac:dyDescent="0.25">
      <c r="A289" s="54"/>
      <c r="B289" s="76"/>
      <c r="C289" s="23"/>
      <c r="D289" s="62"/>
      <c r="E289" s="54"/>
      <c r="F289" s="126"/>
      <c r="G289" s="148"/>
      <c r="H289" s="148"/>
    </row>
    <row r="290" spans="1:8" s="80" customFormat="1" ht="16.2" thickBot="1" x14ac:dyDescent="0.3">
      <c r="A290" s="77"/>
      <c r="B290" s="77"/>
      <c r="C290" s="78" t="s">
        <v>29</v>
      </c>
      <c r="D290" s="79">
        <v>6360</v>
      </c>
      <c r="E290" s="77" t="s">
        <v>51</v>
      </c>
      <c r="F290" s="155"/>
      <c r="G290" s="121"/>
      <c r="H290" s="121"/>
    </row>
    <row r="291" spans="1:8" s="75" customFormat="1" ht="15.6" x14ac:dyDescent="0.25">
      <c r="A291" s="162" t="s">
        <v>424</v>
      </c>
      <c r="B291" s="280" t="s">
        <v>195</v>
      </c>
      <c r="C291" s="280"/>
      <c r="D291" s="280"/>
      <c r="E291" s="280"/>
      <c r="F291" s="280"/>
      <c r="G291" s="280"/>
      <c r="H291" s="280"/>
    </row>
    <row r="292" spans="1:8" s="149" customFormat="1" ht="15.6" x14ac:dyDescent="0.25">
      <c r="A292" s="54"/>
      <c r="B292" s="76"/>
      <c r="C292" s="23"/>
      <c r="D292" s="62"/>
      <c r="E292" s="54"/>
      <c r="F292" s="126"/>
      <c r="G292" s="148"/>
      <c r="H292" s="148"/>
    </row>
    <row r="293" spans="1:8" s="80" customFormat="1" ht="16.2" thickBot="1" x14ac:dyDescent="0.3">
      <c r="A293" s="77"/>
      <c r="B293" s="77"/>
      <c r="C293" s="78" t="s">
        <v>29</v>
      </c>
      <c r="D293" s="79">
        <v>6</v>
      </c>
      <c r="E293" s="77" t="s">
        <v>53</v>
      </c>
      <c r="F293" s="155"/>
      <c r="G293" s="121"/>
      <c r="H293" s="121"/>
    </row>
    <row r="294" spans="1:8" s="75" customFormat="1" ht="15.6" x14ac:dyDescent="0.25">
      <c r="A294" s="162" t="s">
        <v>425</v>
      </c>
      <c r="B294" s="280" t="s">
        <v>180</v>
      </c>
      <c r="C294" s="280"/>
      <c r="D294" s="280"/>
      <c r="E294" s="280"/>
      <c r="F294" s="280"/>
      <c r="G294" s="280"/>
      <c r="H294" s="280"/>
    </row>
    <row r="295" spans="1:8" s="149" customFormat="1" ht="15.6" x14ac:dyDescent="0.25">
      <c r="A295" s="54"/>
      <c r="B295" s="76"/>
      <c r="C295" s="23"/>
      <c r="D295" s="62"/>
      <c r="E295" s="54"/>
      <c r="F295" s="126"/>
      <c r="G295" s="148"/>
      <c r="H295" s="148"/>
    </row>
    <row r="296" spans="1:8" s="80" customFormat="1" ht="16.2" thickBot="1" x14ac:dyDescent="0.3">
      <c r="A296" s="77"/>
      <c r="B296" s="77"/>
      <c r="C296" s="78" t="s">
        <v>29</v>
      </c>
      <c r="D296" s="79">
        <v>1</v>
      </c>
      <c r="E296" s="77" t="s">
        <v>53</v>
      </c>
      <c r="F296" s="155"/>
      <c r="G296" s="121"/>
      <c r="H296" s="121"/>
    </row>
    <row r="297" spans="1:8" s="75" customFormat="1" ht="15.6" x14ac:dyDescent="0.25">
      <c r="A297" s="162" t="s">
        <v>426</v>
      </c>
      <c r="B297" s="280" t="s">
        <v>194</v>
      </c>
      <c r="C297" s="280"/>
      <c r="D297" s="280"/>
      <c r="E297" s="280"/>
      <c r="F297" s="280"/>
      <c r="G297" s="280"/>
      <c r="H297" s="280"/>
    </row>
    <row r="298" spans="1:8" s="149" customFormat="1" ht="15.6" x14ac:dyDescent="0.25">
      <c r="A298" s="54"/>
      <c r="B298" s="76"/>
      <c r="C298" s="23"/>
      <c r="D298" s="62"/>
      <c r="E298" s="54"/>
      <c r="F298" s="126"/>
      <c r="G298" s="148"/>
      <c r="H298" s="148"/>
    </row>
    <row r="299" spans="1:8" s="80" customFormat="1" ht="16.2" thickBot="1" x14ac:dyDescent="0.3">
      <c r="A299" s="77"/>
      <c r="B299" s="77"/>
      <c r="C299" s="78" t="s">
        <v>29</v>
      </c>
      <c r="D299" s="79">
        <v>60</v>
      </c>
      <c r="E299" s="77" t="s">
        <v>1</v>
      </c>
      <c r="F299" s="155"/>
      <c r="G299" s="121"/>
      <c r="H299" s="121"/>
    </row>
    <row r="300" spans="1:8" s="5" customFormat="1" ht="16.2" thickBot="1" x14ac:dyDescent="0.3">
      <c r="A300" s="171" t="s">
        <v>427</v>
      </c>
      <c r="B300" s="282" t="s">
        <v>196</v>
      </c>
      <c r="C300" s="282"/>
      <c r="D300" s="282"/>
      <c r="E300" s="282"/>
      <c r="F300" s="282"/>
      <c r="G300" s="282"/>
      <c r="H300" s="282"/>
    </row>
    <row r="301" spans="1:8" s="75" customFormat="1" ht="15.6" x14ac:dyDescent="0.25">
      <c r="A301" s="162" t="s">
        <v>428</v>
      </c>
      <c r="B301" s="280" t="s">
        <v>198</v>
      </c>
      <c r="C301" s="280"/>
      <c r="D301" s="280"/>
      <c r="E301" s="280"/>
      <c r="F301" s="280"/>
      <c r="G301" s="280"/>
      <c r="H301" s="280"/>
    </row>
    <row r="302" spans="1:8" s="149" customFormat="1" ht="15.6" x14ac:dyDescent="0.25">
      <c r="A302" s="54"/>
      <c r="B302" s="76"/>
      <c r="C302" s="23"/>
      <c r="D302" s="62"/>
      <c r="E302" s="54"/>
      <c r="F302" s="126"/>
      <c r="G302" s="148"/>
      <c r="H302" s="148"/>
    </row>
    <row r="303" spans="1:8" s="80" customFormat="1" ht="16.2" thickBot="1" x14ac:dyDescent="0.3">
      <c r="A303" s="77"/>
      <c r="B303" s="77"/>
      <c r="C303" s="78" t="s">
        <v>52</v>
      </c>
      <c r="D303" s="79">
        <v>60000</v>
      </c>
      <c r="E303" s="77" t="s">
        <v>8</v>
      </c>
      <c r="F303" s="155"/>
      <c r="G303" s="121"/>
      <c r="H303" s="121"/>
    </row>
    <row r="304" spans="1:8" ht="15.6" customHeight="1" x14ac:dyDescent="0.25"/>
    <row r="305" spans="2:6" ht="15.6" customHeight="1" x14ac:dyDescent="0.25"/>
    <row r="306" spans="2:6" ht="15.6" customHeight="1" x14ac:dyDescent="0.25"/>
    <row r="307" spans="2:6" ht="15.6" customHeight="1" x14ac:dyDescent="0.25"/>
    <row r="308" spans="2:6" ht="15.6" customHeight="1" x14ac:dyDescent="0.25"/>
    <row r="309" spans="2:6" ht="15.6" x14ac:dyDescent="0.25">
      <c r="C309" s="61" t="s">
        <v>5</v>
      </c>
    </row>
    <row r="310" spans="2:6" ht="15.6" x14ac:dyDescent="0.25">
      <c r="B310" s="4"/>
      <c r="C310" s="4"/>
      <c r="D310" s="297" t="str">
        <f>DADOS!C8</f>
        <v>Eng.ª Civil Flávia Cristina Barbosa</v>
      </c>
      <c r="E310" s="297"/>
      <c r="F310" s="297"/>
    </row>
    <row r="311" spans="2:6" ht="15.6" x14ac:dyDescent="0.25">
      <c r="B311" s="119"/>
      <c r="C311" s="4"/>
      <c r="D311" s="296" t="str">
        <f>"CREA: "&amp;DADOS!C9</f>
        <v>CREA: MG- 187.842/D</v>
      </c>
      <c r="E311" s="296"/>
      <c r="F311" s="296"/>
    </row>
  </sheetData>
  <mergeCells count="86">
    <mergeCell ref="B156:H156"/>
    <mergeCell ref="D311:F311"/>
    <mergeCell ref="D310:F310"/>
    <mergeCell ref="B301:H301"/>
    <mergeCell ref="B272:H272"/>
    <mergeCell ref="B291:H291"/>
    <mergeCell ref="B297:H297"/>
    <mergeCell ref="B300:H300"/>
    <mergeCell ref="B168:H168"/>
    <mergeCell ref="F170:H171"/>
    <mergeCell ref="B244:H244"/>
    <mergeCell ref="B249:H249"/>
    <mergeCell ref="B186:H186"/>
    <mergeCell ref="B158:H158"/>
    <mergeCell ref="B294:H294"/>
    <mergeCell ref="B157:H157"/>
    <mergeCell ref="B85:H85"/>
    <mergeCell ref="B86:H86"/>
    <mergeCell ref="B173:H173"/>
    <mergeCell ref="B180:H180"/>
    <mergeCell ref="B103:H103"/>
    <mergeCell ref="B110:H110"/>
    <mergeCell ref="B111:H111"/>
    <mergeCell ref="B118:H118"/>
    <mergeCell ref="B125:H125"/>
    <mergeCell ref="B126:H126"/>
    <mergeCell ref="B131:H131"/>
    <mergeCell ref="B140:H140"/>
    <mergeCell ref="B163:H163"/>
    <mergeCell ref="B141:H141"/>
    <mergeCell ref="B146:H146"/>
    <mergeCell ref="B151:H151"/>
    <mergeCell ref="B96:H96"/>
    <mergeCell ref="B97:H97"/>
    <mergeCell ref="B98:H98"/>
    <mergeCell ref="B91:H91"/>
    <mergeCell ref="B41:H41"/>
    <mergeCell ref="B42:H42"/>
    <mergeCell ref="B47:H47"/>
    <mergeCell ref="B52:H52"/>
    <mergeCell ref="B57:H57"/>
    <mergeCell ref="B62:H62"/>
    <mergeCell ref="B63:H63"/>
    <mergeCell ref="B68:H68"/>
    <mergeCell ref="B73:H73"/>
    <mergeCell ref="B74:H74"/>
    <mergeCell ref="B75:H75"/>
    <mergeCell ref="B80:H80"/>
    <mergeCell ref="A1:F2"/>
    <mergeCell ref="C4:F4"/>
    <mergeCell ref="B224:H224"/>
    <mergeCell ref="B229:H229"/>
    <mergeCell ref="B254:H254"/>
    <mergeCell ref="B239:H239"/>
    <mergeCell ref="B234:H234"/>
    <mergeCell ref="B204:H204"/>
    <mergeCell ref="B210:H210"/>
    <mergeCell ref="B216:H216"/>
    <mergeCell ref="B222:H222"/>
    <mergeCell ref="B223:H223"/>
    <mergeCell ref="B27:H27"/>
    <mergeCell ref="B34:H34"/>
    <mergeCell ref="B28:H28"/>
    <mergeCell ref="B11:H11"/>
    <mergeCell ref="B40:H40"/>
    <mergeCell ref="A3:B3"/>
    <mergeCell ref="B10:H10"/>
    <mergeCell ref="A6:H6"/>
    <mergeCell ref="A7:H7"/>
    <mergeCell ref="B12:H12"/>
    <mergeCell ref="B17:H17"/>
    <mergeCell ref="B22:H22"/>
    <mergeCell ref="B8:H8"/>
    <mergeCell ref="B9:H9"/>
    <mergeCell ref="B174:H174"/>
    <mergeCell ref="B192:H192"/>
    <mergeCell ref="B198:H198"/>
    <mergeCell ref="B255:H255"/>
    <mergeCell ref="B261:H261"/>
    <mergeCell ref="B267:H267"/>
    <mergeCell ref="B282:H282"/>
    <mergeCell ref="B285:H285"/>
    <mergeCell ref="B288:H288"/>
    <mergeCell ref="B273:H273"/>
    <mergeCell ref="B276:H276"/>
    <mergeCell ref="B279:H279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72" fitToHeight="2000" orientation="portrait" r:id="rId1"/>
  <headerFooter>
    <oddFooter>Página &amp;P de &amp;N</oddFooter>
  </headerFooter>
  <rowBreaks count="3" manualBreakCount="3">
    <brk id="56" max="7" man="1"/>
    <brk id="172" max="7" man="1"/>
    <brk id="290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tabSelected="1" view="pageBreakPreview" zoomScale="60" zoomScaleNormal="100" workbookViewId="0">
      <selection activeCell="A25" sqref="A25:I27"/>
    </sheetView>
  </sheetViews>
  <sheetFormatPr defaultColWidth="9" defaultRowHeight="15" x14ac:dyDescent="0.25"/>
  <cols>
    <col min="1" max="1" width="31.69921875" style="4" customWidth="1"/>
    <col min="2" max="2" width="10.5" style="71" bestFit="1" customWidth="1"/>
    <col min="3" max="3" width="94.09765625" style="5" customWidth="1"/>
    <col min="4" max="4" width="22.19921875" style="5" bestFit="1" customWidth="1"/>
    <col min="5" max="5" width="17.3984375" style="4" bestFit="1" customWidth="1"/>
    <col min="6" max="6" width="10.09765625" style="4" customWidth="1"/>
    <col min="7" max="7" width="14.59765625" style="4" bestFit="1" customWidth="1"/>
    <col min="8" max="8" width="12.19921875" style="4" bestFit="1" customWidth="1"/>
    <col min="9" max="9" width="21.69921875" style="4" bestFit="1" customWidth="1"/>
    <col min="10" max="16384" width="9" style="4"/>
  </cols>
  <sheetData>
    <row r="1" spans="1:9" s="25" customFormat="1" ht="29.4" customHeight="1" thickBot="1" x14ac:dyDescent="0.3">
      <c r="A1" s="305" t="s">
        <v>32</v>
      </c>
      <c r="B1" s="306"/>
      <c r="C1" s="306"/>
      <c r="D1" s="306"/>
      <c r="E1" s="306"/>
      <c r="F1" s="306"/>
      <c r="G1" s="307"/>
      <c r="H1" s="52" t="s">
        <v>3</v>
      </c>
      <c r="I1" s="50" t="str">
        <f>DADOS!C2</f>
        <v>R03</v>
      </c>
    </row>
    <row r="2" spans="1:9" s="25" customFormat="1" ht="25.2" customHeight="1" thickBot="1" x14ac:dyDescent="0.3">
      <c r="A2" s="308"/>
      <c r="B2" s="309"/>
      <c r="C2" s="309"/>
      <c r="D2" s="309"/>
      <c r="E2" s="309"/>
      <c r="F2" s="309"/>
      <c r="G2" s="310"/>
      <c r="H2" s="52" t="s">
        <v>10</v>
      </c>
      <c r="I2" s="51">
        <f ca="1">DADOS!C4</f>
        <v>44993</v>
      </c>
    </row>
    <row r="3" spans="1:9" s="25" customFormat="1" ht="20.25" customHeight="1" x14ac:dyDescent="0.25">
      <c r="A3" s="311" t="s">
        <v>11</v>
      </c>
      <c r="B3" s="312"/>
      <c r="C3" s="320" t="s">
        <v>12</v>
      </c>
      <c r="D3" s="321"/>
      <c r="E3" s="321"/>
      <c r="F3" s="322"/>
      <c r="G3" s="311" t="s">
        <v>9</v>
      </c>
      <c r="H3" s="315"/>
      <c r="I3" s="312"/>
    </row>
    <row r="4" spans="1:9" s="25" customFormat="1" ht="68.25" customHeight="1" thickBot="1" x14ac:dyDescent="0.3">
      <c r="A4" s="313"/>
      <c r="B4" s="314"/>
      <c r="C4" s="317" t="str">
        <f>DADOS!C3</f>
        <v>SERVIÇOS DE PODA, SUPRESSÃO E MANUTENÇÃO DE ÁREAS VERDES</v>
      </c>
      <c r="D4" s="318"/>
      <c r="E4" s="318"/>
      <c r="F4" s="319"/>
      <c r="G4" s="313"/>
      <c r="H4" s="316"/>
      <c r="I4" s="314"/>
    </row>
    <row r="5" spans="1:9" s="25" customFormat="1" ht="7.95" customHeight="1" thickBot="1" x14ac:dyDescent="0.3">
      <c r="A5" s="42"/>
      <c r="B5" s="69"/>
      <c r="C5" s="45"/>
      <c r="D5" s="45"/>
      <c r="E5" s="45"/>
      <c r="F5" s="45"/>
      <c r="G5" s="44"/>
      <c r="H5" s="44"/>
      <c r="I5" s="43"/>
    </row>
    <row r="6" spans="1:9" s="25" customFormat="1" ht="26.4" customHeight="1" thickBot="1" x14ac:dyDescent="0.3">
      <c r="A6" s="302" t="str">
        <f>A1&amp;" DE PROJETO EXECUTIVO - "&amp;C4</f>
        <v>PLANILHA DE COTAÇÕES DE PROJETO EXECUTIVO - SERVIÇOS DE PODA, SUPRESSÃO E MANUTENÇÃO DE ÁREAS VERDES</v>
      </c>
      <c r="B6" s="303"/>
      <c r="C6" s="303"/>
      <c r="D6" s="303"/>
      <c r="E6" s="303"/>
      <c r="F6" s="303"/>
      <c r="G6" s="303"/>
      <c r="H6" s="303"/>
      <c r="I6" s="304"/>
    </row>
    <row r="7" spans="1:9" s="25" customFormat="1" ht="7.95" customHeight="1" thickBot="1" x14ac:dyDescent="0.3">
      <c r="B7" s="70"/>
      <c r="C7" s="72"/>
      <c r="D7" s="72"/>
    </row>
    <row r="8" spans="1:9" s="139" customFormat="1" ht="25.95" customHeight="1" thickBot="1" x14ac:dyDescent="0.35">
      <c r="A8" s="135" t="s">
        <v>144</v>
      </c>
      <c r="B8" s="135"/>
      <c r="C8" s="135" t="s">
        <v>114</v>
      </c>
      <c r="D8" s="135"/>
      <c r="E8" s="135"/>
      <c r="F8" s="136" t="s">
        <v>57</v>
      </c>
      <c r="G8" s="137"/>
      <c r="H8" s="137"/>
      <c r="I8" s="138">
        <f>MEDIAN(I10:I12)</f>
        <v>24.95</v>
      </c>
    </row>
    <row r="9" spans="1:9" s="139" customFormat="1" ht="15.6" x14ac:dyDescent="0.3">
      <c r="A9" s="140" t="s">
        <v>6</v>
      </c>
      <c r="B9" s="140" t="s">
        <v>58</v>
      </c>
      <c r="C9" s="146" t="s">
        <v>59</v>
      </c>
      <c r="D9" s="146" t="s">
        <v>7</v>
      </c>
      <c r="E9" s="146" t="s">
        <v>60</v>
      </c>
      <c r="F9" s="140" t="s">
        <v>57</v>
      </c>
      <c r="G9" s="140" t="s">
        <v>61</v>
      </c>
      <c r="H9" s="140" t="s">
        <v>62</v>
      </c>
      <c r="I9" s="140" t="s">
        <v>63</v>
      </c>
    </row>
    <row r="10" spans="1:9" s="139" customFormat="1" ht="33" customHeight="1" x14ac:dyDescent="0.3">
      <c r="A10" s="141" t="s">
        <v>116</v>
      </c>
      <c r="B10" s="142"/>
      <c r="C10" s="147" t="s">
        <v>115</v>
      </c>
      <c r="D10" s="143" t="s">
        <v>117</v>
      </c>
      <c r="E10" s="143" t="s">
        <v>118</v>
      </c>
      <c r="F10" s="144" t="s">
        <v>57</v>
      </c>
      <c r="G10" s="145">
        <v>29.9</v>
      </c>
      <c r="H10" s="145">
        <v>0</v>
      </c>
      <c r="I10" s="145">
        <f>G10+H10</f>
        <v>29.9</v>
      </c>
    </row>
    <row r="11" spans="1:9" s="139" customFormat="1" ht="33" customHeight="1" x14ac:dyDescent="0.3">
      <c r="A11" s="141" t="s">
        <v>120</v>
      </c>
      <c r="B11" s="142"/>
      <c r="C11" s="147" t="s">
        <v>119</v>
      </c>
      <c r="D11" s="143" t="s">
        <v>121</v>
      </c>
      <c r="E11" s="143" t="s">
        <v>122</v>
      </c>
      <c r="F11" s="144" t="s">
        <v>57</v>
      </c>
      <c r="G11" s="145">
        <v>18.7</v>
      </c>
      <c r="H11" s="145">
        <v>6.25</v>
      </c>
      <c r="I11" s="145">
        <f>G11+H11</f>
        <v>24.95</v>
      </c>
    </row>
    <row r="12" spans="1:9" s="139" customFormat="1" ht="48" customHeight="1" thickBot="1" x14ac:dyDescent="0.35">
      <c r="A12" s="141" t="s">
        <v>124</v>
      </c>
      <c r="B12" s="142"/>
      <c r="C12" s="147" t="s">
        <v>123</v>
      </c>
      <c r="D12" s="143" t="s">
        <v>125</v>
      </c>
      <c r="E12" s="143" t="s">
        <v>75</v>
      </c>
      <c r="F12" s="144" t="s">
        <v>57</v>
      </c>
      <c r="G12" s="145">
        <v>22.12</v>
      </c>
      <c r="H12" s="145">
        <v>0</v>
      </c>
      <c r="I12" s="145">
        <f>G12+H12</f>
        <v>22.12</v>
      </c>
    </row>
    <row r="13" spans="1:9" s="139" customFormat="1" ht="25.95" customHeight="1" thickBot="1" x14ac:dyDescent="0.35">
      <c r="A13" s="135" t="s">
        <v>145</v>
      </c>
      <c r="B13" s="135"/>
      <c r="C13" s="135" t="s">
        <v>128</v>
      </c>
      <c r="D13" s="135"/>
      <c r="E13" s="135"/>
      <c r="F13" s="136" t="s">
        <v>57</v>
      </c>
      <c r="G13" s="137"/>
      <c r="H13" s="137"/>
      <c r="I13" s="138">
        <f>MEDIAN(I15:I17)</f>
        <v>32.17</v>
      </c>
    </row>
    <row r="14" spans="1:9" s="139" customFormat="1" ht="15.6" x14ac:dyDescent="0.3">
      <c r="A14" s="140" t="s">
        <v>6</v>
      </c>
      <c r="B14" s="140" t="s">
        <v>58</v>
      </c>
      <c r="C14" s="146" t="s">
        <v>59</v>
      </c>
      <c r="D14" s="146" t="s">
        <v>7</v>
      </c>
      <c r="E14" s="146" t="s">
        <v>60</v>
      </c>
      <c r="F14" s="140" t="s">
        <v>57</v>
      </c>
      <c r="G14" s="140" t="s">
        <v>61</v>
      </c>
      <c r="H14" s="140" t="s">
        <v>62</v>
      </c>
      <c r="I14" s="140" t="s">
        <v>63</v>
      </c>
    </row>
    <row r="15" spans="1:9" s="139" customFormat="1" ht="33" customHeight="1" x14ac:dyDescent="0.3">
      <c r="A15" s="141" t="s">
        <v>127</v>
      </c>
      <c r="B15" s="142"/>
      <c r="C15" s="147" t="s">
        <v>126</v>
      </c>
      <c r="D15" s="143" t="s">
        <v>129</v>
      </c>
      <c r="E15" s="143" t="s">
        <v>130</v>
      </c>
      <c r="F15" s="144" t="s">
        <v>57</v>
      </c>
      <c r="G15" s="145">
        <v>19.989999999999998</v>
      </c>
      <c r="H15" s="145">
        <v>12.18</v>
      </c>
      <c r="I15" s="145">
        <f>G15+H15</f>
        <v>32.17</v>
      </c>
    </row>
    <row r="16" spans="1:9" s="139" customFormat="1" ht="33" customHeight="1" x14ac:dyDescent="0.3">
      <c r="A16" s="141" t="s">
        <v>134</v>
      </c>
      <c r="B16" s="142"/>
      <c r="C16" s="147" t="s">
        <v>131</v>
      </c>
      <c r="D16" s="143" t="s">
        <v>133</v>
      </c>
      <c r="E16" s="143" t="s">
        <v>132</v>
      </c>
      <c r="F16" s="144" t="s">
        <v>57</v>
      </c>
      <c r="G16" s="145">
        <v>12.99</v>
      </c>
      <c r="H16" s="145">
        <v>11.2</v>
      </c>
      <c r="I16" s="145">
        <f>G16+H16</f>
        <v>24.189999999999998</v>
      </c>
    </row>
    <row r="17" spans="1:13" s="139" customFormat="1" ht="48" customHeight="1" thickBot="1" x14ac:dyDescent="0.35">
      <c r="A17" s="141" t="s">
        <v>64</v>
      </c>
      <c r="B17" s="142"/>
      <c r="C17" s="147" t="s">
        <v>135</v>
      </c>
      <c r="D17" s="143" t="s">
        <v>65</v>
      </c>
      <c r="E17" s="143" t="s">
        <v>136</v>
      </c>
      <c r="F17" s="144" t="s">
        <v>57</v>
      </c>
      <c r="G17" s="145">
        <v>20.9</v>
      </c>
      <c r="H17" s="145">
        <v>25.69</v>
      </c>
      <c r="I17" s="145">
        <f>G17+H17</f>
        <v>46.59</v>
      </c>
    </row>
    <row r="18" spans="1:13" s="139" customFormat="1" ht="25.95" customHeight="1" thickBot="1" x14ac:dyDescent="0.35">
      <c r="A18" s="135" t="s">
        <v>146</v>
      </c>
      <c r="B18" s="135"/>
      <c r="C18" s="135" t="s">
        <v>143</v>
      </c>
      <c r="D18" s="135"/>
      <c r="E18" s="135"/>
      <c r="F18" s="136" t="s">
        <v>57</v>
      </c>
      <c r="G18" s="137"/>
      <c r="H18" s="137"/>
      <c r="I18" s="138">
        <f>MEDIAN(I20:I22)</f>
        <v>15.025</v>
      </c>
    </row>
    <row r="19" spans="1:13" s="139" customFormat="1" ht="15.6" x14ac:dyDescent="0.3">
      <c r="A19" s="140" t="s">
        <v>6</v>
      </c>
      <c r="B19" s="140" t="s">
        <v>58</v>
      </c>
      <c r="C19" s="146" t="s">
        <v>59</v>
      </c>
      <c r="D19" s="146" t="s">
        <v>7</v>
      </c>
      <c r="E19" s="146" t="s">
        <v>60</v>
      </c>
      <c r="F19" s="140" t="s">
        <v>57</v>
      </c>
      <c r="G19" s="140" t="s">
        <v>61</v>
      </c>
      <c r="H19" s="140" t="s">
        <v>62</v>
      </c>
      <c r="I19" s="140" t="s">
        <v>63</v>
      </c>
    </row>
    <row r="20" spans="1:13" s="139" customFormat="1" ht="48" customHeight="1" x14ac:dyDescent="0.3">
      <c r="A20" s="141" t="s">
        <v>124</v>
      </c>
      <c r="B20" s="142"/>
      <c r="C20" s="147" t="s">
        <v>137</v>
      </c>
      <c r="D20" s="143" t="s">
        <v>125</v>
      </c>
      <c r="E20" s="143" t="s">
        <v>75</v>
      </c>
      <c r="F20" s="144" t="s">
        <v>57</v>
      </c>
      <c r="G20" s="145">
        <v>11.9</v>
      </c>
      <c r="H20" s="145">
        <v>0</v>
      </c>
      <c r="I20" s="145">
        <f>G20+H20</f>
        <v>11.9</v>
      </c>
    </row>
    <row r="21" spans="1:13" s="139" customFormat="1" ht="33" customHeight="1" x14ac:dyDescent="0.3">
      <c r="A21" s="141" t="s">
        <v>116</v>
      </c>
      <c r="B21" s="142"/>
      <c r="C21" s="147" t="s">
        <v>138</v>
      </c>
      <c r="D21" s="143" t="s">
        <v>117</v>
      </c>
      <c r="E21" s="143" t="s">
        <v>118</v>
      </c>
      <c r="F21" s="144" t="s">
        <v>57</v>
      </c>
      <c r="G21" s="145">
        <v>29.9</v>
      </c>
      <c r="H21" s="145">
        <v>0</v>
      </c>
      <c r="I21" s="145">
        <f>G21+H21</f>
        <v>29.9</v>
      </c>
    </row>
    <row r="22" spans="1:13" s="139" customFormat="1" ht="48" customHeight="1" thickBot="1" x14ac:dyDescent="0.35">
      <c r="A22" s="141" t="s">
        <v>140</v>
      </c>
      <c r="B22" s="142"/>
      <c r="C22" s="147" t="s">
        <v>139</v>
      </c>
      <c r="D22" s="143" t="s">
        <v>141</v>
      </c>
      <c r="E22" s="143" t="s">
        <v>142</v>
      </c>
      <c r="F22" s="144" t="s">
        <v>57</v>
      </c>
      <c r="G22" s="145">
        <v>12</v>
      </c>
      <c r="H22" s="145">
        <f>30.25/10</f>
        <v>3.0249999999999999</v>
      </c>
      <c r="I22" s="145">
        <f>G22+H22</f>
        <v>15.025</v>
      </c>
    </row>
    <row r="23" spans="1:13" s="139" customFormat="1" ht="25.95" customHeight="1" thickBot="1" x14ac:dyDescent="0.35">
      <c r="A23" s="135" t="s">
        <v>179</v>
      </c>
      <c r="B23" s="135"/>
      <c r="C23" s="135" t="s">
        <v>171</v>
      </c>
      <c r="D23" s="135"/>
      <c r="E23" s="135"/>
      <c r="F23" s="136" t="s">
        <v>57</v>
      </c>
      <c r="G23" s="137"/>
      <c r="H23" s="137"/>
      <c r="I23" s="138">
        <f>MEDIAN(I25:I27)</f>
        <v>117.96</v>
      </c>
    </row>
    <row r="24" spans="1:13" s="139" customFormat="1" ht="15.6" x14ac:dyDescent="0.3">
      <c r="A24" s="140" t="s">
        <v>6</v>
      </c>
      <c r="B24" s="140" t="s">
        <v>58</v>
      </c>
      <c r="C24" s="146" t="s">
        <v>59</v>
      </c>
      <c r="D24" s="146" t="s">
        <v>7</v>
      </c>
      <c r="E24" s="146" t="s">
        <v>60</v>
      </c>
      <c r="F24" s="140" t="s">
        <v>57</v>
      </c>
      <c r="G24" s="140" t="s">
        <v>61</v>
      </c>
      <c r="H24" s="140" t="s">
        <v>62</v>
      </c>
      <c r="I24" s="140" t="s">
        <v>63</v>
      </c>
    </row>
    <row r="25" spans="1:13" s="139" customFormat="1" ht="48" customHeight="1" x14ac:dyDescent="0.3">
      <c r="A25" s="141" t="s">
        <v>170</v>
      </c>
      <c r="B25" s="142"/>
      <c r="C25" s="147" t="s">
        <v>169</v>
      </c>
      <c r="D25" s="143"/>
      <c r="E25" s="143" t="s">
        <v>172</v>
      </c>
      <c r="F25" s="144" t="s">
        <v>57</v>
      </c>
      <c r="G25" s="145">
        <v>79.900000000000006</v>
      </c>
      <c r="H25" s="145">
        <f>119.52/3</f>
        <v>39.839999999999996</v>
      </c>
      <c r="I25" s="145">
        <f>G25+H25</f>
        <v>119.74000000000001</v>
      </c>
    </row>
    <row r="26" spans="1:13" s="139" customFormat="1" ht="33" customHeight="1" x14ac:dyDescent="0.3">
      <c r="A26" s="141" t="s">
        <v>174</v>
      </c>
      <c r="B26" s="142"/>
      <c r="C26" s="147" t="s">
        <v>175</v>
      </c>
      <c r="D26" s="143" t="s">
        <v>173</v>
      </c>
      <c r="E26" s="143" t="s">
        <v>75</v>
      </c>
      <c r="F26" s="144" t="s">
        <v>57</v>
      </c>
      <c r="G26" s="145">
        <v>106</v>
      </c>
      <c r="H26" s="145">
        <v>0</v>
      </c>
      <c r="I26" s="145">
        <f>G26+H26</f>
        <v>106</v>
      </c>
    </row>
    <row r="27" spans="1:13" s="139" customFormat="1" ht="33" customHeight="1" x14ac:dyDescent="0.3">
      <c r="A27" s="141" t="s">
        <v>176</v>
      </c>
      <c r="B27" s="142"/>
      <c r="C27" s="147" t="s">
        <v>177</v>
      </c>
      <c r="D27" s="143" t="s">
        <v>178</v>
      </c>
      <c r="E27" s="143" t="s">
        <v>75</v>
      </c>
      <c r="F27" s="144" t="s">
        <v>57</v>
      </c>
      <c r="G27" s="145">
        <v>96.86</v>
      </c>
      <c r="H27" s="145">
        <f>63.3/3</f>
        <v>21.099999999999998</v>
      </c>
      <c r="I27" s="145">
        <f>G27+H27</f>
        <v>117.96</v>
      </c>
    </row>
    <row r="28" spans="1:13" s="12" customFormat="1" ht="18.75" customHeight="1" x14ac:dyDescent="0.25">
      <c r="A28" s="11"/>
      <c r="B28" s="134"/>
      <c r="C28" s="67"/>
      <c r="D28" s="67"/>
      <c r="E28" s="134"/>
      <c r="F28" s="134"/>
      <c r="G28" s="134"/>
      <c r="H28" s="133"/>
      <c r="I28" s="133"/>
      <c r="J28" s="133"/>
      <c r="K28" s="13"/>
      <c r="L28" s="13"/>
      <c r="M28" s="13"/>
    </row>
    <row r="29" spans="1:13" x14ac:dyDescent="0.25">
      <c r="E29" s="9"/>
      <c r="F29" s="67"/>
    </row>
    <row r="30" spans="1:13" ht="15.6" x14ac:dyDescent="0.25">
      <c r="E30" s="68"/>
      <c r="F30" s="68"/>
    </row>
    <row r="31" spans="1:13" s="71" customFormat="1" x14ac:dyDescent="0.25">
      <c r="A31" s="66"/>
      <c r="B31" s="74"/>
      <c r="C31" s="67"/>
      <c r="D31" s="67"/>
      <c r="E31" s="74"/>
      <c r="F31" s="74"/>
      <c r="G31" s="13"/>
      <c r="H31" s="13"/>
      <c r="I31" s="13"/>
    </row>
    <row r="32" spans="1:13" s="71" customFormat="1" x14ac:dyDescent="0.25">
      <c r="A32" s="74"/>
      <c r="B32" s="74"/>
      <c r="C32" s="66"/>
      <c r="D32" s="134"/>
      <c r="E32" s="74"/>
      <c r="F32" s="74"/>
      <c r="G32" s="13"/>
      <c r="H32" s="13"/>
      <c r="I32" s="13"/>
    </row>
    <row r="33" spans="1:5" s="71" customFormat="1" ht="24.6" customHeight="1" x14ac:dyDescent="0.25">
      <c r="A33" s="301" t="s">
        <v>5</v>
      </c>
      <c r="B33" s="301"/>
      <c r="C33" s="300" t="str">
        <f>DADOS!C8</f>
        <v>Eng.ª Civil Flávia Cristina Barbosa</v>
      </c>
      <c r="D33" s="300"/>
      <c r="E33" s="300"/>
    </row>
    <row r="34" spans="1:5" s="71" customFormat="1" ht="17.399999999999999" x14ac:dyDescent="0.25">
      <c r="A34" s="9"/>
      <c r="B34" s="53"/>
      <c r="C34" s="299" t="str">
        <f>"CREA: "&amp;DADOS!C9</f>
        <v>CREA: MG- 187.842/D</v>
      </c>
      <c r="D34" s="299"/>
      <c r="E34" s="299"/>
    </row>
  </sheetData>
  <mergeCells count="9">
    <mergeCell ref="C34:E34"/>
    <mergeCell ref="C33:E33"/>
    <mergeCell ref="A33:B33"/>
    <mergeCell ref="A6:I6"/>
    <mergeCell ref="A1:G2"/>
    <mergeCell ref="A3:B4"/>
    <mergeCell ref="G3:I4"/>
    <mergeCell ref="C4:F4"/>
    <mergeCell ref="C3:F3"/>
  </mergeCells>
  <hyperlinks>
    <hyperlink ref="C10" r:id="rId1" xr:uid="{75467F81-50BA-4421-93AA-6C2219D984A2}"/>
    <hyperlink ref="C11" r:id="rId2" xr:uid="{A4EE4312-7ED5-419A-9E1F-CE029FE50047}"/>
    <hyperlink ref="C12" r:id="rId3" xr:uid="{12ACD028-ACA7-43E4-BBD0-2D8142180EA0}"/>
    <hyperlink ref="C15" r:id="rId4" xr:uid="{B7160E23-8334-47BB-99EA-497FBB4CA590}"/>
    <hyperlink ref="C16" r:id="rId5" xr:uid="{2F8A44F2-EB8F-4A41-9F36-C583B0EC885A}"/>
    <hyperlink ref="C17" r:id="rId6" xr:uid="{56D97609-2EAB-4031-A8EE-2122DD69B4C3}"/>
    <hyperlink ref="C20" r:id="rId7" xr:uid="{35DB036B-0610-4A88-8F60-B4C8B6A7D524}"/>
    <hyperlink ref="C22" r:id="rId8" xr:uid="{469066C6-2EC4-4846-85E2-ED5122299BDA}"/>
    <hyperlink ref="C21" r:id="rId9" xr:uid="{8740DF14-7FEF-4F56-BB57-AB74A8331C14}"/>
    <hyperlink ref="C25" r:id="rId10" xr:uid="{252126AA-356D-492A-9ED6-EC38E2A15204}"/>
    <hyperlink ref="C26" r:id="rId11" xr:uid="{DA7C2036-04B1-4EFD-BDA9-A05A44389914}"/>
    <hyperlink ref="C27" r:id="rId12" xr:uid="{10FF3D81-60EA-4B22-8471-E9D23A918F85}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49" fitToHeight="2000" orientation="landscape" r:id="rId13"/>
  <headerFooter>
    <oddFooter>Página &amp;P de &amp;N</oddFooter>
  </headerFooter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8"/>
  <sheetViews>
    <sheetView view="pageBreakPreview" topLeftCell="A70" zoomScale="70" zoomScaleNormal="70" zoomScaleSheetLayoutView="70" workbookViewId="0">
      <selection activeCell="F30" sqref="F30"/>
    </sheetView>
  </sheetViews>
  <sheetFormatPr defaultColWidth="9" defaultRowHeight="15" x14ac:dyDescent="0.25"/>
  <cols>
    <col min="1" max="1" width="5.5" style="116" customWidth="1"/>
    <col min="2" max="2" width="16.5" style="116" customWidth="1"/>
    <col min="3" max="3" width="9.59765625" style="4" customWidth="1"/>
    <col min="4" max="4" width="77.8984375" style="5" customWidth="1"/>
    <col min="5" max="5" width="10.59765625" style="4" bestFit="1" customWidth="1"/>
    <col min="6" max="6" width="14.3984375" style="217" customWidth="1"/>
    <col min="7" max="7" width="14.296875" style="107" customWidth="1"/>
    <col min="8" max="8" width="14.8984375" style="4" customWidth="1"/>
    <col min="9" max="9" width="18" style="4" bestFit="1" customWidth="1"/>
    <col min="10" max="10" width="9" style="4"/>
    <col min="11" max="11" width="10.3984375" style="4" bestFit="1" customWidth="1"/>
    <col min="12" max="16384" width="9" style="4"/>
  </cols>
  <sheetData>
    <row r="1" spans="1:13" ht="21.75" customHeight="1" thickBot="1" x14ac:dyDescent="0.3">
      <c r="A1" s="323" t="s">
        <v>310</v>
      </c>
      <c r="B1" s="323"/>
      <c r="C1" s="323"/>
      <c r="D1" s="323"/>
      <c r="E1" s="323"/>
      <c r="F1" s="323"/>
      <c r="G1" s="323"/>
      <c r="H1" s="255" t="s">
        <v>3</v>
      </c>
      <c r="I1" s="256" t="str">
        <f>DADOS!C2</f>
        <v>R03</v>
      </c>
    </row>
    <row r="2" spans="1:13" ht="16.2" thickBot="1" x14ac:dyDescent="0.3">
      <c r="A2" s="324"/>
      <c r="B2" s="324"/>
      <c r="C2" s="324"/>
      <c r="D2" s="324"/>
      <c r="E2" s="324"/>
      <c r="F2" s="324"/>
      <c r="G2" s="324"/>
      <c r="H2" s="257" t="s">
        <v>10</v>
      </c>
      <c r="I2" s="258">
        <f ca="1">DADOS!C4</f>
        <v>44993</v>
      </c>
    </row>
    <row r="3" spans="1:13" ht="20.25" customHeight="1" x14ac:dyDescent="0.25">
      <c r="A3" s="325" t="s">
        <v>11</v>
      </c>
      <c r="B3" s="325"/>
      <c r="C3" s="326"/>
      <c r="D3" s="259" t="s">
        <v>12</v>
      </c>
      <c r="E3" s="331" t="s">
        <v>9</v>
      </c>
      <c r="F3" s="325"/>
      <c r="G3" s="325"/>
      <c r="H3" s="260" t="s">
        <v>13</v>
      </c>
      <c r="I3" s="261"/>
    </row>
    <row r="4" spans="1:13" ht="59.4" customHeight="1" thickBot="1" x14ac:dyDescent="0.3">
      <c r="A4" s="327"/>
      <c r="B4" s="327"/>
      <c r="C4" s="328"/>
      <c r="D4" s="334" t="str">
        <f>DADOS!C3</f>
        <v>SERVIÇOS DE PODA, SUPRESSÃO E MANUTENÇÃO DE ÁREAS VERDES</v>
      </c>
      <c r="E4" s="332"/>
      <c r="F4" s="327"/>
      <c r="G4" s="327"/>
      <c r="H4" s="337" t="str">
        <f>DADOS!C7</f>
        <v>SINAPI - 01/2023 - Minas Gerais
SICRO3 - 10/2022 - Minas Gerais
SETOP - 10/2022 - Minas Gerais
SUDECAP - 12/2022 - Minas Gerais</v>
      </c>
      <c r="I4" s="338"/>
    </row>
    <row r="5" spans="1:13" ht="15.6" x14ac:dyDescent="0.25">
      <c r="A5" s="327"/>
      <c r="B5" s="327"/>
      <c r="C5" s="328"/>
      <c r="D5" s="334"/>
      <c r="E5" s="332"/>
      <c r="F5" s="327"/>
      <c r="G5" s="327"/>
      <c r="H5" s="260" t="s">
        <v>14</v>
      </c>
      <c r="I5" s="262">
        <f>DADOS!C5</f>
        <v>0.33910000000000001</v>
      </c>
    </row>
    <row r="6" spans="1:13" ht="16.2" thickBot="1" x14ac:dyDescent="0.3">
      <c r="A6" s="329"/>
      <c r="B6" s="329"/>
      <c r="C6" s="330"/>
      <c r="D6" s="335"/>
      <c r="E6" s="333"/>
      <c r="F6" s="329"/>
      <c r="G6" s="329"/>
      <c r="H6" s="263" t="s">
        <v>15</v>
      </c>
      <c r="I6" s="264">
        <f>DADOS!C6</f>
        <v>0</v>
      </c>
    </row>
    <row r="7" spans="1:13" s="249" customFormat="1" ht="7.95" customHeight="1" thickBot="1" x14ac:dyDescent="0.3">
      <c r="A7" s="342"/>
      <c r="B7" s="342"/>
      <c r="C7" s="343"/>
      <c r="D7" s="343"/>
      <c r="E7" s="343"/>
      <c r="F7" s="343"/>
      <c r="G7" s="343"/>
      <c r="H7" s="343"/>
      <c r="I7" s="343"/>
      <c r="J7" s="4"/>
      <c r="K7" s="4"/>
      <c r="L7" s="4"/>
      <c r="M7" s="4"/>
    </row>
    <row r="8" spans="1:13" ht="27.6" customHeight="1" thickBot="1" x14ac:dyDescent="0.3">
      <c r="A8" s="336" t="str">
        <f>A1&amp;" DE PROJETO EXECUTIVO - "&amp;D4</f>
        <v>PLANILHA ORÇAMENTÁRIA SINTÉTICA DE PROJETO EXECUTIVO - SERVIÇOS DE PODA, SUPRESSÃO E MANUTENÇÃO DE ÁREAS VERDES</v>
      </c>
      <c r="B8" s="336"/>
      <c r="C8" s="336"/>
      <c r="D8" s="336"/>
      <c r="E8" s="336"/>
      <c r="F8" s="336"/>
      <c r="G8" s="336"/>
      <c r="H8" s="336"/>
      <c r="I8" s="336"/>
    </row>
    <row r="9" spans="1:13" s="113" customFormat="1" ht="7.95" customHeight="1" thickBot="1" x14ac:dyDescent="0.3">
      <c r="A9" s="340"/>
      <c r="B9" s="340"/>
      <c r="C9" s="341"/>
      <c r="D9" s="341"/>
      <c r="E9" s="341"/>
      <c r="F9" s="341"/>
      <c r="G9" s="341"/>
      <c r="H9" s="341"/>
      <c r="I9" s="341"/>
      <c r="J9" s="25"/>
      <c r="K9" s="25"/>
      <c r="L9" s="25"/>
      <c r="M9" s="25"/>
    </row>
    <row r="10" spans="1:13" s="254" customFormat="1" ht="28.2" thickBot="1" x14ac:dyDescent="0.3">
      <c r="A10" s="345" t="s">
        <v>20</v>
      </c>
      <c r="B10" s="345"/>
      <c r="C10" s="346"/>
      <c r="D10" s="250" t="s">
        <v>23</v>
      </c>
      <c r="E10" s="250" t="s">
        <v>30</v>
      </c>
      <c r="F10" s="251" t="s">
        <v>477</v>
      </c>
      <c r="G10" s="252" t="s">
        <v>541</v>
      </c>
      <c r="H10" s="250" t="s">
        <v>474</v>
      </c>
      <c r="I10" s="253" t="s">
        <v>476</v>
      </c>
      <c r="J10" s="265"/>
      <c r="K10" s="265"/>
      <c r="L10" s="265"/>
      <c r="M10" s="265"/>
    </row>
    <row r="11" spans="1:13" s="97" customFormat="1" ht="24" customHeight="1" x14ac:dyDescent="0.25">
      <c r="A11" s="174" t="s">
        <v>34</v>
      </c>
      <c r="B11" s="174"/>
      <c r="C11" s="174"/>
      <c r="D11" s="174" t="s">
        <v>627</v>
      </c>
      <c r="E11" s="174"/>
      <c r="F11" s="218"/>
      <c r="G11" s="176"/>
      <c r="H11" s="176"/>
      <c r="I11" s="177">
        <v>605785.11</v>
      </c>
      <c r="J11" s="266">
        <f>I11/$I$92</f>
        <v>5.6603773214676849E-2</v>
      </c>
      <c r="K11" s="7"/>
      <c r="L11" s="7"/>
      <c r="M11" s="7"/>
    </row>
    <row r="12" spans="1:13" s="97" customFormat="1" ht="25.95" customHeight="1" x14ac:dyDescent="0.25">
      <c r="A12" s="199" t="s">
        <v>291</v>
      </c>
      <c r="B12" s="200" t="s">
        <v>481</v>
      </c>
      <c r="C12" s="199" t="s">
        <v>206</v>
      </c>
      <c r="D12" s="199" t="s">
        <v>628</v>
      </c>
      <c r="E12" s="201" t="s">
        <v>75</v>
      </c>
      <c r="F12" s="219">
        <v>1</v>
      </c>
      <c r="G12" s="220">
        <v>605785.11</v>
      </c>
      <c r="H12" s="220">
        <v>605785.11</v>
      </c>
      <c r="I12" s="220">
        <v>605785.11</v>
      </c>
      <c r="J12" s="266">
        <f t="shared" ref="J12:J75" si="0">I12/$I$92</f>
        <v>5.6603773214676849E-2</v>
      </c>
      <c r="K12" s="267">
        <f>I12/$I$11</f>
        <v>1</v>
      </c>
      <c r="L12" s="7"/>
      <c r="M12" s="7"/>
    </row>
    <row r="13" spans="1:13" s="97" customFormat="1" ht="24" customHeight="1" x14ac:dyDescent="0.25">
      <c r="A13" s="174" t="s">
        <v>292</v>
      </c>
      <c r="B13" s="174"/>
      <c r="C13" s="174"/>
      <c r="D13" s="174" t="s">
        <v>629</v>
      </c>
      <c r="E13" s="174"/>
      <c r="F13" s="218"/>
      <c r="G13" s="176"/>
      <c r="H13" s="176"/>
      <c r="I13" s="177">
        <v>4366021.62</v>
      </c>
      <c r="J13" s="266">
        <f t="shared" si="0"/>
        <v>0.40795538475492743</v>
      </c>
      <c r="K13" s="7"/>
      <c r="L13" s="7"/>
      <c r="M13" s="7"/>
    </row>
    <row r="14" spans="1:13" s="97" customFormat="1" ht="24" customHeight="1" x14ac:dyDescent="0.25">
      <c r="A14" s="174" t="s">
        <v>293</v>
      </c>
      <c r="B14" s="174"/>
      <c r="C14" s="174"/>
      <c r="D14" s="174" t="s">
        <v>69</v>
      </c>
      <c r="E14" s="174"/>
      <c r="F14" s="218"/>
      <c r="G14" s="176"/>
      <c r="H14" s="176"/>
      <c r="I14" s="177">
        <v>419930.76</v>
      </c>
      <c r="J14" s="266">
        <f t="shared" si="0"/>
        <v>3.9237784343868889E-2</v>
      </c>
      <c r="K14" s="7"/>
      <c r="L14" s="7"/>
      <c r="M14" s="7"/>
    </row>
    <row r="15" spans="1:13" s="97" customFormat="1" ht="24" customHeight="1" x14ac:dyDescent="0.25">
      <c r="A15" s="191" t="s">
        <v>294</v>
      </c>
      <c r="B15" s="192" t="s">
        <v>429</v>
      </c>
      <c r="C15" s="191" t="s">
        <v>206</v>
      </c>
      <c r="D15" s="191" t="s">
        <v>183</v>
      </c>
      <c r="E15" s="193" t="s">
        <v>49</v>
      </c>
      <c r="F15" s="195">
        <v>12</v>
      </c>
      <c r="G15" s="221">
        <v>5094.9799999999996</v>
      </c>
      <c r="H15" s="221">
        <v>6822.68</v>
      </c>
      <c r="I15" s="221">
        <v>81872.160000000003</v>
      </c>
      <c r="J15" s="266">
        <f t="shared" si="0"/>
        <v>7.6500282042847468E-3</v>
      </c>
      <c r="K15" s="268">
        <f>I15/$I$13</f>
        <v>1.875211969289332E-2</v>
      </c>
      <c r="L15" s="7"/>
      <c r="M15" s="7"/>
    </row>
    <row r="16" spans="1:13" s="97" customFormat="1" ht="24" customHeight="1" x14ac:dyDescent="0.25">
      <c r="A16" s="191" t="s">
        <v>295</v>
      </c>
      <c r="B16" s="192" t="s">
        <v>430</v>
      </c>
      <c r="C16" s="191" t="s">
        <v>206</v>
      </c>
      <c r="D16" s="191" t="s">
        <v>358</v>
      </c>
      <c r="E16" s="193" t="s">
        <v>49</v>
      </c>
      <c r="F16" s="195">
        <v>36</v>
      </c>
      <c r="G16" s="221">
        <v>5062.08</v>
      </c>
      <c r="H16" s="221">
        <v>6778.63</v>
      </c>
      <c r="I16" s="221">
        <v>244030.68</v>
      </c>
      <c r="J16" s="266">
        <f t="shared" si="0"/>
        <v>2.2801909522245235E-2</v>
      </c>
      <c r="K16" s="268">
        <f t="shared" ref="K16:K17" si="1">I16/$I$13</f>
        <v>5.5893145119148537E-2</v>
      </c>
      <c r="L16" s="7"/>
      <c r="M16" s="7"/>
    </row>
    <row r="17" spans="1:13" s="97" customFormat="1" ht="24" customHeight="1" x14ac:dyDescent="0.25">
      <c r="A17" s="191" t="s">
        <v>436</v>
      </c>
      <c r="B17" s="192" t="s">
        <v>431</v>
      </c>
      <c r="C17" s="191" t="s">
        <v>206</v>
      </c>
      <c r="D17" s="191" t="s">
        <v>362</v>
      </c>
      <c r="E17" s="193" t="s">
        <v>50</v>
      </c>
      <c r="F17" s="195">
        <v>12</v>
      </c>
      <c r="G17" s="221">
        <v>5851.44</v>
      </c>
      <c r="H17" s="221">
        <v>7835.66</v>
      </c>
      <c r="I17" s="221">
        <v>94027.92</v>
      </c>
      <c r="J17" s="266">
        <f t="shared" si="0"/>
        <v>8.7858466173389074E-3</v>
      </c>
      <c r="K17" s="268">
        <f t="shared" si="1"/>
        <v>2.1536292804706723E-2</v>
      </c>
      <c r="L17" s="7"/>
      <c r="M17" s="7"/>
    </row>
    <row r="18" spans="1:13" s="97" customFormat="1" ht="24" customHeight="1" x14ac:dyDescent="0.25">
      <c r="A18" s="174" t="s">
        <v>296</v>
      </c>
      <c r="B18" s="174"/>
      <c r="C18" s="174"/>
      <c r="D18" s="174" t="s">
        <v>77</v>
      </c>
      <c r="E18" s="174"/>
      <c r="F18" s="218"/>
      <c r="G18" s="176"/>
      <c r="H18" s="176"/>
      <c r="I18" s="177">
        <v>674562.72</v>
      </c>
      <c r="J18" s="266">
        <f t="shared" si="0"/>
        <v>6.3030263688646226E-2</v>
      </c>
      <c r="K18" s="269"/>
      <c r="L18" s="7"/>
      <c r="M18" s="7"/>
    </row>
    <row r="19" spans="1:13" s="97" customFormat="1" ht="25.95" customHeight="1" x14ac:dyDescent="0.25">
      <c r="A19" s="191" t="s">
        <v>297</v>
      </c>
      <c r="B19" s="192" t="s">
        <v>207</v>
      </c>
      <c r="C19" s="191" t="s">
        <v>206</v>
      </c>
      <c r="D19" s="191" t="s">
        <v>368</v>
      </c>
      <c r="E19" s="193" t="s">
        <v>45</v>
      </c>
      <c r="F19" s="195">
        <v>2288</v>
      </c>
      <c r="G19" s="221">
        <v>144.66</v>
      </c>
      <c r="H19" s="221">
        <v>193.71</v>
      </c>
      <c r="I19" s="221">
        <v>443208.48</v>
      </c>
      <c r="J19" s="266">
        <f t="shared" si="0"/>
        <v>4.1412824241820072E-2</v>
      </c>
      <c r="K19" s="268">
        <f>I19/$I$13</f>
        <v>0.10151312077103274</v>
      </c>
      <c r="L19" s="7"/>
      <c r="M19" s="7"/>
    </row>
    <row r="20" spans="1:13" s="97" customFormat="1" ht="25.95" customHeight="1" x14ac:dyDescent="0.25">
      <c r="A20" s="191" t="s">
        <v>298</v>
      </c>
      <c r="B20" s="192" t="s">
        <v>205</v>
      </c>
      <c r="C20" s="191" t="s">
        <v>206</v>
      </c>
      <c r="D20" s="191" t="s">
        <v>368</v>
      </c>
      <c r="E20" s="193" t="s">
        <v>46</v>
      </c>
      <c r="F20" s="195">
        <v>6448</v>
      </c>
      <c r="G20" s="221">
        <v>26.8</v>
      </c>
      <c r="H20" s="221">
        <v>35.880000000000003</v>
      </c>
      <c r="I20" s="221">
        <v>231354.23999999999</v>
      </c>
      <c r="J20" s="266">
        <f t="shared" si="0"/>
        <v>2.1617439446826151E-2</v>
      </c>
      <c r="K20" s="268">
        <f t="shared" ref="K20" si="2">I20/$I$13</f>
        <v>5.298971469591577E-2</v>
      </c>
      <c r="L20" s="7"/>
      <c r="M20" s="7"/>
    </row>
    <row r="21" spans="1:13" s="97" customFormat="1" ht="24" customHeight="1" x14ac:dyDescent="0.25">
      <c r="A21" s="174" t="s">
        <v>482</v>
      </c>
      <c r="B21" s="174"/>
      <c r="C21" s="174"/>
      <c r="D21" s="174" t="s">
        <v>89</v>
      </c>
      <c r="E21" s="174"/>
      <c r="F21" s="218"/>
      <c r="G21" s="176"/>
      <c r="H21" s="176"/>
      <c r="I21" s="177">
        <v>156187.71</v>
      </c>
      <c r="J21" s="266">
        <f t="shared" si="0"/>
        <v>1.459397659305247E-2</v>
      </c>
      <c r="K21" s="269"/>
      <c r="L21" s="7"/>
      <c r="M21" s="7"/>
    </row>
    <row r="22" spans="1:13" s="97" customFormat="1" ht="24" customHeight="1" x14ac:dyDescent="0.25">
      <c r="A22" s="174" t="s">
        <v>483</v>
      </c>
      <c r="B22" s="174"/>
      <c r="C22" s="174"/>
      <c r="D22" s="174" t="s">
        <v>81</v>
      </c>
      <c r="E22" s="174"/>
      <c r="F22" s="218"/>
      <c r="G22" s="176"/>
      <c r="H22" s="176"/>
      <c r="I22" s="177">
        <v>153552.6</v>
      </c>
      <c r="J22" s="266">
        <f t="shared" si="0"/>
        <v>1.4347755340047874E-2</v>
      </c>
      <c r="K22" s="269"/>
      <c r="L22" s="7"/>
      <c r="M22" s="7"/>
    </row>
    <row r="23" spans="1:13" s="97" customFormat="1" ht="39" customHeight="1" x14ac:dyDescent="0.25">
      <c r="A23" s="199" t="s">
        <v>484</v>
      </c>
      <c r="B23" s="200" t="s">
        <v>239</v>
      </c>
      <c r="C23" s="199" t="s">
        <v>36</v>
      </c>
      <c r="D23" s="199" t="s">
        <v>240</v>
      </c>
      <c r="E23" s="201" t="s">
        <v>35</v>
      </c>
      <c r="F23" s="219">
        <v>460</v>
      </c>
      <c r="G23" s="220">
        <v>86.2</v>
      </c>
      <c r="H23" s="220">
        <v>115.43</v>
      </c>
      <c r="I23" s="220">
        <v>53097.8</v>
      </c>
      <c r="J23" s="266">
        <f t="shared" si="0"/>
        <v>4.961389409849094E-3</v>
      </c>
      <c r="K23" s="268">
        <f t="shared" ref="K23:K26" si="3">I23/$I$13</f>
        <v>1.2161598045407755E-2</v>
      </c>
      <c r="L23" s="7"/>
      <c r="M23" s="7"/>
    </row>
    <row r="24" spans="1:13" s="97" customFormat="1" ht="25.95" customHeight="1" x14ac:dyDescent="0.25">
      <c r="A24" s="199" t="s">
        <v>485</v>
      </c>
      <c r="B24" s="200" t="s">
        <v>244</v>
      </c>
      <c r="C24" s="199" t="s">
        <v>36</v>
      </c>
      <c r="D24" s="199" t="s">
        <v>245</v>
      </c>
      <c r="E24" s="201" t="s">
        <v>35</v>
      </c>
      <c r="F24" s="219">
        <v>460</v>
      </c>
      <c r="G24" s="220">
        <v>53.44</v>
      </c>
      <c r="H24" s="220">
        <v>71.56</v>
      </c>
      <c r="I24" s="220">
        <v>32917.599999999999</v>
      </c>
      <c r="J24" s="266">
        <f t="shared" si="0"/>
        <v>3.075777754212953E-3</v>
      </c>
      <c r="K24" s="268">
        <f t="shared" si="3"/>
        <v>7.5394954182567697E-3</v>
      </c>
      <c r="L24" s="7"/>
      <c r="M24" s="7"/>
    </row>
    <row r="25" spans="1:13" s="97" customFormat="1" ht="24" customHeight="1" x14ac:dyDescent="0.25">
      <c r="A25" s="199" t="s">
        <v>486</v>
      </c>
      <c r="B25" s="200" t="s">
        <v>232</v>
      </c>
      <c r="C25" s="199" t="s">
        <v>36</v>
      </c>
      <c r="D25" s="199" t="s">
        <v>233</v>
      </c>
      <c r="E25" s="201" t="s">
        <v>35</v>
      </c>
      <c r="F25" s="219">
        <v>230</v>
      </c>
      <c r="G25" s="220">
        <v>206.89</v>
      </c>
      <c r="H25" s="220">
        <v>277.04000000000002</v>
      </c>
      <c r="I25" s="220">
        <v>63719.199999999997</v>
      </c>
      <c r="J25" s="266">
        <f t="shared" si="0"/>
        <v>5.9538392190270854E-3</v>
      </c>
      <c r="K25" s="268">
        <f t="shared" si="3"/>
        <v>1.4594339090789934E-2</v>
      </c>
      <c r="L25" s="7"/>
      <c r="M25" s="7"/>
    </row>
    <row r="26" spans="1:13" s="97" customFormat="1" ht="25.95" customHeight="1" x14ac:dyDescent="0.25">
      <c r="A26" s="199" t="s">
        <v>487</v>
      </c>
      <c r="B26" s="200" t="s">
        <v>250</v>
      </c>
      <c r="C26" s="199" t="s">
        <v>36</v>
      </c>
      <c r="D26" s="199" t="s">
        <v>251</v>
      </c>
      <c r="E26" s="201" t="s">
        <v>35</v>
      </c>
      <c r="F26" s="219">
        <v>920</v>
      </c>
      <c r="G26" s="220">
        <v>3.1</v>
      </c>
      <c r="H26" s="220">
        <v>4.1500000000000004</v>
      </c>
      <c r="I26" s="220">
        <v>3818</v>
      </c>
      <c r="J26" s="266">
        <f t="shared" si="0"/>
        <v>3.5674895695874103E-4</v>
      </c>
      <c r="K26" s="268">
        <f t="shared" si="3"/>
        <v>8.7448032380563429E-4</v>
      </c>
      <c r="L26" s="7"/>
      <c r="M26" s="7"/>
    </row>
    <row r="27" spans="1:13" s="97" customFormat="1" ht="24" customHeight="1" x14ac:dyDescent="0.25">
      <c r="A27" s="174" t="s">
        <v>488</v>
      </c>
      <c r="B27" s="174"/>
      <c r="C27" s="174"/>
      <c r="D27" s="174" t="s">
        <v>86</v>
      </c>
      <c r="E27" s="174"/>
      <c r="F27" s="218"/>
      <c r="G27" s="176"/>
      <c r="H27" s="176"/>
      <c r="I27" s="177">
        <v>2635.11</v>
      </c>
      <c r="J27" s="266">
        <f t="shared" si="0"/>
        <v>2.462212530045962E-4</v>
      </c>
      <c r="K27" s="269"/>
      <c r="L27" s="7"/>
      <c r="M27" s="7"/>
    </row>
    <row r="28" spans="1:13" s="97" customFormat="1" ht="24" customHeight="1" x14ac:dyDescent="0.25">
      <c r="A28" s="199" t="s">
        <v>489</v>
      </c>
      <c r="B28" s="200" t="s">
        <v>253</v>
      </c>
      <c r="C28" s="199" t="s">
        <v>36</v>
      </c>
      <c r="D28" s="199" t="s">
        <v>254</v>
      </c>
      <c r="E28" s="201" t="s">
        <v>39</v>
      </c>
      <c r="F28" s="219">
        <v>207</v>
      </c>
      <c r="G28" s="220">
        <v>4.18</v>
      </c>
      <c r="H28" s="220">
        <v>5.59</v>
      </c>
      <c r="I28" s="220">
        <v>1157.1300000000001</v>
      </c>
      <c r="J28" s="266">
        <f t="shared" si="0"/>
        <v>1.0812072303972448E-4</v>
      </c>
      <c r="K28" s="268">
        <f t="shared" ref="K28:K29" si="4">I28/$I$13</f>
        <v>2.650307535582016E-4</v>
      </c>
      <c r="L28" s="7"/>
      <c r="M28" s="7"/>
    </row>
    <row r="29" spans="1:13" s="97" customFormat="1" ht="24" customHeight="1" x14ac:dyDescent="0.25">
      <c r="A29" s="199" t="s">
        <v>490</v>
      </c>
      <c r="B29" s="200" t="s">
        <v>221</v>
      </c>
      <c r="C29" s="199" t="s">
        <v>36</v>
      </c>
      <c r="D29" s="199" t="s">
        <v>222</v>
      </c>
      <c r="E29" s="201" t="s">
        <v>39</v>
      </c>
      <c r="F29" s="219">
        <v>621</v>
      </c>
      <c r="G29" s="220">
        <v>1.78</v>
      </c>
      <c r="H29" s="220">
        <v>2.38</v>
      </c>
      <c r="I29" s="220">
        <v>1477.98</v>
      </c>
      <c r="J29" s="266">
        <f t="shared" si="0"/>
        <v>1.3810052996487168E-4</v>
      </c>
      <c r="K29" s="268">
        <f t="shared" si="4"/>
        <v>3.3851870848042206E-4</v>
      </c>
      <c r="L29" s="7"/>
      <c r="M29" s="7"/>
    </row>
    <row r="30" spans="1:13" s="97" customFormat="1" ht="24" customHeight="1" x14ac:dyDescent="0.25">
      <c r="A30" s="174" t="s">
        <v>491</v>
      </c>
      <c r="B30" s="174"/>
      <c r="C30" s="174"/>
      <c r="D30" s="174" t="s">
        <v>283</v>
      </c>
      <c r="E30" s="174"/>
      <c r="F30" s="218"/>
      <c r="G30" s="176"/>
      <c r="H30" s="176"/>
      <c r="I30" s="177">
        <v>123335.43</v>
      </c>
      <c r="J30" s="266">
        <f t="shared" si="0"/>
        <v>1.1524302254729654E-2</v>
      </c>
      <c r="K30" s="269"/>
      <c r="L30" s="7"/>
      <c r="M30" s="7"/>
    </row>
    <row r="31" spans="1:13" s="97" customFormat="1" ht="24" customHeight="1" x14ac:dyDescent="0.25">
      <c r="A31" s="174" t="s">
        <v>492</v>
      </c>
      <c r="B31" s="174"/>
      <c r="C31" s="174"/>
      <c r="D31" s="174" t="s">
        <v>93</v>
      </c>
      <c r="E31" s="174"/>
      <c r="F31" s="218"/>
      <c r="G31" s="176"/>
      <c r="H31" s="176"/>
      <c r="I31" s="177">
        <v>120536.1</v>
      </c>
      <c r="J31" s="266">
        <f t="shared" si="0"/>
        <v>1.1262736498395629E-2</v>
      </c>
      <c r="K31" s="269"/>
      <c r="L31" s="7"/>
      <c r="M31" s="7"/>
    </row>
    <row r="32" spans="1:13" s="97" customFormat="1" ht="39" customHeight="1" x14ac:dyDescent="0.25">
      <c r="A32" s="199" t="s">
        <v>493</v>
      </c>
      <c r="B32" s="200" t="s">
        <v>230</v>
      </c>
      <c r="C32" s="199" t="s">
        <v>36</v>
      </c>
      <c r="D32" s="199" t="s">
        <v>231</v>
      </c>
      <c r="E32" s="201" t="s">
        <v>35</v>
      </c>
      <c r="F32" s="219">
        <v>460</v>
      </c>
      <c r="G32" s="220">
        <v>131.03</v>
      </c>
      <c r="H32" s="220">
        <v>175.46</v>
      </c>
      <c r="I32" s="220">
        <v>80711.600000000006</v>
      </c>
      <c r="J32" s="266">
        <f t="shared" si="0"/>
        <v>7.5415869865037002E-3</v>
      </c>
      <c r="K32" s="268">
        <f t="shared" ref="K32:K33" si="5">I32/$I$13</f>
        <v>1.8486303327100797E-2</v>
      </c>
      <c r="L32" s="7"/>
      <c r="M32" s="7"/>
    </row>
    <row r="33" spans="1:13" s="97" customFormat="1" ht="24" customHeight="1" x14ac:dyDescent="0.25">
      <c r="A33" s="199" t="s">
        <v>494</v>
      </c>
      <c r="B33" s="200" t="s">
        <v>241</v>
      </c>
      <c r="C33" s="199" t="s">
        <v>36</v>
      </c>
      <c r="D33" s="199" t="s">
        <v>242</v>
      </c>
      <c r="E33" s="201" t="s">
        <v>35</v>
      </c>
      <c r="F33" s="219">
        <v>230</v>
      </c>
      <c r="G33" s="220">
        <v>129.31</v>
      </c>
      <c r="H33" s="220">
        <v>173.15</v>
      </c>
      <c r="I33" s="220">
        <v>39824.5</v>
      </c>
      <c r="J33" s="266">
        <f t="shared" si="0"/>
        <v>3.7211495118919286E-3</v>
      </c>
      <c r="K33" s="268">
        <f t="shared" si="5"/>
        <v>9.1214619317437091E-3</v>
      </c>
      <c r="L33" s="7"/>
      <c r="M33" s="7"/>
    </row>
    <row r="34" spans="1:13" s="97" customFormat="1" ht="24" customHeight="1" x14ac:dyDescent="0.25">
      <c r="A34" s="174" t="s">
        <v>495</v>
      </c>
      <c r="B34" s="174"/>
      <c r="C34" s="174"/>
      <c r="D34" s="174" t="s">
        <v>86</v>
      </c>
      <c r="E34" s="174"/>
      <c r="F34" s="218"/>
      <c r="G34" s="176"/>
      <c r="H34" s="176"/>
      <c r="I34" s="177">
        <v>2799.33</v>
      </c>
      <c r="J34" s="266">
        <f t="shared" si="0"/>
        <v>2.6156575633402634E-4</v>
      </c>
      <c r="K34" s="269"/>
      <c r="L34" s="7"/>
      <c r="M34" s="7"/>
    </row>
    <row r="35" spans="1:13" s="97" customFormat="1" ht="24" customHeight="1" x14ac:dyDescent="0.25">
      <c r="A35" s="199" t="s">
        <v>496</v>
      </c>
      <c r="B35" s="200" t="s">
        <v>253</v>
      </c>
      <c r="C35" s="199" t="s">
        <v>36</v>
      </c>
      <c r="D35" s="199" t="s">
        <v>254</v>
      </c>
      <c r="E35" s="201" t="s">
        <v>39</v>
      </c>
      <c r="F35" s="219">
        <v>207</v>
      </c>
      <c r="G35" s="220">
        <v>4.18</v>
      </c>
      <c r="H35" s="220">
        <v>5.59</v>
      </c>
      <c r="I35" s="220">
        <v>1157.1300000000001</v>
      </c>
      <c r="J35" s="266">
        <f t="shared" si="0"/>
        <v>1.0812072303972448E-4</v>
      </c>
      <c r="K35" s="268">
        <f t="shared" ref="K35:K36" si="6">I35/$I$13</f>
        <v>2.650307535582016E-4</v>
      </c>
      <c r="L35" s="7"/>
      <c r="M35" s="7"/>
    </row>
    <row r="36" spans="1:13" s="97" customFormat="1" ht="24" customHeight="1" x14ac:dyDescent="0.25">
      <c r="A36" s="199" t="s">
        <v>497</v>
      </c>
      <c r="B36" s="200" t="s">
        <v>221</v>
      </c>
      <c r="C36" s="199" t="s">
        <v>36</v>
      </c>
      <c r="D36" s="199" t="s">
        <v>222</v>
      </c>
      <c r="E36" s="201" t="s">
        <v>39</v>
      </c>
      <c r="F36" s="219">
        <v>690</v>
      </c>
      <c r="G36" s="220">
        <v>1.78</v>
      </c>
      <c r="H36" s="220">
        <v>2.38</v>
      </c>
      <c r="I36" s="220">
        <v>1642.2</v>
      </c>
      <c r="J36" s="266">
        <f t="shared" si="0"/>
        <v>1.5344503329430188E-4</v>
      </c>
      <c r="K36" s="268">
        <f t="shared" si="6"/>
        <v>3.7613189831158005E-4</v>
      </c>
      <c r="L36" s="7"/>
      <c r="M36" s="7"/>
    </row>
    <row r="37" spans="1:13" s="97" customFormat="1" ht="24" customHeight="1" x14ac:dyDescent="0.25">
      <c r="A37" s="174" t="s">
        <v>498</v>
      </c>
      <c r="B37" s="174"/>
      <c r="C37" s="174"/>
      <c r="D37" s="174" t="s">
        <v>97</v>
      </c>
      <c r="E37" s="174"/>
      <c r="F37" s="218"/>
      <c r="G37" s="176"/>
      <c r="H37" s="176"/>
      <c r="I37" s="177">
        <v>2645663.14</v>
      </c>
      <c r="J37" s="266">
        <f t="shared" si="0"/>
        <v>0.24720732468810575</v>
      </c>
      <c r="K37" s="269"/>
      <c r="L37" s="7"/>
      <c r="M37" s="7"/>
    </row>
    <row r="38" spans="1:13" s="97" customFormat="1" ht="24" customHeight="1" x14ac:dyDescent="0.25">
      <c r="A38" s="174" t="s">
        <v>499</v>
      </c>
      <c r="B38" s="174"/>
      <c r="C38" s="174"/>
      <c r="D38" s="174" t="s">
        <v>98</v>
      </c>
      <c r="E38" s="174"/>
      <c r="F38" s="218"/>
      <c r="G38" s="176"/>
      <c r="H38" s="176"/>
      <c r="I38" s="177">
        <v>2320189.56</v>
      </c>
      <c r="J38" s="266">
        <f t="shared" si="0"/>
        <v>0.2167954964579781</v>
      </c>
      <c r="K38" s="269"/>
      <c r="L38" s="7"/>
      <c r="M38" s="7"/>
    </row>
    <row r="39" spans="1:13" s="97" customFormat="1" ht="25.95" customHeight="1" x14ac:dyDescent="0.25">
      <c r="A39" s="199" t="s">
        <v>500</v>
      </c>
      <c r="B39" s="200" t="s">
        <v>211</v>
      </c>
      <c r="C39" s="199" t="s">
        <v>36</v>
      </c>
      <c r="D39" s="199" t="s">
        <v>212</v>
      </c>
      <c r="E39" s="201" t="s">
        <v>1</v>
      </c>
      <c r="F39" s="219">
        <v>33526.33</v>
      </c>
      <c r="G39" s="220">
        <v>14.25</v>
      </c>
      <c r="H39" s="220">
        <v>19.079999999999998</v>
      </c>
      <c r="I39" s="220">
        <v>639682.37</v>
      </c>
      <c r="J39" s="266">
        <f t="shared" si="0"/>
        <v>5.9771089125823851E-2</v>
      </c>
      <c r="K39" s="268">
        <f t="shared" ref="K39:K40" si="7">I39/$I$13</f>
        <v>0.14651378890789826</v>
      </c>
      <c r="L39" s="7"/>
      <c r="M39" s="7"/>
    </row>
    <row r="40" spans="1:13" s="97" customFormat="1" ht="39" customHeight="1" x14ac:dyDescent="0.25">
      <c r="A40" s="199" t="s">
        <v>501</v>
      </c>
      <c r="B40" s="200" t="s">
        <v>202</v>
      </c>
      <c r="C40" s="199" t="s">
        <v>36</v>
      </c>
      <c r="D40" s="199" t="s">
        <v>203</v>
      </c>
      <c r="E40" s="201" t="s">
        <v>35</v>
      </c>
      <c r="F40" s="219">
        <v>419079.1</v>
      </c>
      <c r="G40" s="220">
        <v>3</v>
      </c>
      <c r="H40" s="220">
        <v>4.01</v>
      </c>
      <c r="I40" s="220">
        <v>1680507.19</v>
      </c>
      <c r="J40" s="266">
        <f t="shared" si="0"/>
        <v>0.15702440733215423</v>
      </c>
      <c r="K40" s="268">
        <f t="shared" si="7"/>
        <v>0.38490583333391737</v>
      </c>
      <c r="L40" s="7"/>
      <c r="M40" s="7"/>
    </row>
    <row r="41" spans="1:13" s="97" customFormat="1" ht="24" customHeight="1" x14ac:dyDescent="0.25">
      <c r="A41" s="174" t="s">
        <v>502</v>
      </c>
      <c r="B41" s="174"/>
      <c r="C41" s="174"/>
      <c r="D41" s="174" t="s">
        <v>86</v>
      </c>
      <c r="E41" s="174"/>
      <c r="F41" s="218"/>
      <c r="G41" s="176"/>
      <c r="H41" s="176"/>
      <c r="I41" s="177">
        <v>325473.58</v>
      </c>
      <c r="J41" s="266">
        <f t="shared" si="0"/>
        <v>3.0411828230127651E-2</v>
      </c>
      <c r="K41" s="269"/>
      <c r="L41" s="7"/>
      <c r="M41" s="7"/>
    </row>
    <row r="42" spans="1:13" s="97" customFormat="1" ht="24" customHeight="1" x14ac:dyDescent="0.25">
      <c r="A42" s="199" t="s">
        <v>503</v>
      </c>
      <c r="B42" s="200" t="s">
        <v>246</v>
      </c>
      <c r="C42" s="199" t="s">
        <v>36</v>
      </c>
      <c r="D42" s="199" t="s">
        <v>247</v>
      </c>
      <c r="E42" s="201" t="s">
        <v>39</v>
      </c>
      <c r="F42" s="219">
        <v>5028.95</v>
      </c>
      <c r="G42" s="220">
        <v>3.9</v>
      </c>
      <c r="H42" s="220">
        <v>5.22</v>
      </c>
      <c r="I42" s="220">
        <v>26251.11</v>
      </c>
      <c r="J42" s="266">
        <f t="shared" si="0"/>
        <v>2.4528695944235667E-3</v>
      </c>
      <c r="K42" s="268">
        <f t="shared" ref="K42:K43" si="8">I42/$I$13</f>
        <v>6.0125927640275866E-3</v>
      </c>
      <c r="L42" s="7"/>
      <c r="M42" s="7"/>
    </row>
    <row r="43" spans="1:13" s="97" customFormat="1" ht="24" customHeight="1" x14ac:dyDescent="0.25">
      <c r="A43" s="199" t="s">
        <v>504</v>
      </c>
      <c r="B43" s="200" t="s">
        <v>221</v>
      </c>
      <c r="C43" s="199" t="s">
        <v>36</v>
      </c>
      <c r="D43" s="199" t="s">
        <v>222</v>
      </c>
      <c r="E43" s="201" t="s">
        <v>39</v>
      </c>
      <c r="F43" s="219">
        <v>125723.73</v>
      </c>
      <c r="G43" s="220">
        <v>1.78</v>
      </c>
      <c r="H43" s="220">
        <v>2.38</v>
      </c>
      <c r="I43" s="220">
        <v>299222.46999999997</v>
      </c>
      <c r="J43" s="266">
        <f t="shared" si="0"/>
        <v>2.7958958635704079E-2</v>
      </c>
      <c r="K43" s="268">
        <f t="shared" si="8"/>
        <v>6.8534353707575088E-2</v>
      </c>
      <c r="L43" s="7"/>
      <c r="M43" s="7"/>
    </row>
    <row r="44" spans="1:13" s="97" customFormat="1" ht="24" customHeight="1" x14ac:dyDescent="0.25">
      <c r="A44" s="174" t="s">
        <v>505</v>
      </c>
      <c r="B44" s="174"/>
      <c r="C44" s="174"/>
      <c r="D44" s="174" t="s">
        <v>107</v>
      </c>
      <c r="E44" s="174"/>
      <c r="F44" s="218"/>
      <c r="G44" s="176"/>
      <c r="H44" s="176"/>
      <c r="I44" s="177">
        <v>249336.29</v>
      </c>
      <c r="J44" s="266">
        <f t="shared" si="0"/>
        <v>2.3297658823850754E-2</v>
      </c>
      <c r="K44" s="269"/>
      <c r="L44" s="7"/>
      <c r="M44" s="7"/>
    </row>
    <row r="45" spans="1:13" s="97" customFormat="1" ht="25.95" customHeight="1" x14ac:dyDescent="0.25">
      <c r="A45" s="199" t="s">
        <v>506</v>
      </c>
      <c r="B45" s="200" t="s">
        <v>267</v>
      </c>
      <c r="C45" s="199" t="s">
        <v>36</v>
      </c>
      <c r="D45" s="199" t="s">
        <v>268</v>
      </c>
      <c r="E45" s="201" t="s">
        <v>39</v>
      </c>
      <c r="F45" s="219">
        <v>3352.63</v>
      </c>
      <c r="G45" s="220">
        <v>0.17</v>
      </c>
      <c r="H45" s="220">
        <v>0.22</v>
      </c>
      <c r="I45" s="220">
        <v>737.57</v>
      </c>
      <c r="J45" s="266">
        <f t="shared" si="0"/>
        <v>6.891758202830243E-5</v>
      </c>
      <c r="K45" s="268">
        <f t="shared" ref="K45:K46" si="9">I45/$I$13</f>
        <v>1.6893411535602977E-4</v>
      </c>
      <c r="L45" s="7"/>
      <c r="M45" s="7"/>
    </row>
    <row r="46" spans="1:13" s="97" customFormat="1" ht="24" customHeight="1" x14ac:dyDescent="0.25">
      <c r="A46" s="199" t="s">
        <v>507</v>
      </c>
      <c r="B46" s="200" t="s">
        <v>223</v>
      </c>
      <c r="C46" s="199" t="s">
        <v>36</v>
      </c>
      <c r="D46" s="199" t="s">
        <v>224</v>
      </c>
      <c r="E46" s="201" t="s">
        <v>39</v>
      </c>
      <c r="F46" s="219">
        <v>178848</v>
      </c>
      <c r="G46" s="220">
        <v>1.04</v>
      </c>
      <c r="H46" s="220">
        <v>1.39</v>
      </c>
      <c r="I46" s="220">
        <v>248598.72</v>
      </c>
      <c r="J46" s="266">
        <f t="shared" si="0"/>
        <v>2.3228741241822452E-2</v>
      </c>
      <c r="K46" s="268">
        <f t="shared" si="9"/>
        <v>5.6939415705412839E-2</v>
      </c>
      <c r="L46" s="7"/>
      <c r="M46" s="7"/>
    </row>
    <row r="47" spans="1:13" s="97" customFormat="1" ht="24" customHeight="1" x14ac:dyDescent="0.25">
      <c r="A47" s="174" t="s">
        <v>508</v>
      </c>
      <c r="B47" s="174"/>
      <c r="C47" s="174"/>
      <c r="D47" s="174" t="s">
        <v>113</v>
      </c>
      <c r="E47" s="174"/>
      <c r="F47" s="218"/>
      <c r="G47" s="176"/>
      <c r="H47" s="176"/>
      <c r="I47" s="177">
        <v>97005.57</v>
      </c>
      <c r="J47" s="266">
        <f t="shared" si="0"/>
        <v>9.0640743626736898E-3</v>
      </c>
      <c r="K47" s="269"/>
      <c r="L47" s="7"/>
      <c r="M47" s="7"/>
    </row>
    <row r="48" spans="1:13" s="97" customFormat="1" ht="24" customHeight="1" x14ac:dyDescent="0.25">
      <c r="A48" s="199" t="s">
        <v>509</v>
      </c>
      <c r="B48" s="200" t="s">
        <v>237</v>
      </c>
      <c r="C48" s="199" t="s">
        <v>206</v>
      </c>
      <c r="D48" s="199" t="s">
        <v>114</v>
      </c>
      <c r="E48" s="201" t="s">
        <v>35</v>
      </c>
      <c r="F48" s="219">
        <v>1677</v>
      </c>
      <c r="G48" s="220">
        <v>24.95</v>
      </c>
      <c r="H48" s="220">
        <v>33.409999999999997</v>
      </c>
      <c r="I48" s="220">
        <v>56028.57</v>
      </c>
      <c r="J48" s="266">
        <f t="shared" si="0"/>
        <v>5.23523674892347E-3</v>
      </c>
      <c r="K48" s="268">
        <f t="shared" ref="K48:K50" si="10">I48/$I$13</f>
        <v>1.2832865907796398E-2</v>
      </c>
      <c r="L48" s="7"/>
      <c r="M48" s="7"/>
    </row>
    <row r="49" spans="1:13" s="97" customFormat="1" ht="24" customHeight="1" x14ac:dyDescent="0.25">
      <c r="A49" s="199" t="s">
        <v>510</v>
      </c>
      <c r="B49" s="200" t="s">
        <v>249</v>
      </c>
      <c r="C49" s="199" t="s">
        <v>206</v>
      </c>
      <c r="D49" s="199" t="s">
        <v>128</v>
      </c>
      <c r="E49" s="201" t="s">
        <v>35</v>
      </c>
      <c r="F49" s="219">
        <v>168</v>
      </c>
      <c r="G49" s="220">
        <v>32.17</v>
      </c>
      <c r="H49" s="220">
        <v>43.07</v>
      </c>
      <c r="I49" s="220">
        <v>7235.76</v>
      </c>
      <c r="J49" s="266">
        <f t="shared" si="0"/>
        <v>6.7610000859187537E-4</v>
      </c>
      <c r="K49" s="268">
        <f t="shared" si="10"/>
        <v>1.6572890905657035E-3</v>
      </c>
      <c r="L49" s="7"/>
      <c r="M49" s="7"/>
    </row>
    <row r="50" spans="1:13" s="97" customFormat="1" ht="24" customHeight="1" x14ac:dyDescent="0.25">
      <c r="A50" s="199" t="s">
        <v>511</v>
      </c>
      <c r="B50" s="200" t="s">
        <v>243</v>
      </c>
      <c r="C50" s="199" t="s">
        <v>206</v>
      </c>
      <c r="D50" s="199" t="s">
        <v>143</v>
      </c>
      <c r="E50" s="201" t="s">
        <v>35</v>
      </c>
      <c r="F50" s="219">
        <v>1677</v>
      </c>
      <c r="G50" s="220">
        <v>15.03</v>
      </c>
      <c r="H50" s="220">
        <v>20.12</v>
      </c>
      <c r="I50" s="220">
        <v>33741.24</v>
      </c>
      <c r="J50" s="266">
        <f t="shared" si="0"/>
        <v>3.1527376051583423E-3</v>
      </c>
      <c r="K50" s="268">
        <f t="shared" si="10"/>
        <v>7.7281431327406022E-3</v>
      </c>
      <c r="L50" s="7"/>
      <c r="M50" s="7"/>
    </row>
    <row r="51" spans="1:13" s="97" customFormat="1" ht="24" customHeight="1" x14ac:dyDescent="0.25">
      <c r="A51" s="174" t="s">
        <v>299</v>
      </c>
      <c r="B51" s="174"/>
      <c r="C51" s="174"/>
      <c r="D51" s="174" t="s">
        <v>150</v>
      </c>
      <c r="E51" s="174"/>
      <c r="F51" s="218"/>
      <c r="G51" s="176"/>
      <c r="H51" s="176"/>
      <c r="I51" s="177">
        <v>2971496.56</v>
      </c>
      <c r="J51" s="266">
        <f t="shared" si="0"/>
        <v>0.2776527759000752</v>
      </c>
      <c r="K51" s="7"/>
      <c r="L51" s="7"/>
      <c r="M51" s="7"/>
    </row>
    <row r="52" spans="1:13" s="97" customFormat="1" ht="24" customHeight="1" x14ac:dyDescent="0.25">
      <c r="A52" s="174" t="s">
        <v>300</v>
      </c>
      <c r="B52" s="174"/>
      <c r="C52" s="174"/>
      <c r="D52" s="174" t="s">
        <v>69</v>
      </c>
      <c r="E52" s="174"/>
      <c r="F52" s="218"/>
      <c r="G52" s="176"/>
      <c r="H52" s="176"/>
      <c r="I52" s="177">
        <v>775002</v>
      </c>
      <c r="J52" s="266">
        <f t="shared" si="0"/>
        <v>7.2415179450219552E-2</v>
      </c>
      <c r="K52" s="7"/>
      <c r="L52" s="7"/>
      <c r="M52" s="7"/>
    </row>
    <row r="53" spans="1:13" s="97" customFormat="1" ht="24" customHeight="1" x14ac:dyDescent="0.25">
      <c r="A53" s="191" t="s">
        <v>301</v>
      </c>
      <c r="B53" s="192" t="s">
        <v>432</v>
      </c>
      <c r="C53" s="191" t="s">
        <v>206</v>
      </c>
      <c r="D53" s="191" t="s">
        <v>433</v>
      </c>
      <c r="E53" s="193" t="s">
        <v>50</v>
      </c>
      <c r="F53" s="195">
        <v>24</v>
      </c>
      <c r="G53" s="221">
        <v>6087.7</v>
      </c>
      <c r="H53" s="221">
        <v>8152.03</v>
      </c>
      <c r="I53" s="221">
        <v>195648.72</v>
      </c>
      <c r="J53" s="266">
        <f t="shared" si="0"/>
        <v>1.8281162071847244E-2</v>
      </c>
      <c r="K53" s="270">
        <f>I53/$I$51</f>
        <v>6.5841812719446655E-2</v>
      </c>
      <c r="L53" s="7"/>
      <c r="M53" s="7"/>
    </row>
    <row r="54" spans="1:13" s="97" customFormat="1" ht="24" customHeight="1" x14ac:dyDescent="0.25">
      <c r="A54" s="191" t="s">
        <v>302</v>
      </c>
      <c r="B54" s="192" t="s">
        <v>434</v>
      </c>
      <c r="C54" s="191" t="s">
        <v>206</v>
      </c>
      <c r="D54" s="191" t="s">
        <v>435</v>
      </c>
      <c r="E54" s="193" t="s">
        <v>50</v>
      </c>
      <c r="F54" s="195">
        <v>48</v>
      </c>
      <c r="G54" s="221">
        <v>6087.7</v>
      </c>
      <c r="H54" s="221">
        <v>8152.03</v>
      </c>
      <c r="I54" s="221">
        <v>391297.44</v>
      </c>
      <c r="J54" s="266">
        <f t="shared" si="0"/>
        <v>3.6562324143694487E-2</v>
      </c>
      <c r="K54" s="270">
        <f t="shared" ref="K54:K64" si="11">I54/$I$51</f>
        <v>0.13168362543889331</v>
      </c>
      <c r="L54" s="7"/>
      <c r="M54" s="7"/>
    </row>
    <row r="55" spans="1:13" s="97" customFormat="1" ht="24" customHeight="1" x14ac:dyDescent="0.25">
      <c r="A55" s="191" t="s">
        <v>437</v>
      </c>
      <c r="B55" s="192" t="s">
        <v>431</v>
      </c>
      <c r="C55" s="191" t="s">
        <v>206</v>
      </c>
      <c r="D55" s="191" t="s">
        <v>362</v>
      </c>
      <c r="E55" s="193" t="s">
        <v>50</v>
      </c>
      <c r="F55" s="195">
        <v>24</v>
      </c>
      <c r="G55" s="221">
        <v>5851.44</v>
      </c>
      <c r="H55" s="221">
        <v>7835.66</v>
      </c>
      <c r="I55" s="221">
        <v>188055.84</v>
      </c>
      <c r="J55" s="266">
        <f t="shared" si="0"/>
        <v>1.7571693234677815E-2</v>
      </c>
      <c r="K55" s="270">
        <f t="shared" si="11"/>
        <v>6.3286575031404377E-2</v>
      </c>
      <c r="L55" s="7"/>
      <c r="M55" s="7"/>
    </row>
    <row r="56" spans="1:13" s="97" customFormat="1" ht="24" customHeight="1" x14ac:dyDescent="0.25">
      <c r="A56" s="174" t="s">
        <v>303</v>
      </c>
      <c r="B56" s="174"/>
      <c r="C56" s="174"/>
      <c r="D56" s="174" t="s">
        <v>77</v>
      </c>
      <c r="E56" s="174"/>
      <c r="F56" s="218"/>
      <c r="G56" s="176"/>
      <c r="H56" s="176"/>
      <c r="I56" s="177">
        <v>2196494.56</v>
      </c>
      <c r="J56" s="266">
        <f t="shared" si="0"/>
        <v>0.20523759644985565</v>
      </c>
      <c r="K56" s="271"/>
      <c r="L56" s="7"/>
      <c r="M56" s="7"/>
    </row>
    <row r="57" spans="1:13" s="97" customFormat="1" ht="24" customHeight="1" x14ac:dyDescent="0.25">
      <c r="A57" s="191" t="s">
        <v>304</v>
      </c>
      <c r="B57" s="192" t="s">
        <v>208</v>
      </c>
      <c r="C57" s="191" t="s">
        <v>206</v>
      </c>
      <c r="D57" s="191" t="s">
        <v>160</v>
      </c>
      <c r="E57" s="193" t="s">
        <v>45</v>
      </c>
      <c r="F57" s="195">
        <v>2288</v>
      </c>
      <c r="G57" s="221">
        <v>231.58</v>
      </c>
      <c r="H57" s="221">
        <v>310.10000000000002</v>
      </c>
      <c r="I57" s="221">
        <v>709508.8</v>
      </c>
      <c r="J57" s="266">
        <f t="shared" si="0"/>
        <v>6.629557997722578E-2</v>
      </c>
      <c r="K57" s="270">
        <f t="shared" si="11"/>
        <v>0.23877153672356935</v>
      </c>
      <c r="L57" s="7"/>
      <c r="M57" s="7"/>
    </row>
    <row r="58" spans="1:13" s="97" customFormat="1" ht="24" customHeight="1" x14ac:dyDescent="0.25">
      <c r="A58" s="191" t="s">
        <v>305</v>
      </c>
      <c r="B58" s="192" t="s">
        <v>209</v>
      </c>
      <c r="C58" s="191" t="s">
        <v>206</v>
      </c>
      <c r="D58" s="191" t="s">
        <v>161</v>
      </c>
      <c r="E58" s="193" t="s">
        <v>46</v>
      </c>
      <c r="F58" s="195">
        <v>6448</v>
      </c>
      <c r="G58" s="221">
        <v>31.86</v>
      </c>
      <c r="H58" s="221">
        <v>42.66</v>
      </c>
      <c r="I58" s="221">
        <v>275071.68</v>
      </c>
      <c r="J58" s="266">
        <f t="shared" si="0"/>
        <v>2.5702340211861862E-2</v>
      </c>
      <c r="K58" s="270">
        <f t="shared" si="11"/>
        <v>9.2570081925317793E-2</v>
      </c>
      <c r="L58" s="7"/>
      <c r="M58" s="7"/>
    </row>
    <row r="59" spans="1:13" s="97" customFormat="1" ht="25.95" customHeight="1" x14ac:dyDescent="0.25">
      <c r="A59" s="191" t="s">
        <v>306</v>
      </c>
      <c r="B59" s="192" t="s">
        <v>213</v>
      </c>
      <c r="C59" s="191" t="s">
        <v>206</v>
      </c>
      <c r="D59" s="191" t="s">
        <v>365</v>
      </c>
      <c r="E59" s="193" t="s">
        <v>45</v>
      </c>
      <c r="F59" s="195">
        <v>2288</v>
      </c>
      <c r="G59" s="221">
        <v>144.66</v>
      </c>
      <c r="H59" s="221">
        <v>193.71</v>
      </c>
      <c r="I59" s="221">
        <v>443208.48</v>
      </c>
      <c r="J59" s="266">
        <f t="shared" si="0"/>
        <v>4.1412824241820072E-2</v>
      </c>
      <c r="K59" s="270">
        <f t="shared" si="11"/>
        <v>0.14915328725805424</v>
      </c>
      <c r="L59" s="7"/>
      <c r="M59" s="7"/>
    </row>
    <row r="60" spans="1:13" s="97" customFormat="1" ht="25.95" customHeight="1" x14ac:dyDescent="0.25">
      <c r="A60" s="191" t="s">
        <v>512</v>
      </c>
      <c r="B60" s="192" t="s">
        <v>210</v>
      </c>
      <c r="C60" s="191" t="s">
        <v>206</v>
      </c>
      <c r="D60" s="191" t="s">
        <v>366</v>
      </c>
      <c r="E60" s="193" t="s">
        <v>46</v>
      </c>
      <c r="F60" s="195">
        <v>6448</v>
      </c>
      <c r="G60" s="221">
        <v>26.8</v>
      </c>
      <c r="H60" s="221">
        <v>35.880000000000003</v>
      </c>
      <c r="I60" s="221">
        <v>231354.23999999999</v>
      </c>
      <c r="J60" s="266">
        <f t="shared" si="0"/>
        <v>2.1617439446826151E-2</v>
      </c>
      <c r="K60" s="270">
        <f t="shared" si="11"/>
        <v>7.7857818553220867E-2</v>
      </c>
      <c r="L60" s="7"/>
      <c r="M60" s="7"/>
    </row>
    <row r="61" spans="1:13" s="97" customFormat="1" ht="25.95" customHeight="1" x14ac:dyDescent="0.25">
      <c r="A61" s="191" t="s">
        <v>513</v>
      </c>
      <c r="B61" s="192" t="s">
        <v>228</v>
      </c>
      <c r="C61" s="191" t="s">
        <v>43</v>
      </c>
      <c r="D61" s="191" t="s">
        <v>229</v>
      </c>
      <c r="E61" s="193" t="s">
        <v>38</v>
      </c>
      <c r="F61" s="195">
        <v>2288</v>
      </c>
      <c r="G61" s="221">
        <v>25.38</v>
      </c>
      <c r="H61" s="221">
        <v>33.979999999999997</v>
      </c>
      <c r="I61" s="221">
        <v>77746.240000000005</v>
      </c>
      <c r="J61" s="266">
        <f t="shared" si="0"/>
        <v>7.2645076027930732E-3</v>
      </c>
      <c r="K61" s="270">
        <f t="shared" si="11"/>
        <v>2.6164001347523017E-2</v>
      </c>
      <c r="L61" s="7"/>
      <c r="M61" s="7"/>
    </row>
    <row r="62" spans="1:13" s="97" customFormat="1" ht="25.95" customHeight="1" x14ac:dyDescent="0.25">
      <c r="A62" s="191" t="s">
        <v>514</v>
      </c>
      <c r="B62" s="192" t="s">
        <v>217</v>
      </c>
      <c r="C62" s="191" t="s">
        <v>43</v>
      </c>
      <c r="D62" s="191" t="s">
        <v>218</v>
      </c>
      <c r="E62" s="193" t="s">
        <v>38</v>
      </c>
      <c r="F62" s="195">
        <v>6448</v>
      </c>
      <c r="G62" s="221">
        <v>20.22</v>
      </c>
      <c r="H62" s="221">
        <v>27.07</v>
      </c>
      <c r="I62" s="221">
        <v>174547.36</v>
      </c>
      <c r="J62" s="266">
        <f t="shared" si="0"/>
        <v>1.6309478423232548E-2</v>
      </c>
      <c r="K62" s="270">
        <f t="shared" si="11"/>
        <v>5.8740555970894337E-2</v>
      </c>
      <c r="L62" s="7"/>
      <c r="M62" s="7"/>
    </row>
    <row r="63" spans="1:13" s="97" customFormat="1" ht="25.95" customHeight="1" x14ac:dyDescent="0.25">
      <c r="A63" s="191" t="s">
        <v>515</v>
      </c>
      <c r="B63" s="192" t="s">
        <v>226</v>
      </c>
      <c r="C63" s="191" t="s">
        <v>43</v>
      </c>
      <c r="D63" s="191" t="s">
        <v>227</v>
      </c>
      <c r="E63" s="193" t="s">
        <v>38</v>
      </c>
      <c r="F63" s="195">
        <v>2288</v>
      </c>
      <c r="G63" s="221">
        <v>26.58</v>
      </c>
      <c r="H63" s="221">
        <v>35.590000000000003</v>
      </c>
      <c r="I63" s="221">
        <v>81429.919999999998</v>
      </c>
      <c r="J63" s="266">
        <f t="shared" si="0"/>
        <v>7.6087058735551929E-3</v>
      </c>
      <c r="K63" s="270">
        <f t="shared" si="11"/>
        <v>2.7403672982882401E-2</v>
      </c>
      <c r="L63" s="7"/>
      <c r="M63" s="7"/>
    </row>
    <row r="64" spans="1:13" s="97" customFormat="1" ht="25.95" customHeight="1" x14ac:dyDescent="0.25">
      <c r="A64" s="191" t="s">
        <v>516</v>
      </c>
      <c r="B64" s="192" t="s">
        <v>214</v>
      </c>
      <c r="C64" s="191" t="s">
        <v>43</v>
      </c>
      <c r="D64" s="191" t="s">
        <v>215</v>
      </c>
      <c r="E64" s="193" t="s">
        <v>38</v>
      </c>
      <c r="F64" s="195">
        <v>6448</v>
      </c>
      <c r="G64" s="221">
        <v>23.59</v>
      </c>
      <c r="H64" s="221">
        <v>31.58</v>
      </c>
      <c r="I64" s="221">
        <v>203627.84</v>
      </c>
      <c r="J64" s="266">
        <f t="shared" si="0"/>
        <v>1.9026720672540968E-2</v>
      </c>
      <c r="K64" s="270">
        <f t="shared" si="11"/>
        <v>6.8527032048793624E-2</v>
      </c>
      <c r="L64" s="7"/>
      <c r="M64" s="7"/>
    </row>
    <row r="65" spans="1:13" s="97" customFormat="1" ht="24" customHeight="1" x14ac:dyDescent="0.25">
      <c r="A65" s="174" t="s">
        <v>517</v>
      </c>
      <c r="B65" s="174"/>
      <c r="C65" s="174"/>
      <c r="D65" s="174" t="s">
        <v>199</v>
      </c>
      <c r="E65" s="174"/>
      <c r="F65" s="218"/>
      <c r="G65" s="176"/>
      <c r="H65" s="176"/>
      <c r="I65" s="177">
        <v>2758900.39</v>
      </c>
      <c r="J65" s="266">
        <f t="shared" si="0"/>
        <v>0.25778806613032057</v>
      </c>
      <c r="K65" s="7"/>
      <c r="L65" s="7"/>
      <c r="M65" s="7"/>
    </row>
    <row r="66" spans="1:13" s="97" customFormat="1" ht="24" customHeight="1" x14ac:dyDescent="0.25">
      <c r="A66" s="174" t="s">
        <v>518</v>
      </c>
      <c r="B66" s="174"/>
      <c r="C66" s="174"/>
      <c r="D66" s="174" t="s">
        <v>69</v>
      </c>
      <c r="E66" s="174"/>
      <c r="F66" s="218"/>
      <c r="G66" s="176"/>
      <c r="H66" s="176"/>
      <c r="I66" s="177">
        <v>1878600.96</v>
      </c>
      <c r="J66" s="266">
        <f t="shared" si="0"/>
        <v>0.17553403169766621</v>
      </c>
      <c r="K66" s="7"/>
      <c r="L66" s="7"/>
      <c r="M66" s="7"/>
    </row>
    <row r="67" spans="1:13" s="97" customFormat="1" ht="24" customHeight="1" x14ac:dyDescent="0.25">
      <c r="A67" s="191" t="s">
        <v>519</v>
      </c>
      <c r="B67" s="192" t="s">
        <v>432</v>
      </c>
      <c r="C67" s="191" t="s">
        <v>206</v>
      </c>
      <c r="D67" s="191" t="s">
        <v>433</v>
      </c>
      <c r="E67" s="193" t="s">
        <v>50</v>
      </c>
      <c r="F67" s="195">
        <v>24</v>
      </c>
      <c r="G67" s="221">
        <v>6087.7</v>
      </c>
      <c r="H67" s="221">
        <v>8152.03</v>
      </c>
      <c r="I67" s="221">
        <v>195648.72</v>
      </c>
      <c r="J67" s="266">
        <f t="shared" si="0"/>
        <v>1.8281162071847244E-2</v>
      </c>
      <c r="K67" s="272">
        <f>I67/$I$65</f>
        <v>7.0915470782908552E-2</v>
      </c>
      <c r="L67" s="7"/>
      <c r="M67" s="7"/>
    </row>
    <row r="68" spans="1:13" s="97" customFormat="1" ht="24" customHeight="1" x14ac:dyDescent="0.25">
      <c r="A68" s="191" t="s">
        <v>520</v>
      </c>
      <c r="B68" s="192" t="s">
        <v>220</v>
      </c>
      <c r="C68" s="191" t="s">
        <v>36</v>
      </c>
      <c r="D68" s="191" t="s">
        <v>40</v>
      </c>
      <c r="E68" s="193" t="s">
        <v>50</v>
      </c>
      <c r="F68" s="195">
        <v>24</v>
      </c>
      <c r="G68" s="221">
        <v>4893.21</v>
      </c>
      <c r="H68" s="221">
        <v>6552.49</v>
      </c>
      <c r="I68" s="221">
        <v>157259.76</v>
      </c>
      <c r="J68" s="266">
        <f t="shared" si="0"/>
        <v>1.4694147551488202E-2</v>
      </c>
      <c r="K68" s="272">
        <f t="shared" ref="K68:K72" si="12">I68/$I$65</f>
        <v>5.7000883602035375E-2</v>
      </c>
      <c r="L68" s="7"/>
      <c r="M68" s="7"/>
    </row>
    <row r="69" spans="1:13" s="97" customFormat="1" ht="24" customHeight="1" x14ac:dyDescent="0.25">
      <c r="A69" s="191" t="s">
        <v>521</v>
      </c>
      <c r="B69" s="192" t="s">
        <v>429</v>
      </c>
      <c r="C69" s="191" t="s">
        <v>206</v>
      </c>
      <c r="D69" s="191" t="s">
        <v>183</v>
      </c>
      <c r="E69" s="193" t="s">
        <v>49</v>
      </c>
      <c r="F69" s="195">
        <v>24</v>
      </c>
      <c r="G69" s="221">
        <v>5094.9799999999996</v>
      </c>
      <c r="H69" s="221">
        <v>6822.68</v>
      </c>
      <c r="I69" s="221">
        <v>163744.32000000001</v>
      </c>
      <c r="J69" s="266">
        <f t="shared" si="0"/>
        <v>1.5300056408569494E-2</v>
      </c>
      <c r="K69" s="272">
        <f t="shared" si="12"/>
        <v>5.9351298290258314E-2</v>
      </c>
      <c r="L69" s="7"/>
      <c r="M69" s="7"/>
    </row>
    <row r="70" spans="1:13" s="97" customFormat="1" ht="24" customHeight="1" x14ac:dyDescent="0.25">
      <c r="A70" s="191" t="s">
        <v>522</v>
      </c>
      <c r="B70" s="192" t="s">
        <v>434</v>
      </c>
      <c r="C70" s="191" t="s">
        <v>206</v>
      </c>
      <c r="D70" s="191" t="s">
        <v>435</v>
      </c>
      <c r="E70" s="193" t="s">
        <v>50</v>
      </c>
      <c r="F70" s="195">
        <v>144</v>
      </c>
      <c r="G70" s="221">
        <v>6087.7</v>
      </c>
      <c r="H70" s="221">
        <v>8152.03</v>
      </c>
      <c r="I70" s="221">
        <v>1173892.32</v>
      </c>
      <c r="J70" s="266">
        <f t="shared" si="0"/>
        <v>0.10968697243108347</v>
      </c>
      <c r="K70" s="272">
        <f t="shared" si="12"/>
        <v>0.42549282469745131</v>
      </c>
      <c r="L70" s="7"/>
      <c r="M70" s="7"/>
    </row>
    <row r="71" spans="1:13" s="97" customFormat="1" ht="24" customHeight="1" x14ac:dyDescent="0.25">
      <c r="A71" s="191" t="s">
        <v>523</v>
      </c>
      <c r="B71" s="192" t="s">
        <v>431</v>
      </c>
      <c r="C71" s="191" t="s">
        <v>206</v>
      </c>
      <c r="D71" s="191" t="s">
        <v>362</v>
      </c>
      <c r="E71" s="193" t="s">
        <v>50</v>
      </c>
      <c r="F71" s="195">
        <v>12</v>
      </c>
      <c r="G71" s="221">
        <v>5851.44</v>
      </c>
      <c r="H71" s="221">
        <v>7835.66</v>
      </c>
      <c r="I71" s="221">
        <v>94027.92</v>
      </c>
      <c r="J71" s="266">
        <f t="shared" si="0"/>
        <v>8.7858466173389074E-3</v>
      </c>
      <c r="K71" s="272">
        <f t="shared" si="12"/>
        <v>3.4081665413081476E-2</v>
      </c>
      <c r="L71" s="7"/>
      <c r="M71" s="7"/>
    </row>
    <row r="72" spans="1:13" s="97" customFormat="1" ht="24" customHeight="1" x14ac:dyDescent="0.25">
      <c r="A72" s="191" t="s">
        <v>524</v>
      </c>
      <c r="B72" s="192" t="s">
        <v>438</v>
      </c>
      <c r="C72" s="191" t="s">
        <v>206</v>
      </c>
      <c r="D72" s="191" t="s">
        <v>439</v>
      </c>
      <c r="E72" s="193" t="s">
        <v>50</v>
      </c>
      <c r="F72" s="195">
        <v>12</v>
      </c>
      <c r="G72" s="221">
        <v>5851.44</v>
      </c>
      <c r="H72" s="221">
        <v>7835.66</v>
      </c>
      <c r="I72" s="221">
        <v>94027.92</v>
      </c>
      <c r="J72" s="266">
        <f t="shared" si="0"/>
        <v>8.7858466173389074E-3</v>
      </c>
      <c r="K72" s="272">
        <f t="shared" si="12"/>
        <v>3.4081665413081476E-2</v>
      </c>
      <c r="L72" s="7"/>
      <c r="M72" s="7"/>
    </row>
    <row r="73" spans="1:13" s="97" customFormat="1" ht="24" customHeight="1" x14ac:dyDescent="0.25">
      <c r="A73" s="174" t="s">
        <v>525</v>
      </c>
      <c r="B73" s="174"/>
      <c r="C73" s="174"/>
      <c r="D73" s="174" t="s">
        <v>77</v>
      </c>
      <c r="E73" s="174"/>
      <c r="F73" s="218"/>
      <c r="G73" s="176"/>
      <c r="H73" s="176"/>
      <c r="I73" s="177">
        <v>734165.52</v>
      </c>
      <c r="J73" s="266">
        <f t="shared" si="0"/>
        <v>6.8599471842606535E-2</v>
      </c>
      <c r="K73" s="273"/>
      <c r="L73" s="7"/>
      <c r="M73" s="7"/>
    </row>
    <row r="74" spans="1:13" s="97" customFormat="1" ht="25.95" customHeight="1" x14ac:dyDescent="0.25">
      <c r="A74" s="191" t="s">
        <v>526</v>
      </c>
      <c r="B74" s="192" t="s">
        <v>207</v>
      </c>
      <c r="C74" s="191" t="s">
        <v>206</v>
      </c>
      <c r="D74" s="191" t="s">
        <v>368</v>
      </c>
      <c r="E74" s="193" t="s">
        <v>45</v>
      </c>
      <c r="F74" s="195">
        <v>2288</v>
      </c>
      <c r="G74" s="221">
        <v>144.66</v>
      </c>
      <c r="H74" s="221">
        <v>193.71</v>
      </c>
      <c r="I74" s="221">
        <v>443208.48</v>
      </c>
      <c r="J74" s="266">
        <f t="shared" si="0"/>
        <v>4.1412824241820072E-2</v>
      </c>
      <c r="K74" s="272">
        <f t="shared" ref="K74:K75" si="13">I74/$I$65</f>
        <v>0.16064678580149824</v>
      </c>
      <c r="L74" s="7"/>
      <c r="M74" s="7"/>
    </row>
    <row r="75" spans="1:13" s="97" customFormat="1" ht="25.95" customHeight="1" x14ac:dyDescent="0.25">
      <c r="A75" s="191" t="s">
        <v>527</v>
      </c>
      <c r="B75" s="192" t="s">
        <v>205</v>
      </c>
      <c r="C75" s="191" t="s">
        <v>206</v>
      </c>
      <c r="D75" s="191" t="s">
        <v>368</v>
      </c>
      <c r="E75" s="193" t="s">
        <v>46</v>
      </c>
      <c r="F75" s="195">
        <v>6448</v>
      </c>
      <c r="G75" s="221">
        <v>26.8</v>
      </c>
      <c r="H75" s="221">
        <v>35.880000000000003</v>
      </c>
      <c r="I75" s="221">
        <v>231354.23999999999</v>
      </c>
      <c r="J75" s="266">
        <f t="shared" si="0"/>
        <v>2.1617439446826151E-2</v>
      </c>
      <c r="K75" s="272">
        <f t="shared" si="13"/>
        <v>8.3857409581938547E-2</v>
      </c>
      <c r="L75" s="7"/>
      <c r="M75" s="7"/>
    </row>
    <row r="76" spans="1:13" s="97" customFormat="1" ht="25.95" customHeight="1" x14ac:dyDescent="0.25">
      <c r="A76" s="191" t="s">
        <v>528</v>
      </c>
      <c r="B76" s="192" t="s">
        <v>234</v>
      </c>
      <c r="C76" s="191" t="s">
        <v>43</v>
      </c>
      <c r="D76" s="191" t="s">
        <v>235</v>
      </c>
      <c r="E76" s="193" t="s">
        <v>50</v>
      </c>
      <c r="F76" s="195">
        <v>12</v>
      </c>
      <c r="G76" s="221">
        <v>3709.14</v>
      </c>
      <c r="H76" s="221">
        <v>4966.8999999999996</v>
      </c>
      <c r="I76" s="221">
        <v>59602.8</v>
      </c>
      <c r="J76" s="266">
        <f t="shared" ref="J76:J88" si="14">I76/$I$92</f>
        <v>5.5692081539603071E-3</v>
      </c>
      <c r="K76" s="272">
        <f>I76/$I$65</f>
        <v>2.1603824558522753E-2</v>
      </c>
      <c r="L76" s="7"/>
      <c r="M76" s="7"/>
    </row>
    <row r="77" spans="1:13" s="97" customFormat="1" ht="24" customHeight="1" x14ac:dyDescent="0.25">
      <c r="A77" s="174" t="s">
        <v>529</v>
      </c>
      <c r="B77" s="174"/>
      <c r="C77" s="174"/>
      <c r="D77" s="174" t="s">
        <v>80</v>
      </c>
      <c r="E77" s="174"/>
      <c r="F77" s="218"/>
      <c r="G77" s="176"/>
      <c r="H77" s="176"/>
      <c r="I77" s="177">
        <v>21933.91</v>
      </c>
      <c r="J77" s="266">
        <f t="shared" si="14"/>
        <v>2.0494760383779204E-3</v>
      </c>
      <c r="K77" s="273"/>
      <c r="L77" s="7"/>
      <c r="M77" s="7"/>
    </row>
    <row r="78" spans="1:13" s="97" customFormat="1" ht="24" customHeight="1" x14ac:dyDescent="0.25">
      <c r="A78" s="199" t="s">
        <v>530</v>
      </c>
      <c r="B78" s="200" t="s">
        <v>273</v>
      </c>
      <c r="C78" s="199" t="s">
        <v>36</v>
      </c>
      <c r="D78" s="199" t="s">
        <v>274</v>
      </c>
      <c r="E78" s="201" t="s">
        <v>39</v>
      </c>
      <c r="F78" s="219">
        <v>2</v>
      </c>
      <c r="G78" s="220">
        <v>43.73</v>
      </c>
      <c r="H78" s="220">
        <v>58.55</v>
      </c>
      <c r="I78" s="220">
        <v>117.1</v>
      </c>
      <c r="J78" s="266">
        <f t="shared" si="14"/>
        <v>1.094167178100277E-5</v>
      </c>
      <c r="K78" s="272">
        <f t="shared" ref="K78:K86" si="15">I78/$I$65</f>
        <v>4.2444446499208329E-5</v>
      </c>
      <c r="L78" s="7"/>
      <c r="M78" s="7"/>
    </row>
    <row r="79" spans="1:13" s="97" customFormat="1" ht="25.95" customHeight="1" x14ac:dyDescent="0.25">
      <c r="A79" s="199" t="s">
        <v>531</v>
      </c>
      <c r="B79" s="200" t="s">
        <v>263</v>
      </c>
      <c r="C79" s="199" t="s">
        <v>36</v>
      </c>
      <c r="D79" s="199" t="s">
        <v>264</v>
      </c>
      <c r="E79" s="201" t="s">
        <v>37</v>
      </c>
      <c r="F79" s="219">
        <v>45</v>
      </c>
      <c r="G79" s="220">
        <v>14.2</v>
      </c>
      <c r="H79" s="220">
        <v>19.010000000000002</v>
      </c>
      <c r="I79" s="220">
        <v>855.45</v>
      </c>
      <c r="J79" s="266">
        <f t="shared" si="14"/>
        <v>7.9932135995378485E-5</v>
      </c>
      <c r="K79" s="272">
        <f t="shared" si="15"/>
        <v>3.1006918665881953E-4</v>
      </c>
      <c r="L79" s="7"/>
      <c r="M79" s="7"/>
    </row>
    <row r="80" spans="1:13" s="97" customFormat="1" ht="24" customHeight="1" x14ac:dyDescent="0.25">
      <c r="A80" s="199" t="s">
        <v>532</v>
      </c>
      <c r="B80" s="200" t="s">
        <v>261</v>
      </c>
      <c r="C80" s="199" t="s">
        <v>36</v>
      </c>
      <c r="D80" s="199" t="s">
        <v>262</v>
      </c>
      <c r="E80" s="201" t="s">
        <v>39</v>
      </c>
      <c r="F80" s="219">
        <v>1250</v>
      </c>
      <c r="G80" s="220">
        <v>0.78</v>
      </c>
      <c r="H80" s="220">
        <v>1.04</v>
      </c>
      <c r="I80" s="220">
        <v>1300</v>
      </c>
      <c r="J80" s="266">
        <f t="shared" si="14"/>
        <v>1.214703101221486E-4</v>
      </c>
      <c r="K80" s="272">
        <f t="shared" si="15"/>
        <v>4.7120222415858947E-4</v>
      </c>
      <c r="L80" s="7"/>
      <c r="M80" s="7"/>
    </row>
    <row r="81" spans="1:13" s="97" customFormat="1" ht="24" customHeight="1" x14ac:dyDescent="0.25">
      <c r="A81" s="199" t="s">
        <v>533</v>
      </c>
      <c r="B81" s="200" t="s">
        <v>256</v>
      </c>
      <c r="C81" s="199" t="s">
        <v>43</v>
      </c>
      <c r="D81" s="199" t="s">
        <v>257</v>
      </c>
      <c r="E81" s="201" t="s">
        <v>2</v>
      </c>
      <c r="F81" s="219">
        <v>10</v>
      </c>
      <c r="G81" s="220">
        <v>171.41</v>
      </c>
      <c r="H81" s="220">
        <v>229.53</v>
      </c>
      <c r="I81" s="220">
        <v>2295.3000000000002</v>
      </c>
      <c r="J81" s="266">
        <f t="shared" si="14"/>
        <v>2.1446984832566748E-4</v>
      </c>
      <c r="K81" s="272">
        <f t="shared" si="15"/>
        <v>8.3196189623939269E-4</v>
      </c>
      <c r="L81" s="7"/>
      <c r="M81" s="7"/>
    </row>
    <row r="82" spans="1:13" s="97" customFormat="1" ht="24" customHeight="1" x14ac:dyDescent="0.25">
      <c r="A82" s="199" t="s">
        <v>534</v>
      </c>
      <c r="B82" s="200" t="s">
        <v>258</v>
      </c>
      <c r="C82" s="199" t="s">
        <v>43</v>
      </c>
      <c r="D82" s="199" t="s">
        <v>259</v>
      </c>
      <c r="E82" s="201" t="s">
        <v>2</v>
      </c>
      <c r="F82" s="219">
        <v>10</v>
      </c>
      <c r="G82" s="220">
        <v>160.75</v>
      </c>
      <c r="H82" s="220">
        <v>215.26</v>
      </c>
      <c r="I82" s="220">
        <v>2152.6</v>
      </c>
      <c r="J82" s="266">
        <f t="shared" si="14"/>
        <v>2.0113614582225928E-4</v>
      </c>
      <c r="K82" s="272">
        <f t="shared" si="15"/>
        <v>7.8023839055675354E-4</v>
      </c>
      <c r="L82" s="7"/>
      <c r="M82" s="7"/>
    </row>
    <row r="83" spans="1:13" s="97" customFormat="1" ht="24" customHeight="1" x14ac:dyDescent="0.25">
      <c r="A83" s="199" t="s">
        <v>535</v>
      </c>
      <c r="B83" s="200" t="s">
        <v>248</v>
      </c>
      <c r="C83" s="199" t="s">
        <v>36</v>
      </c>
      <c r="D83" s="199" t="s">
        <v>197</v>
      </c>
      <c r="E83" s="201" t="s">
        <v>39</v>
      </c>
      <c r="F83" s="219">
        <v>6360</v>
      </c>
      <c r="G83" s="220">
        <v>1.73</v>
      </c>
      <c r="H83" s="220">
        <v>2.31</v>
      </c>
      <c r="I83" s="220">
        <v>14691.6</v>
      </c>
      <c r="J83" s="266">
        <f t="shared" si="14"/>
        <v>1.3727640063004296E-3</v>
      </c>
      <c r="K83" s="272">
        <f t="shared" si="15"/>
        <v>5.3251650741910255E-3</v>
      </c>
      <c r="L83" s="7"/>
      <c r="M83" s="7"/>
    </row>
    <row r="84" spans="1:13" s="97" customFormat="1" ht="24" customHeight="1" x14ac:dyDescent="0.25">
      <c r="A84" s="199" t="s">
        <v>536</v>
      </c>
      <c r="B84" s="200" t="s">
        <v>275</v>
      </c>
      <c r="C84" s="199" t="s">
        <v>36</v>
      </c>
      <c r="D84" s="199" t="s">
        <v>276</v>
      </c>
      <c r="E84" s="201" t="s">
        <v>35</v>
      </c>
      <c r="F84" s="219">
        <v>6</v>
      </c>
      <c r="G84" s="220">
        <v>12.51</v>
      </c>
      <c r="H84" s="220">
        <v>16.75</v>
      </c>
      <c r="I84" s="220">
        <v>100.5</v>
      </c>
      <c r="J84" s="266">
        <f t="shared" si="14"/>
        <v>9.3905893594430266E-6</v>
      </c>
      <c r="K84" s="272">
        <f t="shared" si="15"/>
        <v>3.6427556559952492E-5</v>
      </c>
      <c r="L84" s="7"/>
      <c r="M84" s="7"/>
    </row>
    <row r="85" spans="1:13" s="97" customFormat="1" ht="25.95" customHeight="1" x14ac:dyDescent="0.25">
      <c r="A85" s="199" t="s">
        <v>537</v>
      </c>
      <c r="B85" s="200" t="s">
        <v>269</v>
      </c>
      <c r="C85" s="199" t="s">
        <v>206</v>
      </c>
      <c r="D85" s="199" t="s">
        <v>171</v>
      </c>
      <c r="E85" s="201" t="s">
        <v>33</v>
      </c>
      <c r="F85" s="219">
        <v>1</v>
      </c>
      <c r="G85" s="220">
        <v>117.96</v>
      </c>
      <c r="H85" s="220">
        <v>157.96</v>
      </c>
      <c r="I85" s="220">
        <v>157.96</v>
      </c>
      <c r="J85" s="266">
        <f t="shared" si="14"/>
        <v>1.4759577066841996E-5</v>
      </c>
      <c r="K85" s="272">
        <f t="shared" si="15"/>
        <v>5.725469486776215E-5</v>
      </c>
      <c r="L85" s="7"/>
      <c r="M85" s="7"/>
    </row>
    <row r="86" spans="1:13" s="97" customFormat="1" ht="39" customHeight="1" x14ac:dyDescent="0.25">
      <c r="A86" s="199" t="s">
        <v>538</v>
      </c>
      <c r="B86" s="200" t="s">
        <v>271</v>
      </c>
      <c r="C86" s="199" t="s">
        <v>36</v>
      </c>
      <c r="D86" s="199" t="s">
        <v>272</v>
      </c>
      <c r="E86" s="201" t="s">
        <v>1</v>
      </c>
      <c r="F86" s="219">
        <v>60</v>
      </c>
      <c r="G86" s="220">
        <v>3.28</v>
      </c>
      <c r="H86" s="220">
        <v>4.3899999999999997</v>
      </c>
      <c r="I86" s="220">
        <v>263.39999999999998</v>
      </c>
      <c r="J86" s="266">
        <f t="shared" si="14"/>
        <v>2.4611753604749183E-5</v>
      </c>
      <c r="K86" s="272">
        <f t="shared" si="15"/>
        <v>9.5472819879517274E-5</v>
      </c>
      <c r="L86" s="7"/>
      <c r="M86" s="7"/>
    </row>
    <row r="87" spans="1:13" s="97" customFormat="1" ht="24" customHeight="1" x14ac:dyDescent="0.25">
      <c r="A87" s="174" t="s">
        <v>539</v>
      </c>
      <c r="B87" s="174"/>
      <c r="C87" s="174"/>
      <c r="D87" s="174" t="s">
        <v>196</v>
      </c>
      <c r="E87" s="174"/>
      <c r="F87" s="218"/>
      <c r="G87" s="176"/>
      <c r="H87" s="176"/>
      <c r="I87" s="177">
        <v>124200</v>
      </c>
      <c r="J87" s="266">
        <f t="shared" si="14"/>
        <v>1.1605086551669889E-2</v>
      </c>
      <c r="K87" s="273"/>
      <c r="L87" s="7"/>
      <c r="M87" s="7"/>
    </row>
    <row r="88" spans="1:13" s="97" customFormat="1" ht="25.95" customHeight="1" x14ac:dyDescent="0.25">
      <c r="A88" s="191" t="s">
        <v>540</v>
      </c>
      <c r="B88" s="192" t="s">
        <v>440</v>
      </c>
      <c r="C88" s="191" t="s">
        <v>206</v>
      </c>
      <c r="D88" s="191" t="s">
        <v>441</v>
      </c>
      <c r="E88" s="193" t="s">
        <v>37</v>
      </c>
      <c r="F88" s="195">
        <v>60000</v>
      </c>
      <c r="G88" s="221">
        <v>1.55</v>
      </c>
      <c r="H88" s="221">
        <v>2.0699999999999998</v>
      </c>
      <c r="I88" s="221">
        <v>124200</v>
      </c>
      <c r="J88" s="266">
        <f t="shared" si="14"/>
        <v>1.1605086551669889E-2</v>
      </c>
      <c r="K88" s="272">
        <f>I88/$I$65</f>
        <v>4.5017935569612935E-2</v>
      </c>
      <c r="L88" s="7"/>
      <c r="M88" s="7"/>
    </row>
    <row r="89" spans="1:13" s="97" customFormat="1" ht="13.8" x14ac:dyDescent="0.25">
      <c r="A89" s="222"/>
      <c r="B89" s="222"/>
      <c r="C89" s="222"/>
      <c r="D89" s="222"/>
      <c r="E89" s="222"/>
      <c r="F89" s="223"/>
      <c r="G89" s="222"/>
      <c r="H89" s="222"/>
      <c r="I89" s="222"/>
      <c r="J89" s="7"/>
      <c r="K89" s="7"/>
      <c r="L89" s="7"/>
      <c r="M89" s="7"/>
    </row>
    <row r="90" spans="1:13" s="97" customFormat="1" ht="17.399999999999999" customHeight="1" x14ac:dyDescent="0.25">
      <c r="A90" s="344"/>
      <c r="B90" s="344"/>
      <c r="C90" s="344"/>
      <c r="D90" s="99"/>
      <c r="E90" s="98"/>
      <c r="F90" s="196"/>
      <c r="G90" s="224" t="s">
        <v>307</v>
      </c>
      <c r="H90" s="224"/>
      <c r="I90" s="225">
        <v>8149123</v>
      </c>
      <c r="J90" s="7"/>
      <c r="K90" s="7"/>
      <c r="L90" s="7"/>
      <c r="M90" s="7"/>
    </row>
    <row r="91" spans="1:13" s="97" customFormat="1" ht="17.399999999999999" customHeight="1" x14ac:dyDescent="0.25">
      <c r="A91" s="344"/>
      <c r="B91" s="344"/>
      <c r="C91" s="344"/>
      <c r="D91" s="99"/>
      <c r="E91" s="98"/>
      <c r="F91" s="196"/>
      <c r="G91" s="224" t="s">
        <v>308</v>
      </c>
      <c r="H91" s="224"/>
      <c r="I91" s="225">
        <v>2553080.6800000002</v>
      </c>
      <c r="J91" s="7"/>
      <c r="K91" s="7"/>
      <c r="L91" s="7"/>
      <c r="M91" s="7"/>
    </row>
    <row r="92" spans="1:13" s="97" customFormat="1" ht="17.399999999999999" customHeight="1" x14ac:dyDescent="0.25">
      <c r="A92" s="344"/>
      <c r="B92" s="344"/>
      <c r="C92" s="344"/>
      <c r="D92" s="99"/>
      <c r="E92" s="98"/>
      <c r="F92" s="196"/>
      <c r="G92" s="224" t="s">
        <v>309</v>
      </c>
      <c r="H92" s="224"/>
      <c r="I92" s="225">
        <v>10702203.68</v>
      </c>
      <c r="J92" s="7"/>
      <c r="K92" s="7"/>
      <c r="L92" s="7"/>
      <c r="M92" s="7"/>
    </row>
    <row r="93" spans="1:13" s="97" customFormat="1" ht="17.399999999999999" customHeight="1" x14ac:dyDescent="0.25">
      <c r="A93" s="115"/>
      <c r="B93" s="115"/>
      <c r="C93" s="102"/>
      <c r="D93" s="102"/>
      <c r="E93" s="102"/>
      <c r="F93" s="106"/>
      <c r="G93" s="103"/>
      <c r="H93" s="105"/>
      <c r="I93" s="106"/>
      <c r="J93" s="7"/>
      <c r="K93" s="7"/>
      <c r="L93" s="7"/>
      <c r="M93" s="7"/>
    </row>
    <row r="94" spans="1:13" s="97" customFormat="1" ht="13.8" x14ac:dyDescent="0.25">
      <c r="A94" s="115"/>
      <c r="B94" s="115"/>
      <c r="C94" s="102"/>
      <c r="D94" s="102"/>
      <c r="E94" s="102"/>
      <c r="F94" s="106"/>
      <c r="G94" s="103"/>
      <c r="H94" s="105"/>
      <c r="I94" s="106"/>
      <c r="J94" s="7"/>
      <c r="K94" s="7"/>
      <c r="L94" s="7"/>
      <c r="M94" s="7"/>
    </row>
    <row r="95" spans="1:13" ht="17.399999999999999" x14ac:dyDescent="0.25">
      <c r="D95" s="90"/>
      <c r="E95" s="339"/>
      <c r="F95" s="339"/>
      <c r="G95" s="339"/>
      <c r="H95" s="339"/>
    </row>
    <row r="96" spans="1:13" ht="25.95" customHeight="1" x14ac:dyDescent="0.25">
      <c r="B96" s="301" t="s">
        <v>5</v>
      </c>
      <c r="C96" s="301"/>
      <c r="D96" s="297" t="str">
        <f>DADOS!C8</f>
        <v>Eng.ª Civil Flávia Cristina Barbosa</v>
      </c>
      <c r="E96" s="297"/>
      <c r="F96" s="297"/>
      <c r="G96" s="297"/>
      <c r="H96" s="49"/>
      <c r="I96" s="9"/>
    </row>
    <row r="97" spans="3:9" ht="17.399999999999999" x14ac:dyDescent="0.25">
      <c r="C97" s="10"/>
      <c r="D97" s="296" t="str">
        <f>"CREA: "&amp;DADOS!C9</f>
        <v>CREA: MG- 187.842/D</v>
      </c>
      <c r="E97" s="296"/>
      <c r="F97" s="296"/>
      <c r="G97" s="296"/>
      <c r="H97" s="112"/>
      <c r="I97" s="9"/>
    </row>
    <row r="98" spans="3:9" ht="18" x14ac:dyDescent="0.25">
      <c r="D98" s="91"/>
      <c r="E98" s="2"/>
      <c r="F98" s="216"/>
      <c r="G98" s="88"/>
      <c r="H98" s="3"/>
    </row>
  </sheetData>
  <mergeCells count="16">
    <mergeCell ref="D97:G97"/>
    <mergeCell ref="E95:H95"/>
    <mergeCell ref="A9:I9"/>
    <mergeCell ref="A7:I7"/>
    <mergeCell ref="D96:G96"/>
    <mergeCell ref="A92:C92"/>
    <mergeCell ref="B96:C96"/>
    <mergeCell ref="A10:C10"/>
    <mergeCell ref="A90:C90"/>
    <mergeCell ref="A91:C91"/>
    <mergeCell ref="A1:G2"/>
    <mergeCell ref="A3:C6"/>
    <mergeCell ref="E3:G6"/>
    <mergeCell ref="D4:D6"/>
    <mergeCell ref="A8:I8"/>
    <mergeCell ref="H4:I4"/>
  </mergeCells>
  <conditionalFormatting sqref="K12">
    <cfRule type="top10" dxfId="4" priority="5" rank="3"/>
  </conditionalFormatting>
  <conditionalFormatting sqref="K15:K50">
    <cfRule type="top10" dxfId="3" priority="4" rank="2"/>
  </conditionalFormatting>
  <conditionalFormatting sqref="K53:K64">
    <cfRule type="top10" dxfId="2" priority="3" rank="2"/>
  </conditionalFormatting>
  <conditionalFormatting sqref="K67:K88">
    <cfRule type="top10" dxfId="1" priority="2" rank="2"/>
  </conditionalFormatting>
  <conditionalFormatting sqref="J11:J88">
    <cfRule type="top10" dxfId="0" priority="1" rank="3"/>
  </conditionalFormatting>
  <pageMargins left="0.51181102362204722" right="0.51181102362204722" top="0.78740157480314965" bottom="0.78740157480314965" header="0.31496062992125984" footer="0.31496062992125984"/>
  <pageSetup paperSize="9" scale="69" fitToHeight="2000" orientation="landscape" r:id="rId1"/>
  <headerFooter>
    <oddFooter>Página &amp;P de &amp;N</oddFooter>
  </headerFooter>
  <rowBreaks count="1" manualBreakCount="1">
    <brk id="5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A1260-86CB-4E8D-A741-B0C85DE0A049}">
  <dimension ref="A1:H290"/>
  <sheetViews>
    <sheetView view="pageBreakPreview" topLeftCell="A268" zoomScaleNormal="70" zoomScaleSheetLayoutView="100" workbookViewId="0">
      <selection activeCell="E19" sqref="E19"/>
    </sheetView>
  </sheetViews>
  <sheetFormatPr defaultColWidth="9" defaultRowHeight="15" x14ac:dyDescent="0.25"/>
  <cols>
    <col min="1" max="1" width="10" style="116" bestFit="1" customWidth="1"/>
    <col min="2" max="2" width="15.69921875" style="4" bestFit="1" customWidth="1"/>
    <col min="3" max="3" width="8.796875" style="4" bestFit="1" customWidth="1"/>
    <col min="4" max="4" width="66.19921875" style="5" customWidth="1"/>
    <col min="5" max="5" width="11" style="108" customWidth="1"/>
    <col min="6" max="6" width="12.59765625" style="4" customWidth="1"/>
    <col min="7" max="7" width="14.69921875" style="4" customWidth="1"/>
    <col min="8" max="8" width="16.3984375" style="4" customWidth="1"/>
    <col min="9" max="9" width="17.19921875" style="4" customWidth="1"/>
    <col min="10" max="16384" width="9" style="4"/>
  </cols>
  <sheetData>
    <row r="1" spans="1:8" s="25" customFormat="1" ht="21.75" customHeight="1" thickBot="1" x14ac:dyDescent="0.3">
      <c r="A1" s="352" t="s">
        <v>626</v>
      </c>
      <c r="B1" s="352"/>
      <c r="C1" s="352"/>
      <c r="D1" s="352"/>
      <c r="E1" s="352"/>
      <c r="F1" s="353"/>
      <c r="G1" s="32" t="s">
        <v>3</v>
      </c>
      <c r="H1" s="34" t="str">
        <f>DADOS!C2</f>
        <v>R03</v>
      </c>
    </row>
    <row r="2" spans="1:8" s="25" customFormat="1" ht="18" thickBot="1" x14ac:dyDescent="0.3">
      <c r="A2" s="309"/>
      <c r="B2" s="309"/>
      <c r="C2" s="309"/>
      <c r="D2" s="309"/>
      <c r="E2" s="309"/>
      <c r="F2" s="310"/>
      <c r="G2" s="33" t="s">
        <v>10</v>
      </c>
      <c r="H2" s="48">
        <f ca="1">DADOS!C4</f>
        <v>44993</v>
      </c>
    </row>
    <row r="3" spans="1:8" s="25" customFormat="1" ht="20.25" customHeight="1" x14ac:dyDescent="0.25">
      <c r="A3" s="315" t="s">
        <v>11</v>
      </c>
      <c r="B3" s="315"/>
      <c r="C3" s="312"/>
      <c r="D3" s="166" t="s">
        <v>12</v>
      </c>
      <c r="E3" s="94" t="s">
        <v>9</v>
      </c>
      <c r="F3" s="203"/>
      <c r="G3" s="94" t="s">
        <v>13</v>
      </c>
      <c r="H3" s="95"/>
    </row>
    <row r="4" spans="1:8" s="25" customFormat="1" ht="73.95" customHeight="1" thickBot="1" x14ac:dyDescent="0.3">
      <c r="A4" s="347"/>
      <c r="B4" s="347"/>
      <c r="C4" s="348"/>
      <c r="D4" s="350" t="str">
        <f>DADOS!C3</f>
        <v>SERVIÇOS DE PODA, SUPRESSÃO E MANUTENÇÃO DE ÁREAS VERDES</v>
      </c>
      <c r="E4" s="204"/>
      <c r="F4" s="205"/>
      <c r="G4" s="337" t="str">
        <f>DADOS!C7</f>
        <v>SINAPI - 01/2023 - Minas Gerais
SICRO3 - 10/2022 - Minas Gerais
SETOP - 10/2022 - Minas Gerais
SUDECAP - 12/2022 - Minas Gerais</v>
      </c>
      <c r="H4" s="338"/>
    </row>
    <row r="5" spans="1:8" s="25" customFormat="1" ht="17.399999999999999" x14ac:dyDescent="0.25">
      <c r="A5" s="347"/>
      <c r="B5" s="347"/>
      <c r="C5" s="348"/>
      <c r="D5" s="350"/>
      <c r="E5" s="204"/>
      <c r="F5" s="205"/>
      <c r="G5" s="94" t="s">
        <v>14</v>
      </c>
      <c r="H5" s="30">
        <f>DADOS!C5</f>
        <v>0.33910000000000001</v>
      </c>
    </row>
    <row r="6" spans="1:8" s="25" customFormat="1" ht="18" thickBot="1" x14ac:dyDescent="0.3">
      <c r="A6" s="316"/>
      <c r="B6" s="316"/>
      <c r="C6" s="314"/>
      <c r="D6" s="317"/>
      <c r="E6" s="206"/>
      <c r="F6" s="207"/>
      <c r="G6" s="96" t="s">
        <v>15</v>
      </c>
      <c r="H6" s="31">
        <f>DADOS!C6</f>
        <v>0</v>
      </c>
    </row>
    <row r="7" spans="1:8" s="113" customFormat="1" ht="7.95" customHeight="1" x14ac:dyDescent="0.25">
      <c r="A7" s="340"/>
      <c r="B7" s="341"/>
      <c r="C7" s="341"/>
      <c r="D7" s="341"/>
      <c r="E7" s="341"/>
      <c r="F7" s="341"/>
      <c r="G7" s="341"/>
    </row>
    <row r="8" spans="1:8" s="25" customFormat="1" ht="27.6" customHeight="1" x14ac:dyDescent="0.25">
      <c r="A8" s="349" t="str">
        <f>A1&amp;" DE PROJETO EXECUTIVO - "&amp;D4</f>
        <v>PLANILHA ORÇAMENTÁRIA ANALÍTICA DE PROJETO EXECUTIVO - SERVIÇOS DE PODA, SUPRESSÃO E MANUTENÇÃO DE ÁREAS VERDES</v>
      </c>
      <c r="B8" s="349"/>
      <c r="C8" s="349"/>
      <c r="D8" s="349"/>
      <c r="E8" s="349"/>
      <c r="F8" s="349"/>
      <c r="G8" s="349"/>
      <c r="H8" s="349"/>
    </row>
    <row r="9" spans="1:8" s="113" customFormat="1" ht="7.95" customHeight="1" x14ac:dyDescent="0.25">
      <c r="A9" s="340"/>
      <c r="B9" s="341"/>
      <c r="C9" s="341"/>
      <c r="D9" s="341"/>
      <c r="E9" s="341"/>
      <c r="F9" s="341"/>
      <c r="G9" s="341"/>
    </row>
    <row r="10" spans="1:8" s="97" customFormat="1" ht="28.8" customHeight="1" x14ac:dyDescent="0.25">
      <c r="A10" s="174">
        <v>1</v>
      </c>
      <c r="B10" s="174"/>
      <c r="C10" s="174"/>
      <c r="D10" s="174" t="s">
        <v>627</v>
      </c>
      <c r="E10" s="174"/>
      <c r="F10" s="175"/>
      <c r="G10" s="241"/>
      <c r="H10" s="242">
        <v>419930.76</v>
      </c>
    </row>
    <row r="11" spans="1:8" s="190" customFormat="1" ht="19.2" customHeight="1" x14ac:dyDescent="0.25">
      <c r="A11" s="187"/>
      <c r="B11" s="188" t="s">
        <v>21</v>
      </c>
      <c r="C11" s="187" t="s">
        <v>22</v>
      </c>
      <c r="D11" s="187" t="s">
        <v>23</v>
      </c>
      <c r="E11" s="189" t="s">
        <v>311</v>
      </c>
      <c r="F11" s="188" t="s">
        <v>312</v>
      </c>
      <c r="G11" s="243" t="s">
        <v>313</v>
      </c>
      <c r="H11" s="243" t="s">
        <v>0</v>
      </c>
    </row>
    <row r="12" spans="1:8" s="97" customFormat="1" ht="28.8" customHeight="1" x14ac:dyDescent="0.25">
      <c r="A12" s="199"/>
      <c r="B12" s="200" t="s">
        <v>481</v>
      </c>
      <c r="C12" s="199" t="s">
        <v>206</v>
      </c>
      <c r="D12" s="199" t="s">
        <v>628</v>
      </c>
      <c r="E12" s="201" t="s">
        <v>49</v>
      </c>
      <c r="F12" s="202">
        <v>1</v>
      </c>
      <c r="G12" s="244">
        <v>5094.9799999999996</v>
      </c>
      <c r="H12" s="244">
        <v>5094.9799999999996</v>
      </c>
    </row>
    <row r="13" spans="1:8" s="97" customFormat="1" ht="28.8" customHeight="1" x14ac:dyDescent="0.25">
      <c r="A13" s="174">
        <v>2</v>
      </c>
      <c r="B13" s="174"/>
      <c r="C13" s="174"/>
      <c r="D13" s="174" t="s">
        <v>629</v>
      </c>
      <c r="E13" s="174"/>
      <c r="F13" s="175"/>
      <c r="G13" s="241"/>
      <c r="H13" s="242">
        <v>4366021.62</v>
      </c>
    </row>
    <row r="14" spans="1:8" s="97" customFormat="1" ht="28.8" customHeight="1" x14ac:dyDescent="0.25">
      <c r="A14" s="174" t="s">
        <v>403</v>
      </c>
      <c r="B14" s="174"/>
      <c r="C14" s="174"/>
      <c r="D14" s="174" t="s">
        <v>69</v>
      </c>
      <c r="E14" s="174"/>
      <c r="F14" s="175"/>
      <c r="G14" s="241"/>
      <c r="H14" s="242">
        <v>419930.76</v>
      </c>
    </row>
    <row r="15" spans="1:8" s="190" customFormat="1" ht="19.2" customHeight="1" x14ac:dyDescent="0.25">
      <c r="A15" s="187"/>
      <c r="B15" s="188" t="s">
        <v>21</v>
      </c>
      <c r="C15" s="187" t="s">
        <v>22</v>
      </c>
      <c r="D15" s="187" t="s">
        <v>23</v>
      </c>
      <c r="E15" s="189" t="s">
        <v>311</v>
      </c>
      <c r="F15" s="188" t="s">
        <v>312</v>
      </c>
      <c r="G15" s="243" t="s">
        <v>313</v>
      </c>
      <c r="H15" s="243" t="s">
        <v>0</v>
      </c>
    </row>
    <row r="16" spans="1:8" s="97" customFormat="1" ht="28.8" customHeight="1" x14ac:dyDescent="0.25">
      <c r="A16" s="199"/>
      <c r="B16" s="200" t="s">
        <v>429</v>
      </c>
      <c r="C16" s="199" t="s">
        <v>206</v>
      </c>
      <c r="D16" s="199" t="s">
        <v>183</v>
      </c>
      <c r="E16" s="201" t="s">
        <v>49</v>
      </c>
      <c r="F16" s="202">
        <v>1</v>
      </c>
      <c r="G16" s="244">
        <v>5094.9799999999996</v>
      </c>
      <c r="H16" s="244">
        <v>5094.9799999999996</v>
      </c>
    </row>
    <row r="17" spans="1:8" s="7" customFormat="1" ht="28.8" customHeight="1" x14ac:dyDescent="0.25">
      <c r="A17" s="208"/>
      <c r="B17" s="209" t="s">
        <v>318</v>
      </c>
      <c r="C17" s="208" t="s">
        <v>36</v>
      </c>
      <c r="D17" s="208" t="s">
        <v>319</v>
      </c>
      <c r="E17" s="210" t="s">
        <v>50</v>
      </c>
      <c r="F17" s="211">
        <v>1</v>
      </c>
      <c r="G17" s="245">
        <v>22.48</v>
      </c>
      <c r="H17" s="245">
        <v>22.48</v>
      </c>
    </row>
    <row r="18" spans="1:8" s="7" customFormat="1" ht="28.8" customHeight="1" x14ac:dyDescent="0.25">
      <c r="A18" s="208"/>
      <c r="B18" s="209" t="s">
        <v>320</v>
      </c>
      <c r="C18" s="208" t="s">
        <v>36</v>
      </c>
      <c r="D18" s="208" t="s">
        <v>321</v>
      </c>
      <c r="E18" s="210" t="s">
        <v>50</v>
      </c>
      <c r="F18" s="211">
        <v>1</v>
      </c>
      <c r="G18" s="245">
        <v>135.01</v>
      </c>
      <c r="H18" s="245">
        <v>135.01</v>
      </c>
    </row>
    <row r="19" spans="1:8" s="7" customFormat="1" ht="28.8" customHeight="1" x14ac:dyDescent="0.25">
      <c r="A19" s="208"/>
      <c r="B19" s="209" t="s">
        <v>314</v>
      </c>
      <c r="C19" s="208" t="s">
        <v>36</v>
      </c>
      <c r="D19" s="208" t="s">
        <v>315</v>
      </c>
      <c r="E19" s="210" t="s">
        <v>50</v>
      </c>
      <c r="F19" s="211">
        <v>1</v>
      </c>
      <c r="G19" s="245">
        <v>215.56</v>
      </c>
      <c r="H19" s="245">
        <v>215.56</v>
      </c>
    </row>
    <row r="20" spans="1:8" s="7" customFormat="1" ht="28.8" customHeight="1" x14ac:dyDescent="0.25">
      <c r="A20" s="208"/>
      <c r="B20" s="209" t="s">
        <v>316</v>
      </c>
      <c r="C20" s="208" t="s">
        <v>36</v>
      </c>
      <c r="D20" s="208" t="s">
        <v>317</v>
      </c>
      <c r="E20" s="210" t="s">
        <v>50</v>
      </c>
      <c r="F20" s="211">
        <v>1</v>
      </c>
      <c r="G20" s="245">
        <v>12.89</v>
      </c>
      <c r="H20" s="245">
        <v>12.89</v>
      </c>
    </row>
    <row r="21" spans="1:8" s="7" customFormat="1" ht="28.8" customHeight="1" x14ac:dyDescent="0.25">
      <c r="A21" s="208"/>
      <c r="B21" s="209" t="s">
        <v>324</v>
      </c>
      <c r="C21" s="208" t="s">
        <v>36</v>
      </c>
      <c r="D21" s="208" t="s">
        <v>325</v>
      </c>
      <c r="E21" s="210" t="s">
        <v>50</v>
      </c>
      <c r="F21" s="211">
        <v>1</v>
      </c>
      <c r="G21" s="245">
        <v>110.64</v>
      </c>
      <c r="H21" s="245">
        <v>110.64</v>
      </c>
    </row>
    <row r="22" spans="1:8" s="7" customFormat="1" ht="28.8" customHeight="1" x14ac:dyDescent="0.25">
      <c r="A22" s="208"/>
      <c r="B22" s="209" t="s">
        <v>326</v>
      </c>
      <c r="C22" s="208" t="s">
        <v>36</v>
      </c>
      <c r="D22" s="208" t="s">
        <v>327</v>
      </c>
      <c r="E22" s="210" t="s">
        <v>50</v>
      </c>
      <c r="F22" s="211">
        <v>1</v>
      </c>
      <c r="G22" s="245">
        <v>235.5</v>
      </c>
      <c r="H22" s="245">
        <v>235.5</v>
      </c>
    </row>
    <row r="23" spans="1:8" s="7" customFormat="1" ht="28.8" customHeight="1" x14ac:dyDescent="0.25">
      <c r="A23" s="208"/>
      <c r="B23" s="209" t="s">
        <v>445</v>
      </c>
      <c r="C23" s="208" t="s">
        <v>206</v>
      </c>
      <c r="D23" s="208" t="s">
        <v>183</v>
      </c>
      <c r="E23" s="210" t="s">
        <v>49</v>
      </c>
      <c r="F23" s="211">
        <v>1</v>
      </c>
      <c r="G23" s="245">
        <v>4362.8999999999996</v>
      </c>
      <c r="H23" s="245">
        <v>4362.8999999999996</v>
      </c>
    </row>
    <row r="24" spans="1:8" s="190" customFormat="1" ht="19.2" customHeight="1" x14ac:dyDescent="0.25">
      <c r="A24" s="187"/>
      <c r="B24" s="188" t="s">
        <v>21</v>
      </c>
      <c r="C24" s="187" t="s">
        <v>22</v>
      </c>
      <c r="D24" s="187" t="s">
        <v>23</v>
      </c>
      <c r="E24" s="189" t="s">
        <v>311</v>
      </c>
      <c r="F24" s="188" t="s">
        <v>312</v>
      </c>
      <c r="G24" s="243" t="s">
        <v>313</v>
      </c>
      <c r="H24" s="243" t="s">
        <v>0</v>
      </c>
    </row>
    <row r="25" spans="1:8" s="198" customFormat="1" ht="28.8" customHeight="1" x14ac:dyDescent="0.25">
      <c r="A25" s="191"/>
      <c r="B25" s="191" t="s">
        <v>430</v>
      </c>
      <c r="C25" s="191" t="s">
        <v>206</v>
      </c>
      <c r="D25" s="191" t="s">
        <v>358</v>
      </c>
      <c r="E25" s="191" t="s">
        <v>49</v>
      </c>
      <c r="F25" s="197">
        <v>1</v>
      </c>
      <c r="G25" s="246">
        <v>5062.08</v>
      </c>
      <c r="H25" s="246">
        <v>5062.08</v>
      </c>
    </row>
    <row r="26" spans="1:8" s="7" customFormat="1" ht="28.8" customHeight="1" x14ac:dyDescent="0.25">
      <c r="A26" s="208"/>
      <c r="B26" s="209" t="s">
        <v>318</v>
      </c>
      <c r="C26" s="208" t="s">
        <v>36</v>
      </c>
      <c r="D26" s="208" t="s">
        <v>319</v>
      </c>
      <c r="E26" s="210" t="s">
        <v>50</v>
      </c>
      <c r="F26" s="211">
        <v>1</v>
      </c>
      <c r="G26" s="245">
        <v>22.48</v>
      </c>
      <c r="H26" s="245">
        <v>22.48</v>
      </c>
    </row>
    <row r="27" spans="1:8" s="7" customFormat="1" ht="28.8" customHeight="1" x14ac:dyDescent="0.25">
      <c r="A27" s="208"/>
      <c r="B27" s="209" t="s">
        <v>320</v>
      </c>
      <c r="C27" s="208" t="s">
        <v>36</v>
      </c>
      <c r="D27" s="208" t="s">
        <v>321</v>
      </c>
      <c r="E27" s="210" t="s">
        <v>50</v>
      </c>
      <c r="F27" s="211">
        <v>1</v>
      </c>
      <c r="G27" s="245">
        <v>135.01</v>
      </c>
      <c r="H27" s="245">
        <v>135.01</v>
      </c>
    </row>
    <row r="28" spans="1:8" s="7" customFormat="1" ht="28.8" customHeight="1" x14ac:dyDescent="0.25">
      <c r="A28" s="208"/>
      <c r="B28" s="209" t="s">
        <v>314</v>
      </c>
      <c r="C28" s="208" t="s">
        <v>36</v>
      </c>
      <c r="D28" s="208" t="s">
        <v>315</v>
      </c>
      <c r="E28" s="210" t="s">
        <v>50</v>
      </c>
      <c r="F28" s="211">
        <v>1</v>
      </c>
      <c r="G28" s="245">
        <v>215.56</v>
      </c>
      <c r="H28" s="245">
        <v>215.56</v>
      </c>
    </row>
    <row r="29" spans="1:8" s="7" customFormat="1" ht="28.8" customHeight="1" x14ac:dyDescent="0.25">
      <c r="A29" s="208"/>
      <c r="B29" s="209" t="s">
        <v>316</v>
      </c>
      <c r="C29" s="208" t="s">
        <v>36</v>
      </c>
      <c r="D29" s="208" t="s">
        <v>317</v>
      </c>
      <c r="E29" s="210" t="s">
        <v>50</v>
      </c>
      <c r="F29" s="211">
        <v>1</v>
      </c>
      <c r="G29" s="245">
        <v>12.89</v>
      </c>
      <c r="H29" s="245">
        <v>12.89</v>
      </c>
    </row>
    <row r="30" spans="1:8" s="7" customFormat="1" ht="28.8" customHeight="1" x14ac:dyDescent="0.25">
      <c r="A30" s="208"/>
      <c r="B30" s="209" t="s">
        <v>324</v>
      </c>
      <c r="C30" s="208" t="s">
        <v>36</v>
      </c>
      <c r="D30" s="208" t="s">
        <v>325</v>
      </c>
      <c r="E30" s="210" t="s">
        <v>50</v>
      </c>
      <c r="F30" s="211">
        <v>1</v>
      </c>
      <c r="G30" s="245">
        <v>110.64</v>
      </c>
      <c r="H30" s="245">
        <v>110.64</v>
      </c>
    </row>
    <row r="31" spans="1:8" s="7" customFormat="1" ht="28.8" customHeight="1" x14ac:dyDescent="0.25">
      <c r="A31" s="208"/>
      <c r="B31" s="209" t="s">
        <v>326</v>
      </c>
      <c r="C31" s="208" t="s">
        <v>36</v>
      </c>
      <c r="D31" s="208" t="s">
        <v>327</v>
      </c>
      <c r="E31" s="210" t="s">
        <v>50</v>
      </c>
      <c r="F31" s="211">
        <v>1</v>
      </c>
      <c r="G31" s="245">
        <v>235.5</v>
      </c>
      <c r="H31" s="245">
        <v>235.5</v>
      </c>
    </row>
    <row r="32" spans="1:8" s="7" customFormat="1" ht="28.8" customHeight="1" x14ac:dyDescent="0.25">
      <c r="A32" s="208"/>
      <c r="B32" s="209" t="s">
        <v>446</v>
      </c>
      <c r="C32" s="208" t="s">
        <v>206</v>
      </c>
      <c r="D32" s="208" t="s">
        <v>358</v>
      </c>
      <c r="E32" s="210" t="s">
        <v>49</v>
      </c>
      <c r="F32" s="211">
        <v>1</v>
      </c>
      <c r="G32" s="245">
        <v>4330</v>
      </c>
      <c r="H32" s="245">
        <v>4330</v>
      </c>
    </row>
    <row r="33" spans="1:8" s="190" customFormat="1" ht="19.2" customHeight="1" x14ac:dyDescent="0.25">
      <c r="A33" s="187"/>
      <c r="B33" s="188" t="s">
        <v>21</v>
      </c>
      <c r="C33" s="187" t="s">
        <v>22</v>
      </c>
      <c r="D33" s="187" t="s">
        <v>23</v>
      </c>
      <c r="E33" s="189" t="s">
        <v>311</v>
      </c>
      <c r="F33" s="188" t="s">
        <v>312</v>
      </c>
      <c r="G33" s="243" t="s">
        <v>313</v>
      </c>
      <c r="H33" s="243" t="s">
        <v>0</v>
      </c>
    </row>
    <row r="34" spans="1:8" s="97" customFormat="1" ht="28.8" customHeight="1" x14ac:dyDescent="0.25">
      <c r="A34" s="191"/>
      <c r="B34" s="192" t="s">
        <v>431</v>
      </c>
      <c r="C34" s="191" t="s">
        <v>206</v>
      </c>
      <c r="D34" s="191" t="s">
        <v>362</v>
      </c>
      <c r="E34" s="193" t="s">
        <v>50</v>
      </c>
      <c r="F34" s="194">
        <v>1</v>
      </c>
      <c r="G34" s="247">
        <v>5851.44</v>
      </c>
      <c r="H34" s="247">
        <v>5851.44</v>
      </c>
    </row>
    <row r="35" spans="1:8" s="7" customFormat="1" ht="28.8" customHeight="1" x14ac:dyDescent="0.25">
      <c r="A35" s="208"/>
      <c r="B35" s="209" t="s">
        <v>447</v>
      </c>
      <c r="C35" s="208" t="s">
        <v>36</v>
      </c>
      <c r="D35" s="208" t="s">
        <v>448</v>
      </c>
      <c r="E35" s="210" t="s">
        <v>50</v>
      </c>
      <c r="F35" s="211">
        <v>1</v>
      </c>
      <c r="G35" s="245">
        <v>14.7</v>
      </c>
      <c r="H35" s="245">
        <v>14.7</v>
      </c>
    </row>
    <row r="36" spans="1:8" s="7" customFormat="1" ht="28.8" customHeight="1" x14ac:dyDescent="0.25">
      <c r="A36" s="208"/>
      <c r="B36" s="209" t="s">
        <v>320</v>
      </c>
      <c r="C36" s="208" t="s">
        <v>36</v>
      </c>
      <c r="D36" s="208" t="s">
        <v>321</v>
      </c>
      <c r="E36" s="210" t="s">
        <v>50</v>
      </c>
      <c r="F36" s="211">
        <v>1</v>
      </c>
      <c r="G36" s="245">
        <v>135.01</v>
      </c>
      <c r="H36" s="245">
        <v>135.01</v>
      </c>
    </row>
    <row r="37" spans="1:8" s="7" customFormat="1" ht="28.8" customHeight="1" x14ac:dyDescent="0.25">
      <c r="A37" s="208"/>
      <c r="B37" s="209" t="s">
        <v>322</v>
      </c>
      <c r="C37" s="208" t="s">
        <v>36</v>
      </c>
      <c r="D37" s="208" t="s">
        <v>323</v>
      </c>
      <c r="E37" s="210" t="s">
        <v>50</v>
      </c>
      <c r="F37" s="211">
        <v>1</v>
      </c>
      <c r="G37" s="245">
        <v>319.56</v>
      </c>
      <c r="H37" s="245">
        <v>319.56</v>
      </c>
    </row>
    <row r="38" spans="1:8" s="7" customFormat="1" ht="28.8" customHeight="1" x14ac:dyDescent="0.25">
      <c r="A38" s="208"/>
      <c r="B38" s="209" t="s">
        <v>314</v>
      </c>
      <c r="C38" s="208" t="s">
        <v>36</v>
      </c>
      <c r="D38" s="208" t="s">
        <v>315</v>
      </c>
      <c r="E38" s="210" t="s">
        <v>50</v>
      </c>
      <c r="F38" s="211">
        <v>1</v>
      </c>
      <c r="G38" s="245">
        <v>215.56</v>
      </c>
      <c r="H38" s="245">
        <v>215.56</v>
      </c>
    </row>
    <row r="39" spans="1:8" s="7" customFormat="1" ht="28.8" customHeight="1" x14ac:dyDescent="0.25">
      <c r="A39" s="208"/>
      <c r="B39" s="209" t="s">
        <v>316</v>
      </c>
      <c r="C39" s="208" t="s">
        <v>36</v>
      </c>
      <c r="D39" s="208" t="s">
        <v>317</v>
      </c>
      <c r="E39" s="210" t="s">
        <v>50</v>
      </c>
      <c r="F39" s="211">
        <v>1</v>
      </c>
      <c r="G39" s="245">
        <v>12.89</v>
      </c>
      <c r="H39" s="245">
        <v>12.89</v>
      </c>
    </row>
    <row r="40" spans="1:8" s="7" customFormat="1" ht="28.8" customHeight="1" x14ac:dyDescent="0.25">
      <c r="A40" s="208"/>
      <c r="B40" s="209" t="s">
        <v>449</v>
      </c>
      <c r="C40" s="208" t="s">
        <v>36</v>
      </c>
      <c r="D40" s="208" t="s">
        <v>450</v>
      </c>
      <c r="E40" s="210" t="s">
        <v>50</v>
      </c>
      <c r="F40" s="211">
        <v>1</v>
      </c>
      <c r="G40" s="245">
        <v>0.01</v>
      </c>
      <c r="H40" s="245">
        <v>0.01</v>
      </c>
    </row>
    <row r="41" spans="1:8" s="7" customFormat="1" ht="28.8" customHeight="1" x14ac:dyDescent="0.25">
      <c r="A41" s="208"/>
      <c r="B41" s="209" t="s">
        <v>451</v>
      </c>
      <c r="C41" s="208" t="s">
        <v>36</v>
      </c>
      <c r="D41" s="208" t="s">
        <v>452</v>
      </c>
      <c r="E41" s="210" t="s">
        <v>50</v>
      </c>
      <c r="F41" s="211">
        <v>1</v>
      </c>
      <c r="G41" s="245">
        <v>154.53</v>
      </c>
      <c r="H41" s="245">
        <v>154.53</v>
      </c>
    </row>
    <row r="42" spans="1:8" s="7" customFormat="1" ht="28.8" customHeight="1" x14ac:dyDescent="0.25">
      <c r="A42" s="208"/>
      <c r="B42" s="209" t="s">
        <v>453</v>
      </c>
      <c r="C42" s="208" t="s">
        <v>206</v>
      </c>
      <c r="D42" s="208" t="s">
        <v>454</v>
      </c>
      <c r="E42" s="210" t="s">
        <v>49</v>
      </c>
      <c r="F42" s="211">
        <v>1</v>
      </c>
      <c r="G42" s="245">
        <v>4999.18</v>
      </c>
      <c r="H42" s="245">
        <v>4999.18</v>
      </c>
    </row>
    <row r="43" spans="1:8" s="97" customFormat="1" ht="28.8" customHeight="1" x14ac:dyDescent="0.25">
      <c r="A43" s="174" t="s">
        <v>54</v>
      </c>
      <c r="B43" s="174"/>
      <c r="C43" s="174"/>
      <c r="D43" s="174" t="s">
        <v>77</v>
      </c>
      <c r="E43" s="174"/>
      <c r="F43" s="175"/>
      <c r="G43" s="241"/>
      <c r="H43" s="242">
        <v>674562.72</v>
      </c>
    </row>
    <row r="44" spans="1:8" s="190" customFormat="1" ht="19.2" customHeight="1" x14ac:dyDescent="0.25">
      <c r="A44" s="187"/>
      <c r="B44" s="188" t="s">
        <v>21</v>
      </c>
      <c r="C44" s="187" t="s">
        <v>22</v>
      </c>
      <c r="D44" s="187" t="s">
        <v>23</v>
      </c>
      <c r="E44" s="189" t="s">
        <v>311</v>
      </c>
      <c r="F44" s="188" t="s">
        <v>312</v>
      </c>
      <c r="G44" s="243" t="s">
        <v>313</v>
      </c>
      <c r="H44" s="243" t="s">
        <v>0</v>
      </c>
    </row>
    <row r="45" spans="1:8" s="97" customFormat="1" ht="28.8" customHeight="1" x14ac:dyDescent="0.25">
      <c r="A45" s="191"/>
      <c r="B45" s="192" t="s">
        <v>207</v>
      </c>
      <c r="C45" s="191" t="s">
        <v>206</v>
      </c>
      <c r="D45" s="191" t="s">
        <v>368</v>
      </c>
      <c r="E45" s="193" t="s">
        <v>45</v>
      </c>
      <c r="F45" s="194">
        <v>1</v>
      </c>
      <c r="G45" s="247">
        <v>144.66</v>
      </c>
      <c r="H45" s="247">
        <v>144.66</v>
      </c>
    </row>
    <row r="46" spans="1:8" s="7" customFormat="1" ht="40.200000000000003" customHeight="1" x14ac:dyDescent="0.25">
      <c r="A46" s="208"/>
      <c r="B46" s="209" t="s">
        <v>334</v>
      </c>
      <c r="C46" s="208" t="s">
        <v>36</v>
      </c>
      <c r="D46" s="274" t="s">
        <v>335</v>
      </c>
      <c r="E46" s="210" t="s">
        <v>38</v>
      </c>
      <c r="F46" s="211">
        <v>1</v>
      </c>
      <c r="G46" s="245">
        <v>19.88</v>
      </c>
      <c r="H46" s="245">
        <v>19.88</v>
      </c>
    </row>
    <row r="47" spans="1:8" s="7" customFormat="1" ht="40.200000000000003" customHeight="1" x14ac:dyDescent="0.25">
      <c r="A47" s="208"/>
      <c r="B47" s="209" t="s">
        <v>336</v>
      </c>
      <c r="C47" s="208" t="s">
        <v>36</v>
      </c>
      <c r="D47" s="274" t="s">
        <v>337</v>
      </c>
      <c r="E47" s="210" t="s">
        <v>38</v>
      </c>
      <c r="F47" s="211">
        <v>1</v>
      </c>
      <c r="G47" s="245">
        <v>3.86</v>
      </c>
      <c r="H47" s="245">
        <v>3.86</v>
      </c>
    </row>
    <row r="48" spans="1:8" s="7" customFormat="1" ht="40.200000000000003" customHeight="1" x14ac:dyDescent="0.25">
      <c r="A48" s="208"/>
      <c r="B48" s="209" t="s">
        <v>338</v>
      </c>
      <c r="C48" s="208" t="s">
        <v>36</v>
      </c>
      <c r="D48" s="274" t="s">
        <v>339</v>
      </c>
      <c r="E48" s="210" t="s">
        <v>38</v>
      </c>
      <c r="F48" s="211">
        <v>1</v>
      </c>
      <c r="G48" s="245">
        <v>35.6</v>
      </c>
      <c r="H48" s="245">
        <v>35.6</v>
      </c>
    </row>
    <row r="49" spans="1:8" s="7" customFormat="1" ht="40.200000000000003" customHeight="1" x14ac:dyDescent="0.25">
      <c r="A49" s="208"/>
      <c r="B49" s="209" t="s">
        <v>340</v>
      </c>
      <c r="C49" s="208" t="s">
        <v>36</v>
      </c>
      <c r="D49" s="274" t="s">
        <v>341</v>
      </c>
      <c r="E49" s="210" t="s">
        <v>38</v>
      </c>
      <c r="F49" s="211">
        <v>1</v>
      </c>
      <c r="G49" s="245">
        <v>82.26</v>
      </c>
      <c r="H49" s="245">
        <v>82.26</v>
      </c>
    </row>
    <row r="50" spans="1:8" s="7" customFormat="1" ht="40.200000000000003" customHeight="1" x14ac:dyDescent="0.25">
      <c r="A50" s="208"/>
      <c r="B50" s="209" t="s">
        <v>342</v>
      </c>
      <c r="C50" s="208" t="s">
        <v>36</v>
      </c>
      <c r="D50" s="274" t="s">
        <v>343</v>
      </c>
      <c r="E50" s="210" t="s">
        <v>38</v>
      </c>
      <c r="F50" s="211">
        <v>1</v>
      </c>
      <c r="G50" s="245">
        <v>3.06</v>
      </c>
      <c r="H50" s="245">
        <v>3.06</v>
      </c>
    </row>
    <row r="51" spans="1:8" s="190" customFormat="1" ht="19.2" customHeight="1" x14ac:dyDescent="0.25">
      <c r="A51" s="187"/>
      <c r="B51" s="188" t="s">
        <v>21</v>
      </c>
      <c r="C51" s="187" t="s">
        <v>22</v>
      </c>
      <c r="D51" s="187" t="s">
        <v>23</v>
      </c>
      <c r="E51" s="189" t="s">
        <v>311</v>
      </c>
      <c r="F51" s="188" t="s">
        <v>312</v>
      </c>
      <c r="G51" s="243" t="s">
        <v>313</v>
      </c>
      <c r="H51" s="243" t="s">
        <v>0</v>
      </c>
    </row>
    <row r="52" spans="1:8" s="97" customFormat="1" ht="28.8" customHeight="1" x14ac:dyDescent="0.25">
      <c r="A52" s="191"/>
      <c r="B52" s="192" t="s">
        <v>205</v>
      </c>
      <c r="C52" s="191" t="s">
        <v>206</v>
      </c>
      <c r="D52" s="191" t="s">
        <v>368</v>
      </c>
      <c r="E52" s="193" t="s">
        <v>46</v>
      </c>
      <c r="F52" s="194">
        <v>1</v>
      </c>
      <c r="G52" s="247">
        <v>26.8</v>
      </c>
      <c r="H52" s="247">
        <v>26.8</v>
      </c>
    </row>
    <row r="53" spans="1:8" s="7" customFormat="1" ht="43.8" customHeight="1" x14ac:dyDescent="0.25">
      <c r="A53" s="208"/>
      <c r="B53" s="209" t="s">
        <v>334</v>
      </c>
      <c r="C53" s="208" t="s">
        <v>36</v>
      </c>
      <c r="D53" s="274" t="s">
        <v>335</v>
      </c>
      <c r="E53" s="210" t="s">
        <v>38</v>
      </c>
      <c r="F53" s="211">
        <v>1</v>
      </c>
      <c r="G53" s="245">
        <v>19.88</v>
      </c>
      <c r="H53" s="245">
        <v>19.88</v>
      </c>
    </row>
    <row r="54" spans="1:8" s="7" customFormat="1" ht="43.8" customHeight="1" x14ac:dyDescent="0.25">
      <c r="A54" s="208"/>
      <c r="B54" s="209" t="s">
        <v>336</v>
      </c>
      <c r="C54" s="208" t="s">
        <v>36</v>
      </c>
      <c r="D54" s="274" t="s">
        <v>337</v>
      </c>
      <c r="E54" s="210" t="s">
        <v>38</v>
      </c>
      <c r="F54" s="211">
        <v>1</v>
      </c>
      <c r="G54" s="245">
        <v>3.86</v>
      </c>
      <c r="H54" s="245">
        <v>3.86</v>
      </c>
    </row>
    <row r="55" spans="1:8" s="7" customFormat="1" ht="43.8" customHeight="1" x14ac:dyDescent="0.25">
      <c r="A55" s="208"/>
      <c r="B55" s="209" t="s">
        <v>342</v>
      </c>
      <c r="C55" s="208" t="s">
        <v>36</v>
      </c>
      <c r="D55" s="274" t="s">
        <v>343</v>
      </c>
      <c r="E55" s="210" t="s">
        <v>38</v>
      </c>
      <c r="F55" s="211">
        <v>1</v>
      </c>
      <c r="G55" s="245">
        <v>3.06</v>
      </c>
      <c r="H55" s="245">
        <v>3.06</v>
      </c>
    </row>
    <row r="56" spans="1:8" s="97" customFormat="1" ht="28.8" customHeight="1" x14ac:dyDescent="0.25">
      <c r="A56" s="174" t="s">
        <v>543</v>
      </c>
      <c r="B56" s="174"/>
      <c r="C56" s="174"/>
      <c r="D56" s="174" t="s">
        <v>89</v>
      </c>
      <c r="E56" s="174"/>
      <c r="F56" s="175"/>
      <c r="G56" s="241"/>
      <c r="H56" s="242">
        <v>156187.71</v>
      </c>
    </row>
    <row r="57" spans="1:8" s="97" customFormat="1" ht="28.8" customHeight="1" x14ac:dyDescent="0.25">
      <c r="A57" s="174" t="s">
        <v>544</v>
      </c>
      <c r="B57" s="174"/>
      <c r="C57" s="174"/>
      <c r="D57" s="174" t="s">
        <v>81</v>
      </c>
      <c r="E57" s="174"/>
      <c r="F57" s="175"/>
      <c r="G57" s="241"/>
      <c r="H57" s="242">
        <v>153552.6</v>
      </c>
    </row>
    <row r="58" spans="1:8" s="190" customFormat="1" ht="19.2" customHeight="1" x14ac:dyDescent="0.25">
      <c r="A58" s="187"/>
      <c r="B58" s="188" t="s">
        <v>21</v>
      </c>
      <c r="C58" s="187" t="s">
        <v>22</v>
      </c>
      <c r="D58" s="187" t="s">
        <v>23</v>
      </c>
      <c r="E58" s="189" t="s">
        <v>311</v>
      </c>
      <c r="F58" s="188" t="s">
        <v>312</v>
      </c>
      <c r="G58" s="243" t="s">
        <v>313</v>
      </c>
      <c r="H58" s="243" t="s">
        <v>0</v>
      </c>
    </row>
    <row r="59" spans="1:8" s="97" customFormat="1" ht="28.8" customHeight="1" x14ac:dyDescent="0.25">
      <c r="A59" s="199"/>
      <c r="B59" s="200" t="s">
        <v>239</v>
      </c>
      <c r="C59" s="199" t="s">
        <v>36</v>
      </c>
      <c r="D59" s="199" t="s">
        <v>240</v>
      </c>
      <c r="E59" s="201" t="s">
        <v>35</v>
      </c>
      <c r="F59" s="202">
        <v>1</v>
      </c>
      <c r="G59" s="244">
        <v>86.2</v>
      </c>
      <c r="H59" s="244">
        <v>86.2</v>
      </c>
    </row>
    <row r="60" spans="1:8" s="190" customFormat="1" ht="19.2" customHeight="1" x14ac:dyDescent="0.25">
      <c r="A60" s="187"/>
      <c r="B60" s="188" t="s">
        <v>21</v>
      </c>
      <c r="C60" s="187" t="s">
        <v>22</v>
      </c>
      <c r="D60" s="187" t="s">
        <v>23</v>
      </c>
      <c r="E60" s="189" t="s">
        <v>311</v>
      </c>
      <c r="F60" s="188" t="s">
        <v>312</v>
      </c>
      <c r="G60" s="243" t="s">
        <v>313</v>
      </c>
      <c r="H60" s="243" t="s">
        <v>0</v>
      </c>
    </row>
    <row r="61" spans="1:8" s="97" customFormat="1" ht="28.8" customHeight="1" x14ac:dyDescent="0.25">
      <c r="A61" s="199"/>
      <c r="B61" s="200" t="s">
        <v>244</v>
      </c>
      <c r="C61" s="199" t="s">
        <v>36</v>
      </c>
      <c r="D61" s="199" t="s">
        <v>245</v>
      </c>
      <c r="E61" s="201" t="s">
        <v>35</v>
      </c>
      <c r="F61" s="202">
        <v>1</v>
      </c>
      <c r="G61" s="244">
        <v>53.44</v>
      </c>
      <c r="H61" s="244">
        <v>53.44</v>
      </c>
    </row>
    <row r="62" spans="1:8" s="190" customFormat="1" ht="19.2" customHeight="1" x14ac:dyDescent="0.25">
      <c r="A62" s="187"/>
      <c r="B62" s="188" t="s">
        <v>21</v>
      </c>
      <c r="C62" s="187" t="s">
        <v>22</v>
      </c>
      <c r="D62" s="187" t="s">
        <v>23</v>
      </c>
      <c r="E62" s="189" t="s">
        <v>311</v>
      </c>
      <c r="F62" s="188" t="s">
        <v>312</v>
      </c>
      <c r="G62" s="243" t="s">
        <v>313</v>
      </c>
      <c r="H62" s="243" t="s">
        <v>0</v>
      </c>
    </row>
    <row r="63" spans="1:8" s="97" customFormat="1" ht="28.8" customHeight="1" x14ac:dyDescent="0.25">
      <c r="A63" s="199"/>
      <c r="B63" s="200" t="s">
        <v>232</v>
      </c>
      <c r="C63" s="199" t="s">
        <v>36</v>
      </c>
      <c r="D63" s="199" t="s">
        <v>233</v>
      </c>
      <c r="E63" s="201" t="s">
        <v>35</v>
      </c>
      <c r="F63" s="202">
        <v>1</v>
      </c>
      <c r="G63" s="244">
        <v>206.89</v>
      </c>
      <c r="H63" s="244">
        <v>206.89</v>
      </c>
    </row>
    <row r="64" spans="1:8" s="190" customFormat="1" ht="19.2" customHeight="1" x14ac:dyDescent="0.25">
      <c r="A64" s="187"/>
      <c r="B64" s="188" t="s">
        <v>21</v>
      </c>
      <c r="C64" s="187" t="s">
        <v>22</v>
      </c>
      <c r="D64" s="187" t="s">
        <v>23</v>
      </c>
      <c r="E64" s="189" t="s">
        <v>311</v>
      </c>
      <c r="F64" s="188" t="s">
        <v>312</v>
      </c>
      <c r="G64" s="243" t="s">
        <v>313</v>
      </c>
      <c r="H64" s="243" t="s">
        <v>0</v>
      </c>
    </row>
    <row r="65" spans="1:8" s="97" customFormat="1" ht="28.8" customHeight="1" x14ac:dyDescent="0.25">
      <c r="A65" s="199"/>
      <c r="B65" s="200" t="s">
        <v>250</v>
      </c>
      <c r="C65" s="199" t="s">
        <v>36</v>
      </c>
      <c r="D65" s="199" t="s">
        <v>251</v>
      </c>
      <c r="E65" s="201" t="s">
        <v>35</v>
      </c>
      <c r="F65" s="202">
        <v>1</v>
      </c>
      <c r="G65" s="244">
        <v>3.1</v>
      </c>
      <c r="H65" s="244">
        <v>3.1</v>
      </c>
    </row>
    <row r="66" spans="1:8" s="97" customFormat="1" ht="28.8" customHeight="1" x14ac:dyDescent="0.25">
      <c r="A66" s="174" t="s">
        <v>545</v>
      </c>
      <c r="B66" s="174"/>
      <c r="C66" s="174"/>
      <c r="D66" s="174" t="s">
        <v>86</v>
      </c>
      <c r="E66" s="174"/>
      <c r="F66" s="175"/>
      <c r="G66" s="241"/>
      <c r="H66" s="242">
        <v>2635.11</v>
      </c>
    </row>
    <row r="67" spans="1:8" s="190" customFormat="1" ht="19.2" customHeight="1" x14ac:dyDescent="0.25">
      <c r="A67" s="187"/>
      <c r="B67" s="188" t="s">
        <v>21</v>
      </c>
      <c r="C67" s="187" t="s">
        <v>22</v>
      </c>
      <c r="D67" s="187" t="s">
        <v>23</v>
      </c>
      <c r="E67" s="189" t="s">
        <v>311</v>
      </c>
      <c r="F67" s="188" t="s">
        <v>312</v>
      </c>
      <c r="G67" s="243" t="s">
        <v>313</v>
      </c>
      <c r="H67" s="243" t="s">
        <v>0</v>
      </c>
    </row>
    <row r="68" spans="1:8" s="97" customFormat="1" ht="28.8" customHeight="1" x14ac:dyDescent="0.25">
      <c r="A68" s="199"/>
      <c r="B68" s="200" t="s">
        <v>253</v>
      </c>
      <c r="C68" s="199" t="s">
        <v>36</v>
      </c>
      <c r="D68" s="199" t="s">
        <v>254</v>
      </c>
      <c r="E68" s="201" t="s">
        <v>39</v>
      </c>
      <c r="F68" s="202">
        <v>1</v>
      </c>
      <c r="G68" s="244">
        <v>4.18</v>
      </c>
      <c r="H68" s="244">
        <v>4.18</v>
      </c>
    </row>
    <row r="69" spans="1:8" s="190" customFormat="1" ht="19.2" customHeight="1" x14ac:dyDescent="0.25">
      <c r="A69" s="187"/>
      <c r="B69" s="188" t="s">
        <v>21</v>
      </c>
      <c r="C69" s="187" t="s">
        <v>22</v>
      </c>
      <c r="D69" s="187" t="s">
        <v>23</v>
      </c>
      <c r="E69" s="189" t="s">
        <v>311</v>
      </c>
      <c r="F69" s="188" t="s">
        <v>312</v>
      </c>
      <c r="G69" s="243" t="s">
        <v>313</v>
      </c>
      <c r="H69" s="243" t="s">
        <v>0</v>
      </c>
    </row>
    <row r="70" spans="1:8" s="97" customFormat="1" ht="28.8" customHeight="1" x14ac:dyDescent="0.25">
      <c r="A70" s="199"/>
      <c r="B70" s="200" t="s">
        <v>221</v>
      </c>
      <c r="C70" s="199" t="s">
        <v>36</v>
      </c>
      <c r="D70" s="199" t="s">
        <v>222</v>
      </c>
      <c r="E70" s="201" t="s">
        <v>39</v>
      </c>
      <c r="F70" s="202">
        <v>1</v>
      </c>
      <c r="G70" s="244">
        <v>1.78</v>
      </c>
      <c r="H70" s="244">
        <v>1.78</v>
      </c>
    </row>
    <row r="71" spans="1:8" s="97" customFormat="1" ht="28.8" customHeight="1" x14ac:dyDescent="0.25">
      <c r="A71" s="174" t="s">
        <v>546</v>
      </c>
      <c r="B71" s="174"/>
      <c r="C71" s="174"/>
      <c r="D71" s="174" t="s">
        <v>283</v>
      </c>
      <c r="E71" s="174"/>
      <c r="F71" s="175"/>
      <c r="G71" s="241"/>
      <c r="H71" s="242">
        <v>123335.43</v>
      </c>
    </row>
    <row r="72" spans="1:8" s="97" customFormat="1" ht="28.8" customHeight="1" x14ac:dyDescent="0.25">
      <c r="A72" s="174" t="s">
        <v>547</v>
      </c>
      <c r="B72" s="174"/>
      <c r="C72" s="174"/>
      <c r="D72" s="174" t="s">
        <v>93</v>
      </c>
      <c r="E72" s="174"/>
      <c r="F72" s="175"/>
      <c r="G72" s="241"/>
      <c r="H72" s="242">
        <v>120536.1</v>
      </c>
    </row>
    <row r="73" spans="1:8" s="190" customFormat="1" ht="19.2" customHeight="1" x14ac:dyDescent="0.25">
      <c r="A73" s="187"/>
      <c r="B73" s="188" t="s">
        <v>21</v>
      </c>
      <c r="C73" s="187" t="s">
        <v>22</v>
      </c>
      <c r="D73" s="187" t="s">
        <v>23</v>
      </c>
      <c r="E73" s="189" t="s">
        <v>311</v>
      </c>
      <c r="F73" s="188" t="s">
        <v>312</v>
      </c>
      <c r="G73" s="243" t="s">
        <v>313</v>
      </c>
      <c r="H73" s="243" t="s">
        <v>0</v>
      </c>
    </row>
    <row r="74" spans="1:8" s="97" customFormat="1" ht="28.8" customHeight="1" x14ac:dyDescent="0.25">
      <c r="A74" s="199"/>
      <c r="B74" s="200" t="s">
        <v>230</v>
      </c>
      <c r="C74" s="199" t="s">
        <v>36</v>
      </c>
      <c r="D74" s="199" t="s">
        <v>231</v>
      </c>
      <c r="E74" s="201" t="s">
        <v>35</v>
      </c>
      <c r="F74" s="202">
        <v>1</v>
      </c>
      <c r="G74" s="244">
        <v>131.03</v>
      </c>
      <c r="H74" s="244">
        <v>131.03</v>
      </c>
    </row>
    <row r="75" spans="1:8" s="190" customFormat="1" ht="19.2" customHeight="1" x14ac:dyDescent="0.25">
      <c r="A75" s="187"/>
      <c r="B75" s="188" t="s">
        <v>21</v>
      </c>
      <c r="C75" s="187" t="s">
        <v>22</v>
      </c>
      <c r="D75" s="187" t="s">
        <v>23</v>
      </c>
      <c r="E75" s="189" t="s">
        <v>311</v>
      </c>
      <c r="F75" s="188" t="s">
        <v>312</v>
      </c>
      <c r="G75" s="243" t="s">
        <v>313</v>
      </c>
      <c r="H75" s="243" t="s">
        <v>0</v>
      </c>
    </row>
    <row r="76" spans="1:8" s="97" customFormat="1" ht="28.8" customHeight="1" x14ac:dyDescent="0.25">
      <c r="A76" s="199"/>
      <c r="B76" s="200" t="s">
        <v>241</v>
      </c>
      <c r="C76" s="199" t="s">
        <v>36</v>
      </c>
      <c r="D76" s="199" t="s">
        <v>242</v>
      </c>
      <c r="E76" s="201" t="s">
        <v>35</v>
      </c>
      <c r="F76" s="202">
        <v>1</v>
      </c>
      <c r="G76" s="244">
        <v>129.31</v>
      </c>
      <c r="H76" s="244">
        <v>129.31</v>
      </c>
    </row>
    <row r="77" spans="1:8" s="97" customFormat="1" ht="28.8" customHeight="1" x14ac:dyDescent="0.25">
      <c r="A77" s="174" t="s">
        <v>548</v>
      </c>
      <c r="B77" s="174"/>
      <c r="C77" s="174"/>
      <c r="D77" s="174" t="s">
        <v>86</v>
      </c>
      <c r="E77" s="174"/>
      <c r="F77" s="175"/>
      <c r="G77" s="241"/>
      <c r="H77" s="242">
        <v>2799.33</v>
      </c>
    </row>
    <row r="78" spans="1:8" s="190" customFormat="1" ht="19.2" customHeight="1" x14ac:dyDescent="0.25">
      <c r="A78" s="187"/>
      <c r="B78" s="188" t="s">
        <v>21</v>
      </c>
      <c r="C78" s="187" t="s">
        <v>22</v>
      </c>
      <c r="D78" s="187" t="s">
        <v>23</v>
      </c>
      <c r="E78" s="189" t="s">
        <v>311</v>
      </c>
      <c r="F78" s="188" t="s">
        <v>312</v>
      </c>
      <c r="G78" s="243" t="s">
        <v>313</v>
      </c>
      <c r="H78" s="243" t="s">
        <v>0</v>
      </c>
    </row>
    <row r="79" spans="1:8" s="97" customFormat="1" ht="28.8" customHeight="1" x14ac:dyDescent="0.25">
      <c r="A79" s="199"/>
      <c r="B79" s="200" t="s">
        <v>253</v>
      </c>
      <c r="C79" s="199" t="s">
        <v>36</v>
      </c>
      <c r="D79" s="199" t="s">
        <v>254</v>
      </c>
      <c r="E79" s="201" t="s">
        <v>39</v>
      </c>
      <c r="F79" s="202">
        <v>1</v>
      </c>
      <c r="G79" s="244">
        <v>4.18</v>
      </c>
      <c r="H79" s="244">
        <v>4.18</v>
      </c>
    </row>
    <row r="80" spans="1:8" s="190" customFormat="1" ht="19.2" customHeight="1" x14ac:dyDescent="0.25">
      <c r="A80" s="187"/>
      <c r="B80" s="188" t="s">
        <v>21</v>
      </c>
      <c r="C80" s="187" t="s">
        <v>22</v>
      </c>
      <c r="D80" s="187" t="s">
        <v>23</v>
      </c>
      <c r="E80" s="189" t="s">
        <v>311</v>
      </c>
      <c r="F80" s="188" t="s">
        <v>312</v>
      </c>
      <c r="G80" s="243" t="s">
        <v>313</v>
      </c>
      <c r="H80" s="243" t="s">
        <v>0</v>
      </c>
    </row>
    <row r="81" spans="1:8" s="97" customFormat="1" ht="28.8" customHeight="1" x14ac:dyDescent="0.25">
      <c r="A81" s="199"/>
      <c r="B81" s="200" t="s">
        <v>221</v>
      </c>
      <c r="C81" s="199" t="s">
        <v>36</v>
      </c>
      <c r="D81" s="199" t="s">
        <v>222</v>
      </c>
      <c r="E81" s="201" t="s">
        <v>39</v>
      </c>
      <c r="F81" s="202">
        <v>1</v>
      </c>
      <c r="G81" s="244">
        <v>1.78</v>
      </c>
      <c r="H81" s="244">
        <v>1.78</v>
      </c>
    </row>
    <row r="82" spans="1:8" s="97" customFormat="1" ht="28.8" customHeight="1" x14ac:dyDescent="0.25">
      <c r="A82" s="174" t="s">
        <v>549</v>
      </c>
      <c r="B82" s="174"/>
      <c r="C82" s="174"/>
      <c r="D82" s="174" t="s">
        <v>97</v>
      </c>
      <c r="E82" s="174"/>
      <c r="F82" s="175"/>
      <c r="G82" s="241"/>
      <c r="H82" s="242">
        <v>2645663.14</v>
      </c>
    </row>
    <row r="83" spans="1:8" s="97" customFormat="1" ht="28.8" customHeight="1" x14ac:dyDescent="0.25">
      <c r="A83" s="174" t="s">
        <v>550</v>
      </c>
      <c r="B83" s="174"/>
      <c r="C83" s="174"/>
      <c r="D83" s="174" t="s">
        <v>98</v>
      </c>
      <c r="E83" s="174"/>
      <c r="F83" s="175"/>
      <c r="G83" s="241"/>
      <c r="H83" s="242">
        <v>2320189.56</v>
      </c>
    </row>
    <row r="84" spans="1:8" s="190" customFormat="1" ht="19.2" customHeight="1" x14ac:dyDescent="0.25">
      <c r="A84" s="187"/>
      <c r="B84" s="188" t="s">
        <v>21</v>
      </c>
      <c r="C84" s="187" t="s">
        <v>22</v>
      </c>
      <c r="D84" s="187" t="s">
        <v>23</v>
      </c>
      <c r="E84" s="189" t="s">
        <v>311</v>
      </c>
      <c r="F84" s="188" t="s">
        <v>312</v>
      </c>
      <c r="G84" s="243" t="s">
        <v>313</v>
      </c>
      <c r="H84" s="243" t="s">
        <v>0</v>
      </c>
    </row>
    <row r="85" spans="1:8" s="97" customFormat="1" ht="28.8" customHeight="1" x14ac:dyDescent="0.25">
      <c r="A85" s="199"/>
      <c r="B85" s="200" t="s">
        <v>211</v>
      </c>
      <c r="C85" s="199" t="s">
        <v>36</v>
      </c>
      <c r="D85" s="199" t="s">
        <v>212</v>
      </c>
      <c r="E85" s="201" t="s">
        <v>1</v>
      </c>
      <c r="F85" s="202">
        <v>1</v>
      </c>
      <c r="G85" s="244">
        <v>14.25</v>
      </c>
      <c r="H85" s="244">
        <v>14.25</v>
      </c>
    </row>
    <row r="86" spans="1:8" s="190" customFormat="1" ht="19.2" customHeight="1" x14ac:dyDescent="0.25">
      <c r="A86" s="187"/>
      <c r="B86" s="188" t="s">
        <v>21</v>
      </c>
      <c r="C86" s="187" t="s">
        <v>22</v>
      </c>
      <c r="D86" s="187" t="s">
        <v>23</v>
      </c>
      <c r="E86" s="189" t="s">
        <v>311</v>
      </c>
      <c r="F86" s="188" t="s">
        <v>312</v>
      </c>
      <c r="G86" s="243" t="s">
        <v>313</v>
      </c>
      <c r="H86" s="243" t="s">
        <v>0</v>
      </c>
    </row>
    <row r="87" spans="1:8" s="97" customFormat="1" ht="28.8" customHeight="1" x14ac:dyDescent="0.25">
      <c r="A87" s="199"/>
      <c r="B87" s="200" t="s">
        <v>202</v>
      </c>
      <c r="C87" s="199" t="s">
        <v>36</v>
      </c>
      <c r="D87" s="199" t="s">
        <v>203</v>
      </c>
      <c r="E87" s="201" t="s">
        <v>35</v>
      </c>
      <c r="F87" s="202">
        <v>1</v>
      </c>
      <c r="G87" s="244">
        <v>3</v>
      </c>
      <c r="H87" s="244">
        <v>3</v>
      </c>
    </row>
    <row r="88" spans="1:8" s="97" customFormat="1" ht="28.8" customHeight="1" x14ac:dyDescent="0.25">
      <c r="A88" s="174" t="s">
        <v>551</v>
      </c>
      <c r="B88" s="174"/>
      <c r="C88" s="174"/>
      <c r="D88" s="174" t="s">
        <v>86</v>
      </c>
      <c r="E88" s="174"/>
      <c r="F88" s="175"/>
      <c r="G88" s="241"/>
      <c r="H88" s="242">
        <v>325473.58</v>
      </c>
    </row>
    <row r="89" spans="1:8" s="190" customFormat="1" ht="19.2" customHeight="1" x14ac:dyDescent="0.25">
      <c r="A89" s="187"/>
      <c r="B89" s="188" t="s">
        <v>21</v>
      </c>
      <c r="C89" s="187" t="s">
        <v>22</v>
      </c>
      <c r="D89" s="187" t="s">
        <v>23</v>
      </c>
      <c r="E89" s="189" t="s">
        <v>311</v>
      </c>
      <c r="F89" s="188" t="s">
        <v>312</v>
      </c>
      <c r="G89" s="243" t="s">
        <v>313</v>
      </c>
      <c r="H89" s="243" t="s">
        <v>0</v>
      </c>
    </row>
    <row r="90" spans="1:8" s="97" customFormat="1" ht="28.8" customHeight="1" x14ac:dyDescent="0.25">
      <c r="A90" s="199"/>
      <c r="B90" s="200" t="s">
        <v>246</v>
      </c>
      <c r="C90" s="199" t="s">
        <v>36</v>
      </c>
      <c r="D90" s="199" t="s">
        <v>247</v>
      </c>
      <c r="E90" s="201" t="s">
        <v>39</v>
      </c>
      <c r="F90" s="202">
        <v>1</v>
      </c>
      <c r="G90" s="244">
        <v>3.9</v>
      </c>
      <c r="H90" s="244">
        <v>3.9</v>
      </c>
    </row>
    <row r="91" spans="1:8" s="190" customFormat="1" ht="19.2" customHeight="1" x14ac:dyDescent="0.25">
      <c r="A91" s="187"/>
      <c r="B91" s="188" t="s">
        <v>21</v>
      </c>
      <c r="C91" s="187" t="s">
        <v>22</v>
      </c>
      <c r="D91" s="187" t="s">
        <v>23</v>
      </c>
      <c r="E91" s="189" t="s">
        <v>311</v>
      </c>
      <c r="F91" s="188" t="s">
        <v>312</v>
      </c>
      <c r="G91" s="243" t="s">
        <v>313</v>
      </c>
      <c r="H91" s="243" t="s">
        <v>0</v>
      </c>
    </row>
    <row r="92" spans="1:8" s="97" customFormat="1" ht="28.8" customHeight="1" x14ac:dyDescent="0.25">
      <c r="A92" s="199"/>
      <c r="B92" s="200" t="s">
        <v>221</v>
      </c>
      <c r="C92" s="199" t="s">
        <v>36</v>
      </c>
      <c r="D92" s="199" t="s">
        <v>222</v>
      </c>
      <c r="E92" s="201" t="s">
        <v>39</v>
      </c>
      <c r="F92" s="202">
        <v>1</v>
      </c>
      <c r="G92" s="244">
        <v>1.78</v>
      </c>
      <c r="H92" s="244">
        <v>1.78</v>
      </c>
    </row>
    <row r="93" spans="1:8" s="97" customFormat="1" ht="28.8" customHeight="1" x14ac:dyDescent="0.25">
      <c r="A93" s="174" t="s">
        <v>552</v>
      </c>
      <c r="B93" s="174"/>
      <c r="C93" s="174"/>
      <c r="D93" s="174" t="s">
        <v>107</v>
      </c>
      <c r="E93" s="174"/>
      <c r="F93" s="175"/>
      <c r="G93" s="241"/>
      <c r="H93" s="242">
        <v>249336.29</v>
      </c>
    </row>
    <row r="94" spans="1:8" s="190" customFormat="1" ht="19.2" customHeight="1" x14ac:dyDescent="0.25">
      <c r="A94" s="187"/>
      <c r="B94" s="188" t="s">
        <v>21</v>
      </c>
      <c r="C94" s="187" t="s">
        <v>22</v>
      </c>
      <c r="D94" s="187" t="s">
        <v>23</v>
      </c>
      <c r="E94" s="189" t="s">
        <v>311</v>
      </c>
      <c r="F94" s="188" t="s">
        <v>312</v>
      </c>
      <c r="G94" s="243" t="s">
        <v>313</v>
      </c>
      <c r="H94" s="243" t="s">
        <v>0</v>
      </c>
    </row>
    <row r="95" spans="1:8" s="97" customFormat="1" ht="28.8" customHeight="1" x14ac:dyDescent="0.25">
      <c r="A95" s="199"/>
      <c r="B95" s="200" t="s">
        <v>267</v>
      </c>
      <c r="C95" s="199" t="s">
        <v>36</v>
      </c>
      <c r="D95" s="199" t="s">
        <v>268</v>
      </c>
      <c r="E95" s="201" t="s">
        <v>39</v>
      </c>
      <c r="F95" s="202">
        <v>1</v>
      </c>
      <c r="G95" s="244">
        <v>0.17</v>
      </c>
      <c r="H95" s="244">
        <v>0.17</v>
      </c>
    </row>
    <row r="96" spans="1:8" s="190" customFormat="1" ht="19.2" customHeight="1" x14ac:dyDescent="0.25">
      <c r="A96" s="187"/>
      <c r="B96" s="188" t="s">
        <v>21</v>
      </c>
      <c r="C96" s="187" t="s">
        <v>22</v>
      </c>
      <c r="D96" s="187" t="s">
        <v>23</v>
      </c>
      <c r="E96" s="189" t="s">
        <v>311</v>
      </c>
      <c r="F96" s="188" t="s">
        <v>312</v>
      </c>
      <c r="G96" s="243" t="s">
        <v>313</v>
      </c>
      <c r="H96" s="243" t="s">
        <v>0</v>
      </c>
    </row>
    <row r="97" spans="1:8" s="97" customFormat="1" ht="28.8" customHeight="1" x14ac:dyDescent="0.25">
      <c r="A97" s="199"/>
      <c r="B97" s="200" t="s">
        <v>223</v>
      </c>
      <c r="C97" s="199" t="s">
        <v>36</v>
      </c>
      <c r="D97" s="199" t="s">
        <v>224</v>
      </c>
      <c r="E97" s="201" t="s">
        <v>39</v>
      </c>
      <c r="F97" s="202">
        <v>1</v>
      </c>
      <c r="G97" s="244">
        <v>1.04</v>
      </c>
      <c r="H97" s="244">
        <v>1.04</v>
      </c>
    </row>
    <row r="98" spans="1:8" s="97" customFormat="1" ht="28.8" customHeight="1" x14ac:dyDescent="0.25">
      <c r="A98" s="174" t="s">
        <v>553</v>
      </c>
      <c r="B98" s="174"/>
      <c r="C98" s="174"/>
      <c r="D98" s="174" t="s">
        <v>113</v>
      </c>
      <c r="E98" s="174"/>
      <c r="F98" s="175"/>
      <c r="G98" s="241"/>
      <c r="H98" s="242">
        <v>97005.57</v>
      </c>
    </row>
    <row r="99" spans="1:8" s="190" customFormat="1" ht="19.2" customHeight="1" x14ac:dyDescent="0.25">
      <c r="A99" s="187"/>
      <c r="B99" s="188" t="s">
        <v>21</v>
      </c>
      <c r="C99" s="187" t="s">
        <v>22</v>
      </c>
      <c r="D99" s="187" t="s">
        <v>23</v>
      </c>
      <c r="E99" s="189" t="s">
        <v>311</v>
      </c>
      <c r="F99" s="188" t="s">
        <v>312</v>
      </c>
      <c r="G99" s="243" t="s">
        <v>313</v>
      </c>
      <c r="H99" s="243" t="s">
        <v>0</v>
      </c>
    </row>
    <row r="100" spans="1:8" s="97" customFormat="1" ht="28.8" customHeight="1" x14ac:dyDescent="0.25">
      <c r="A100" s="199"/>
      <c r="B100" s="200" t="s">
        <v>237</v>
      </c>
      <c r="C100" s="199" t="s">
        <v>206</v>
      </c>
      <c r="D100" s="199" t="s">
        <v>114</v>
      </c>
      <c r="E100" s="201" t="s">
        <v>35</v>
      </c>
      <c r="F100" s="202">
        <v>1</v>
      </c>
      <c r="G100" s="244">
        <v>24.95</v>
      </c>
      <c r="H100" s="244">
        <v>24.95</v>
      </c>
    </row>
    <row r="101" spans="1:8" s="190" customFormat="1" ht="19.2" customHeight="1" x14ac:dyDescent="0.25">
      <c r="A101" s="187"/>
      <c r="B101" s="188" t="s">
        <v>21</v>
      </c>
      <c r="C101" s="187" t="s">
        <v>22</v>
      </c>
      <c r="D101" s="187" t="s">
        <v>23</v>
      </c>
      <c r="E101" s="189" t="s">
        <v>311</v>
      </c>
      <c r="F101" s="188" t="s">
        <v>312</v>
      </c>
      <c r="G101" s="243" t="s">
        <v>313</v>
      </c>
      <c r="H101" s="243" t="s">
        <v>0</v>
      </c>
    </row>
    <row r="102" spans="1:8" s="97" customFormat="1" ht="28.8" customHeight="1" x14ac:dyDescent="0.25">
      <c r="A102" s="199"/>
      <c r="B102" s="200" t="s">
        <v>249</v>
      </c>
      <c r="C102" s="199" t="s">
        <v>206</v>
      </c>
      <c r="D102" s="199" t="s">
        <v>128</v>
      </c>
      <c r="E102" s="201" t="s">
        <v>35</v>
      </c>
      <c r="F102" s="202">
        <v>1</v>
      </c>
      <c r="G102" s="244">
        <v>32.17</v>
      </c>
      <c r="H102" s="244">
        <v>32.17</v>
      </c>
    </row>
    <row r="103" spans="1:8" s="190" customFormat="1" ht="19.2" customHeight="1" x14ac:dyDescent="0.25">
      <c r="A103" s="187"/>
      <c r="B103" s="188" t="s">
        <v>21</v>
      </c>
      <c r="C103" s="187" t="s">
        <v>22</v>
      </c>
      <c r="D103" s="187" t="s">
        <v>23</v>
      </c>
      <c r="E103" s="189" t="s">
        <v>311</v>
      </c>
      <c r="F103" s="188" t="s">
        <v>312</v>
      </c>
      <c r="G103" s="243" t="s">
        <v>313</v>
      </c>
      <c r="H103" s="243" t="s">
        <v>0</v>
      </c>
    </row>
    <row r="104" spans="1:8" s="97" customFormat="1" ht="28.8" customHeight="1" x14ac:dyDescent="0.25">
      <c r="A104" s="199"/>
      <c r="B104" s="200" t="s">
        <v>243</v>
      </c>
      <c r="C104" s="199" t="s">
        <v>206</v>
      </c>
      <c r="D104" s="199" t="s">
        <v>143</v>
      </c>
      <c r="E104" s="201" t="s">
        <v>35</v>
      </c>
      <c r="F104" s="202">
        <v>1</v>
      </c>
      <c r="G104" s="244">
        <v>15.03</v>
      </c>
      <c r="H104" s="244">
        <v>15.03</v>
      </c>
    </row>
    <row r="105" spans="1:8" s="97" customFormat="1" ht="28.8" customHeight="1" x14ac:dyDescent="0.25">
      <c r="A105" s="174">
        <v>3</v>
      </c>
      <c r="B105" s="174"/>
      <c r="C105" s="174"/>
      <c r="D105" s="174" t="s">
        <v>150</v>
      </c>
      <c r="E105" s="174"/>
      <c r="F105" s="175"/>
      <c r="G105" s="241"/>
      <c r="H105" s="242">
        <v>2971496.56</v>
      </c>
    </row>
    <row r="106" spans="1:8" s="97" customFormat="1" ht="28.8" customHeight="1" x14ac:dyDescent="0.25">
      <c r="A106" s="174" t="s">
        <v>55</v>
      </c>
      <c r="B106" s="174"/>
      <c r="C106" s="174"/>
      <c r="D106" s="174" t="s">
        <v>69</v>
      </c>
      <c r="E106" s="174"/>
      <c r="F106" s="175"/>
      <c r="G106" s="241"/>
      <c r="H106" s="242">
        <v>775002</v>
      </c>
    </row>
    <row r="107" spans="1:8" s="190" customFormat="1" ht="19.2" customHeight="1" x14ac:dyDescent="0.25">
      <c r="A107" s="187"/>
      <c r="B107" s="188" t="s">
        <v>21</v>
      </c>
      <c r="C107" s="187" t="s">
        <v>22</v>
      </c>
      <c r="D107" s="187" t="s">
        <v>23</v>
      </c>
      <c r="E107" s="189" t="s">
        <v>311</v>
      </c>
      <c r="F107" s="188" t="s">
        <v>312</v>
      </c>
      <c r="G107" s="243" t="s">
        <v>313</v>
      </c>
      <c r="H107" s="243" t="s">
        <v>0</v>
      </c>
    </row>
    <row r="108" spans="1:8" s="97" customFormat="1" ht="28.8" customHeight="1" x14ac:dyDescent="0.25">
      <c r="A108" s="191"/>
      <c r="B108" s="192" t="s">
        <v>432</v>
      </c>
      <c r="C108" s="191" t="s">
        <v>206</v>
      </c>
      <c r="D108" s="191" t="s">
        <v>433</v>
      </c>
      <c r="E108" s="193" t="s">
        <v>50</v>
      </c>
      <c r="F108" s="194">
        <v>1</v>
      </c>
      <c r="G108" s="247">
        <v>6087.7</v>
      </c>
      <c r="H108" s="247">
        <v>6087.7</v>
      </c>
    </row>
    <row r="109" spans="1:8" s="97" customFormat="1" ht="28.8" customHeight="1" x14ac:dyDescent="0.25">
      <c r="A109" s="212"/>
      <c r="B109" s="213" t="s">
        <v>328</v>
      </c>
      <c r="C109" s="212" t="s">
        <v>36</v>
      </c>
      <c r="D109" s="212" t="s">
        <v>329</v>
      </c>
      <c r="E109" s="214" t="s">
        <v>50</v>
      </c>
      <c r="F109" s="215">
        <v>1</v>
      </c>
      <c r="G109" s="248">
        <v>25.87</v>
      </c>
      <c r="H109" s="248">
        <v>25.87</v>
      </c>
    </row>
    <row r="110" spans="1:8" s="7" customFormat="1" ht="28.8" customHeight="1" x14ac:dyDescent="0.25">
      <c r="A110" s="208"/>
      <c r="B110" s="209" t="s">
        <v>320</v>
      </c>
      <c r="C110" s="208" t="s">
        <v>36</v>
      </c>
      <c r="D110" s="208" t="s">
        <v>321</v>
      </c>
      <c r="E110" s="210" t="s">
        <v>50</v>
      </c>
      <c r="F110" s="211">
        <v>1</v>
      </c>
      <c r="G110" s="245">
        <v>135.01</v>
      </c>
      <c r="H110" s="245">
        <v>135.01</v>
      </c>
    </row>
    <row r="111" spans="1:8" s="7" customFormat="1" ht="28.8" customHeight="1" x14ac:dyDescent="0.25">
      <c r="A111" s="208"/>
      <c r="B111" s="209" t="s">
        <v>322</v>
      </c>
      <c r="C111" s="208" t="s">
        <v>36</v>
      </c>
      <c r="D111" s="208" t="s">
        <v>323</v>
      </c>
      <c r="E111" s="210" t="s">
        <v>50</v>
      </c>
      <c r="F111" s="211">
        <v>1</v>
      </c>
      <c r="G111" s="245">
        <v>319.56</v>
      </c>
      <c r="H111" s="245">
        <v>319.56</v>
      </c>
    </row>
    <row r="112" spans="1:8" s="7" customFormat="1" ht="28.8" customHeight="1" x14ac:dyDescent="0.25">
      <c r="A112" s="208"/>
      <c r="B112" s="209" t="s">
        <v>314</v>
      </c>
      <c r="C112" s="208" t="s">
        <v>36</v>
      </c>
      <c r="D112" s="208" t="s">
        <v>315</v>
      </c>
      <c r="E112" s="210" t="s">
        <v>50</v>
      </c>
      <c r="F112" s="211">
        <v>1</v>
      </c>
      <c r="G112" s="245">
        <v>215.56</v>
      </c>
      <c r="H112" s="245">
        <v>215.56</v>
      </c>
    </row>
    <row r="113" spans="1:8" s="7" customFormat="1" ht="28.8" customHeight="1" x14ac:dyDescent="0.25">
      <c r="A113" s="208"/>
      <c r="B113" s="209" t="s">
        <v>316</v>
      </c>
      <c r="C113" s="208" t="s">
        <v>36</v>
      </c>
      <c r="D113" s="208" t="s">
        <v>317</v>
      </c>
      <c r="E113" s="210" t="s">
        <v>50</v>
      </c>
      <c r="F113" s="211">
        <v>1</v>
      </c>
      <c r="G113" s="245">
        <v>12.89</v>
      </c>
      <c r="H113" s="245">
        <v>12.89</v>
      </c>
    </row>
    <row r="114" spans="1:8" s="7" customFormat="1" ht="28.8" customHeight="1" x14ac:dyDescent="0.25">
      <c r="A114" s="208"/>
      <c r="B114" s="209" t="s">
        <v>330</v>
      </c>
      <c r="C114" s="208" t="s">
        <v>36</v>
      </c>
      <c r="D114" s="208" t="s">
        <v>331</v>
      </c>
      <c r="E114" s="210" t="s">
        <v>50</v>
      </c>
      <c r="F114" s="211">
        <v>1</v>
      </c>
      <c r="G114" s="245">
        <v>158.88</v>
      </c>
      <c r="H114" s="245">
        <v>158.88</v>
      </c>
    </row>
    <row r="115" spans="1:8" s="7" customFormat="1" ht="28.8" customHeight="1" x14ac:dyDescent="0.25">
      <c r="A115" s="208"/>
      <c r="B115" s="209" t="s">
        <v>332</v>
      </c>
      <c r="C115" s="208" t="s">
        <v>36</v>
      </c>
      <c r="D115" s="208" t="s">
        <v>333</v>
      </c>
      <c r="E115" s="210" t="s">
        <v>50</v>
      </c>
      <c r="F115" s="211">
        <v>1</v>
      </c>
      <c r="G115" s="245">
        <v>220.75</v>
      </c>
      <c r="H115" s="245">
        <v>220.75</v>
      </c>
    </row>
    <row r="116" spans="1:8" s="7" customFormat="1" ht="28.8" customHeight="1" x14ac:dyDescent="0.25">
      <c r="A116" s="208"/>
      <c r="B116" s="209" t="s">
        <v>455</v>
      </c>
      <c r="C116" s="208" t="s">
        <v>206</v>
      </c>
      <c r="D116" s="208" t="s">
        <v>433</v>
      </c>
      <c r="E116" s="210" t="s">
        <v>49</v>
      </c>
      <c r="F116" s="211">
        <v>1</v>
      </c>
      <c r="G116" s="245">
        <v>4999.18</v>
      </c>
      <c r="H116" s="245">
        <v>4999.18</v>
      </c>
    </row>
    <row r="117" spans="1:8" s="190" customFormat="1" ht="19.2" customHeight="1" x14ac:dyDescent="0.25">
      <c r="A117" s="187"/>
      <c r="B117" s="188" t="s">
        <v>21</v>
      </c>
      <c r="C117" s="187" t="s">
        <v>22</v>
      </c>
      <c r="D117" s="187" t="s">
        <v>23</v>
      </c>
      <c r="E117" s="189" t="s">
        <v>311</v>
      </c>
      <c r="F117" s="188" t="s">
        <v>312</v>
      </c>
      <c r="G117" s="243" t="s">
        <v>313</v>
      </c>
      <c r="H117" s="243" t="s">
        <v>0</v>
      </c>
    </row>
    <row r="118" spans="1:8" s="97" customFormat="1" ht="28.8" customHeight="1" x14ac:dyDescent="0.25">
      <c r="A118" s="191"/>
      <c r="B118" s="192" t="s">
        <v>434</v>
      </c>
      <c r="C118" s="191" t="s">
        <v>206</v>
      </c>
      <c r="D118" s="191" t="s">
        <v>435</v>
      </c>
      <c r="E118" s="193" t="s">
        <v>50</v>
      </c>
      <c r="F118" s="194">
        <v>1</v>
      </c>
      <c r="G118" s="247">
        <v>6087.7</v>
      </c>
      <c r="H118" s="247">
        <v>6087.7</v>
      </c>
    </row>
    <row r="119" spans="1:8" s="97" customFormat="1" ht="28.8" customHeight="1" x14ac:dyDescent="0.25">
      <c r="A119" s="212"/>
      <c r="B119" s="213" t="s">
        <v>328</v>
      </c>
      <c r="C119" s="212" t="s">
        <v>36</v>
      </c>
      <c r="D119" s="212" t="s">
        <v>329</v>
      </c>
      <c r="E119" s="214" t="s">
        <v>50</v>
      </c>
      <c r="F119" s="215">
        <v>1</v>
      </c>
      <c r="G119" s="248">
        <v>25.87</v>
      </c>
      <c r="H119" s="248">
        <v>25.87</v>
      </c>
    </row>
    <row r="120" spans="1:8" s="7" customFormat="1" ht="28.8" customHeight="1" x14ac:dyDescent="0.25">
      <c r="A120" s="208"/>
      <c r="B120" s="209" t="s">
        <v>320</v>
      </c>
      <c r="C120" s="208" t="s">
        <v>36</v>
      </c>
      <c r="D120" s="208" t="s">
        <v>321</v>
      </c>
      <c r="E120" s="210" t="s">
        <v>50</v>
      </c>
      <c r="F120" s="211">
        <v>1</v>
      </c>
      <c r="G120" s="245">
        <v>135.01</v>
      </c>
      <c r="H120" s="245">
        <v>135.01</v>
      </c>
    </row>
    <row r="121" spans="1:8" s="7" customFormat="1" ht="28.8" customHeight="1" x14ac:dyDescent="0.25">
      <c r="A121" s="208"/>
      <c r="B121" s="209" t="s">
        <v>322</v>
      </c>
      <c r="C121" s="208" t="s">
        <v>36</v>
      </c>
      <c r="D121" s="208" t="s">
        <v>323</v>
      </c>
      <c r="E121" s="210" t="s">
        <v>50</v>
      </c>
      <c r="F121" s="211">
        <v>1</v>
      </c>
      <c r="G121" s="245">
        <v>319.56</v>
      </c>
      <c r="H121" s="245">
        <v>319.56</v>
      </c>
    </row>
    <row r="122" spans="1:8" s="7" customFormat="1" ht="28.8" customHeight="1" x14ac:dyDescent="0.25">
      <c r="A122" s="208"/>
      <c r="B122" s="209" t="s">
        <v>314</v>
      </c>
      <c r="C122" s="208" t="s">
        <v>36</v>
      </c>
      <c r="D122" s="208" t="s">
        <v>315</v>
      </c>
      <c r="E122" s="210" t="s">
        <v>50</v>
      </c>
      <c r="F122" s="211">
        <v>1</v>
      </c>
      <c r="G122" s="245">
        <v>215.56</v>
      </c>
      <c r="H122" s="245">
        <v>215.56</v>
      </c>
    </row>
    <row r="123" spans="1:8" s="7" customFormat="1" ht="28.8" customHeight="1" x14ac:dyDescent="0.25">
      <c r="A123" s="208"/>
      <c r="B123" s="209" t="s">
        <v>316</v>
      </c>
      <c r="C123" s="208" t="s">
        <v>36</v>
      </c>
      <c r="D123" s="208" t="s">
        <v>317</v>
      </c>
      <c r="E123" s="210" t="s">
        <v>50</v>
      </c>
      <c r="F123" s="211">
        <v>1</v>
      </c>
      <c r="G123" s="245">
        <v>12.89</v>
      </c>
      <c r="H123" s="245">
        <v>12.89</v>
      </c>
    </row>
    <row r="124" spans="1:8" s="7" customFormat="1" ht="28.8" customHeight="1" x14ac:dyDescent="0.25">
      <c r="A124" s="208"/>
      <c r="B124" s="209" t="s">
        <v>330</v>
      </c>
      <c r="C124" s="208" t="s">
        <v>36</v>
      </c>
      <c r="D124" s="208" t="s">
        <v>331</v>
      </c>
      <c r="E124" s="210" t="s">
        <v>50</v>
      </c>
      <c r="F124" s="211">
        <v>1</v>
      </c>
      <c r="G124" s="245">
        <v>158.88</v>
      </c>
      <c r="H124" s="245">
        <v>158.88</v>
      </c>
    </row>
    <row r="125" spans="1:8" s="7" customFormat="1" ht="28.8" customHeight="1" x14ac:dyDescent="0.25">
      <c r="A125" s="208"/>
      <c r="B125" s="209" t="s">
        <v>332</v>
      </c>
      <c r="C125" s="208" t="s">
        <v>36</v>
      </c>
      <c r="D125" s="208" t="s">
        <v>333</v>
      </c>
      <c r="E125" s="210" t="s">
        <v>50</v>
      </c>
      <c r="F125" s="211">
        <v>1</v>
      </c>
      <c r="G125" s="245">
        <v>220.75</v>
      </c>
      <c r="H125" s="245">
        <v>220.75</v>
      </c>
    </row>
    <row r="126" spans="1:8" s="7" customFormat="1" ht="28.8" customHeight="1" x14ac:dyDescent="0.25">
      <c r="A126" s="208"/>
      <c r="B126" s="209" t="s">
        <v>456</v>
      </c>
      <c r="C126" s="208" t="s">
        <v>206</v>
      </c>
      <c r="D126" s="208" t="s">
        <v>435</v>
      </c>
      <c r="E126" s="210" t="s">
        <v>49</v>
      </c>
      <c r="F126" s="211">
        <v>1</v>
      </c>
      <c r="G126" s="245">
        <v>4999.18</v>
      </c>
      <c r="H126" s="245">
        <v>4999.18</v>
      </c>
    </row>
    <row r="127" spans="1:8" s="190" customFormat="1" ht="19.2" customHeight="1" x14ac:dyDescent="0.25">
      <c r="A127" s="187"/>
      <c r="B127" s="188" t="s">
        <v>21</v>
      </c>
      <c r="C127" s="187" t="s">
        <v>22</v>
      </c>
      <c r="D127" s="187" t="s">
        <v>23</v>
      </c>
      <c r="E127" s="189" t="s">
        <v>311</v>
      </c>
      <c r="F127" s="188" t="s">
        <v>312</v>
      </c>
      <c r="G127" s="243" t="s">
        <v>313</v>
      </c>
      <c r="H127" s="243" t="s">
        <v>0</v>
      </c>
    </row>
    <row r="128" spans="1:8" s="97" customFormat="1" ht="28.8" customHeight="1" x14ac:dyDescent="0.25">
      <c r="A128" s="191"/>
      <c r="B128" s="192" t="s">
        <v>431</v>
      </c>
      <c r="C128" s="191" t="s">
        <v>206</v>
      </c>
      <c r="D128" s="191" t="s">
        <v>362</v>
      </c>
      <c r="E128" s="193" t="s">
        <v>50</v>
      </c>
      <c r="F128" s="194">
        <v>1</v>
      </c>
      <c r="G128" s="247">
        <v>5851.44</v>
      </c>
      <c r="H128" s="247">
        <v>5851.44</v>
      </c>
    </row>
    <row r="129" spans="1:8" s="97" customFormat="1" ht="28.8" customHeight="1" x14ac:dyDescent="0.25">
      <c r="A129" s="212"/>
      <c r="B129" s="213" t="s">
        <v>447</v>
      </c>
      <c r="C129" s="212" t="s">
        <v>36</v>
      </c>
      <c r="D129" s="212" t="s">
        <v>448</v>
      </c>
      <c r="E129" s="214" t="s">
        <v>50</v>
      </c>
      <c r="F129" s="215">
        <v>1</v>
      </c>
      <c r="G129" s="248">
        <v>14.7</v>
      </c>
      <c r="H129" s="248">
        <v>14.7</v>
      </c>
    </row>
    <row r="130" spans="1:8" s="7" customFormat="1" ht="28.8" customHeight="1" x14ac:dyDescent="0.25">
      <c r="A130" s="208"/>
      <c r="B130" s="209" t="s">
        <v>320</v>
      </c>
      <c r="C130" s="208" t="s">
        <v>36</v>
      </c>
      <c r="D130" s="208" t="s">
        <v>321</v>
      </c>
      <c r="E130" s="210" t="s">
        <v>50</v>
      </c>
      <c r="F130" s="211">
        <v>1</v>
      </c>
      <c r="G130" s="245">
        <v>135.01</v>
      </c>
      <c r="H130" s="245">
        <v>135.01</v>
      </c>
    </row>
    <row r="131" spans="1:8" s="7" customFormat="1" ht="28.8" customHeight="1" x14ac:dyDescent="0.25">
      <c r="A131" s="208"/>
      <c r="B131" s="209" t="s">
        <v>322</v>
      </c>
      <c r="C131" s="208" t="s">
        <v>36</v>
      </c>
      <c r="D131" s="208" t="s">
        <v>323</v>
      </c>
      <c r="E131" s="210" t="s">
        <v>50</v>
      </c>
      <c r="F131" s="211">
        <v>1</v>
      </c>
      <c r="G131" s="245">
        <v>319.56</v>
      </c>
      <c r="H131" s="245">
        <v>319.56</v>
      </c>
    </row>
    <row r="132" spans="1:8" s="7" customFormat="1" ht="28.8" customHeight="1" x14ac:dyDescent="0.25">
      <c r="A132" s="208"/>
      <c r="B132" s="209" t="s">
        <v>314</v>
      </c>
      <c r="C132" s="208" t="s">
        <v>36</v>
      </c>
      <c r="D132" s="208" t="s">
        <v>315</v>
      </c>
      <c r="E132" s="210" t="s">
        <v>50</v>
      </c>
      <c r="F132" s="211">
        <v>1</v>
      </c>
      <c r="G132" s="245">
        <v>215.56</v>
      </c>
      <c r="H132" s="245">
        <v>215.56</v>
      </c>
    </row>
    <row r="133" spans="1:8" s="7" customFormat="1" ht="28.8" customHeight="1" x14ac:dyDescent="0.25">
      <c r="A133" s="208"/>
      <c r="B133" s="209" t="s">
        <v>316</v>
      </c>
      <c r="C133" s="208" t="s">
        <v>36</v>
      </c>
      <c r="D133" s="208" t="s">
        <v>317</v>
      </c>
      <c r="E133" s="210" t="s">
        <v>50</v>
      </c>
      <c r="F133" s="211">
        <v>1</v>
      </c>
      <c r="G133" s="245">
        <v>12.89</v>
      </c>
      <c r="H133" s="245">
        <v>12.89</v>
      </c>
    </row>
    <row r="134" spans="1:8" s="7" customFormat="1" ht="28.8" customHeight="1" x14ac:dyDescent="0.25">
      <c r="A134" s="208"/>
      <c r="B134" s="209" t="s">
        <v>449</v>
      </c>
      <c r="C134" s="208" t="s">
        <v>36</v>
      </c>
      <c r="D134" s="208" t="s">
        <v>450</v>
      </c>
      <c r="E134" s="210" t="s">
        <v>50</v>
      </c>
      <c r="F134" s="211">
        <v>1</v>
      </c>
      <c r="G134" s="245">
        <v>0.01</v>
      </c>
      <c r="H134" s="245">
        <v>0.01</v>
      </c>
    </row>
    <row r="135" spans="1:8" s="7" customFormat="1" ht="28.8" customHeight="1" x14ac:dyDescent="0.25">
      <c r="A135" s="208"/>
      <c r="B135" s="209" t="s">
        <v>451</v>
      </c>
      <c r="C135" s="208" t="s">
        <v>36</v>
      </c>
      <c r="D135" s="208" t="s">
        <v>452</v>
      </c>
      <c r="E135" s="210" t="s">
        <v>50</v>
      </c>
      <c r="F135" s="211">
        <v>1</v>
      </c>
      <c r="G135" s="245">
        <v>154.53</v>
      </c>
      <c r="H135" s="245">
        <v>154.53</v>
      </c>
    </row>
    <row r="136" spans="1:8" s="7" customFormat="1" ht="28.8" customHeight="1" x14ac:dyDescent="0.25">
      <c r="A136" s="208"/>
      <c r="B136" s="209" t="s">
        <v>453</v>
      </c>
      <c r="C136" s="208" t="s">
        <v>206</v>
      </c>
      <c r="D136" s="208" t="s">
        <v>454</v>
      </c>
      <c r="E136" s="210" t="s">
        <v>49</v>
      </c>
      <c r="F136" s="211">
        <v>1</v>
      </c>
      <c r="G136" s="245">
        <v>4999.18</v>
      </c>
      <c r="H136" s="245">
        <v>4999.18</v>
      </c>
    </row>
    <row r="137" spans="1:8" s="97" customFormat="1" ht="28.8" customHeight="1" x14ac:dyDescent="0.25">
      <c r="A137" s="174" t="s">
        <v>56</v>
      </c>
      <c r="B137" s="174"/>
      <c r="C137" s="174"/>
      <c r="D137" s="174" t="s">
        <v>77</v>
      </c>
      <c r="E137" s="174"/>
      <c r="F137" s="175"/>
      <c r="G137" s="241"/>
      <c r="H137" s="242">
        <v>2196494.56</v>
      </c>
    </row>
    <row r="138" spans="1:8" s="190" customFormat="1" ht="19.2" customHeight="1" x14ac:dyDescent="0.25">
      <c r="A138" s="187"/>
      <c r="B138" s="188" t="s">
        <v>21</v>
      </c>
      <c r="C138" s="187" t="s">
        <v>22</v>
      </c>
      <c r="D138" s="187" t="s">
        <v>23</v>
      </c>
      <c r="E138" s="189" t="s">
        <v>311</v>
      </c>
      <c r="F138" s="188" t="s">
        <v>312</v>
      </c>
      <c r="G138" s="243" t="s">
        <v>313</v>
      </c>
      <c r="H138" s="243" t="s">
        <v>0</v>
      </c>
    </row>
    <row r="139" spans="1:8" s="97" customFormat="1" ht="28.8" customHeight="1" x14ac:dyDescent="0.25">
      <c r="A139" s="191"/>
      <c r="B139" s="192" t="s">
        <v>208</v>
      </c>
      <c r="C139" s="191" t="s">
        <v>206</v>
      </c>
      <c r="D139" s="191" t="s">
        <v>160</v>
      </c>
      <c r="E139" s="193" t="s">
        <v>45</v>
      </c>
      <c r="F139" s="194">
        <v>1</v>
      </c>
      <c r="G139" s="247">
        <v>231.58</v>
      </c>
      <c r="H139" s="247">
        <v>231.58</v>
      </c>
    </row>
    <row r="140" spans="1:8" s="7" customFormat="1" ht="51.6" customHeight="1" x14ac:dyDescent="0.25">
      <c r="A140" s="208"/>
      <c r="B140" s="209" t="s">
        <v>344</v>
      </c>
      <c r="C140" s="208" t="s">
        <v>36</v>
      </c>
      <c r="D140" s="274" t="s">
        <v>345</v>
      </c>
      <c r="E140" s="210" t="s">
        <v>38</v>
      </c>
      <c r="F140" s="211">
        <v>1</v>
      </c>
      <c r="G140" s="245">
        <v>23.94</v>
      </c>
      <c r="H140" s="245">
        <v>23.94</v>
      </c>
    </row>
    <row r="141" spans="1:8" s="7" customFormat="1" ht="51.6" customHeight="1" x14ac:dyDescent="0.25">
      <c r="A141" s="208"/>
      <c r="B141" s="209" t="s">
        <v>346</v>
      </c>
      <c r="C141" s="208" t="s">
        <v>36</v>
      </c>
      <c r="D141" s="274" t="s">
        <v>347</v>
      </c>
      <c r="E141" s="210" t="s">
        <v>38</v>
      </c>
      <c r="F141" s="211">
        <v>1</v>
      </c>
      <c r="G141" s="245">
        <v>4.42</v>
      </c>
      <c r="H141" s="245">
        <v>4.42</v>
      </c>
    </row>
    <row r="142" spans="1:8" s="7" customFormat="1" ht="51.6" customHeight="1" x14ac:dyDescent="0.25">
      <c r="A142" s="208"/>
      <c r="B142" s="209" t="s">
        <v>348</v>
      </c>
      <c r="C142" s="208" t="s">
        <v>36</v>
      </c>
      <c r="D142" s="274" t="s">
        <v>349</v>
      </c>
      <c r="E142" s="210" t="s">
        <v>38</v>
      </c>
      <c r="F142" s="211">
        <v>1</v>
      </c>
      <c r="G142" s="245">
        <v>40.090000000000003</v>
      </c>
      <c r="H142" s="245">
        <v>40.090000000000003</v>
      </c>
    </row>
    <row r="143" spans="1:8" s="7" customFormat="1" ht="51.6" customHeight="1" x14ac:dyDescent="0.25">
      <c r="A143" s="208"/>
      <c r="B143" s="209" t="s">
        <v>350</v>
      </c>
      <c r="C143" s="208" t="s">
        <v>36</v>
      </c>
      <c r="D143" s="274" t="s">
        <v>351</v>
      </c>
      <c r="E143" s="210" t="s">
        <v>38</v>
      </c>
      <c r="F143" s="211">
        <v>1</v>
      </c>
      <c r="G143" s="245">
        <v>3.5</v>
      </c>
      <c r="H143" s="245">
        <v>3.5</v>
      </c>
    </row>
    <row r="144" spans="1:8" s="7" customFormat="1" ht="51.6" customHeight="1" x14ac:dyDescent="0.25">
      <c r="A144" s="208"/>
      <c r="B144" s="209" t="s">
        <v>352</v>
      </c>
      <c r="C144" s="208" t="s">
        <v>36</v>
      </c>
      <c r="D144" s="274" t="s">
        <v>353</v>
      </c>
      <c r="E144" s="210" t="s">
        <v>38</v>
      </c>
      <c r="F144" s="211">
        <v>1</v>
      </c>
      <c r="G144" s="245">
        <v>159.63</v>
      </c>
      <c r="H144" s="245">
        <v>159.63</v>
      </c>
    </row>
    <row r="145" spans="1:8" s="190" customFormat="1" ht="19.2" customHeight="1" x14ac:dyDescent="0.25">
      <c r="A145" s="187"/>
      <c r="B145" s="188" t="s">
        <v>21</v>
      </c>
      <c r="C145" s="187" t="s">
        <v>22</v>
      </c>
      <c r="D145" s="187" t="s">
        <v>23</v>
      </c>
      <c r="E145" s="189" t="s">
        <v>311</v>
      </c>
      <c r="F145" s="188" t="s">
        <v>312</v>
      </c>
      <c r="G145" s="243" t="s">
        <v>313</v>
      </c>
      <c r="H145" s="243" t="s">
        <v>0</v>
      </c>
    </row>
    <row r="146" spans="1:8" s="97" customFormat="1" ht="28.8" customHeight="1" x14ac:dyDescent="0.25">
      <c r="A146" s="191"/>
      <c r="B146" s="192" t="s">
        <v>209</v>
      </c>
      <c r="C146" s="191" t="s">
        <v>206</v>
      </c>
      <c r="D146" s="191" t="s">
        <v>161</v>
      </c>
      <c r="E146" s="193" t="s">
        <v>46</v>
      </c>
      <c r="F146" s="194">
        <v>1</v>
      </c>
      <c r="G146" s="247">
        <v>31.86</v>
      </c>
      <c r="H146" s="247">
        <v>31.86</v>
      </c>
    </row>
    <row r="147" spans="1:8" s="7" customFormat="1" ht="39.6" customHeight="1" x14ac:dyDescent="0.25">
      <c r="A147" s="208"/>
      <c r="B147" s="209" t="s">
        <v>344</v>
      </c>
      <c r="C147" s="208" t="s">
        <v>36</v>
      </c>
      <c r="D147" s="274" t="s">
        <v>345</v>
      </c>
      <c r="E147" s="210" t="s">
        <v>38</v>
      </c>
      <c r="F147" s="211">
        <v>1</v>
      </c>
      <c r="G147" s="245">
        <v>23.94</v>
      </c>
      <c r="H147" s="245">
        <v>23.94</v>
      </c>
    </row>
    <row r="148" spans="1:8" s="7" customFormat="1" ht="39.6" customHeight="1" x14ac:dyDescent="0.25">
      <c r="A148" s="208"/>
      <c r="B148" s="209" t="s">
        <v>346</v>
      </c>
      <c r="C148" s="208" t="s">
        <v>36</v>
      </c>
      <c r="D148" s="274" t="s">
        <v>347</v>
      </c>
      <c r="E148" s="210" t="s">
        <v>38</v>
      </c>
      <c r="F148" s="211">
        <v>1</v>
      </c>
      <c r="G148" s="245">
        <v>4.42</v>
      </c>
      <c r="H148" s="245">
        <v>4.42</v>
      </c>
    </row>
    <row r="149" spans="1:8" s="7" customFormat="1" ht="39.6" customHeight="1" x14ac:dyDescent="0.25">
      <c r="A149" s="208"/>
      <c r="B149" s="209" t="s">
        <v>350</v>
      </c>
      <c r="C149" s="208" t="s">
        <v>36</v>
      </c>
      <c r="D149" s="274" t="s">
        <v>351</v>
      </c>
      <c r="E149" s="210" t="s">
        <v>38</v>
      </c>
      <c r="F149" s="211">
        <v>1</v>
      </c>
      <c r="G149" s="245">
        <v>3.5</v>
      </c>
      <c r="H149" s="245">
        <v>3.5</v>
      </c>
    </row>
    <row r="150" spans="1:8" s="190" customFormat="1" ht="19.2" customHeight="1" x14ac:dyDescent="0.25">
      <c r="A150" s="187"/>
      <c r="B150" s="188" t="s">
        <v>21</v>
      </c>
      <c r="C150" s="187" t="s">
        <v>22</v>
      </c>
      <c r="D150" s="187" t="s">
        <v>23</v>
      </c>
      <c r="E150" s="189" t="s">
        <v>311</v>
      </c>
      <c r="F150" s="188" t="s">
        <v>312</v>
      </c>
      <c r="G150" s="243" t="s">
        <v>313</v>
      </c>
      <c r="H150" s="243" t="s">
        <v>0</v>
      </c>
    </row>
    <row r="151" spans="1:8" s="97" customFormat="1" ht="28.8" customHeight="1" x14ac:dyDescent="0.25">
      <c r="A151" s="191"/>
      <c r="B151" s="192" t="s">
        <v>213</v>
      </c>
      <c r="C151" s="191" t="s">
        <v>206</v>
      </c>
      <c r="D151" s="191" t="s">
        <v>365</v>
      </c>
      <c r="E151" s="193" t="s">
        <v>45</v>
      </c>
      <c r="F151" s="194">
        <v>1</v>
      </c>
      <c r="G151" s="247">
        <v>144.66</v>
      </c>
      <c r="H151" s="247">
        <v>144.66</v>
      </c>
    </row>
    <row r="152" spans="1:8" s="7" customFormat="1" ht="41.4" customHeight="1" x14ac:dyDescent="0.25">
      <c r="A152" s="208"/>
      <c r="B152" s="209" t="s">
        <v>334</v>
      </c>
      <c r="C152" s="208" t="s">
        <v>36</v>
      </c>
      <c r="D152" s="274" t="s">
        <v>335</v>
      </c>
      <c r="E152" s="210" t="s">
        <v>38</v>
      </c>
      <c r="F152" s="211">
        <v>1</v>
      </c>
      <c r="G152" s="245">
        <v>19.88</v>
      </c>
      <c r="H152" s="245">
        <v>19.88</v>
      </c>
    </row>
    <row r="153" spans="1:8" s="7" customFormat="1" ht="41.4" customHeight="1" x14ac:dyDescent="0.25">
      <c r="A153" s="208"/>
      <c r="B153" s="209" t="s">
        <v>336</v>
      </c>
      <c r="C153" s="208" t="s">
        <v>36</v>
      </c>
      <c r="D153" s="274" t="s">
        <v>337</v>
      </c>
      <c r="E153" s="210" t="s">
        <v>38</v>
      </c>
      <c r="F153" s="211">
        <v>1</v>
      </c>
      <c r="G153" s="245">
        <v>3.86</v>
      </c>
      <c r="H153" s="245">
        <v>3.86</v>
      </c>
    </row>
    <row r="154" spans="1:8" s="7" customFormat="1" ht="41.4" customHeight="1" x14ac:dyDescent="0.25">
      <c r="A154" s="208"/>
      <c r="B154" s="209" t="s">
        <v>338</v>
      </c>
      <c r="C154" s="208" t="s">
        <v>36</v>
      </c>
      <c r="D154" s="274" t="s">
        <v>339</v>
      </c>
      <c r="E154" s="210" t="s">
        <v>38</v>
      </c>
      <c r="F154" s="211">
        <v>1</v>
      </c>
      <c r="G154" s="245">
        <v>35.6</v>
      </c>
      <c r="H154" s="245">
        <v>35.6</v>
      </c>
    </row>
    <row r="155" spans="1:8" s="7" customFormat="1" ht="41.4" customHeight="1" x14ac:dyDescent="0.25">
      <c r="A155" s="208"/>
      <c r="B155" s="209" t="s">
        <v>340</v>
      </c>
      <c r="C155" s="208" t="s">
        <v>36</v>
      </c>
      <c r="D155" s="274" t="s">
        <v>341</v>
      </c>
      <c r="E155" s="210" t="s">
        <v>38</v>
      </c>
      <c r="F155" s="211">
        <v>1</v>
      </c>
      <c r="G155" s="245">
        <v>82.26</v>
      </c>
      <c r="H155" s="245">
        <v>82.26</v>
      </c>
    </row>
    <row r="156" spans="1:8" s="7" customFormat="1" ht="41.4" customHeight="1" x14ac:dyDescent="0.25">
      <c r="A156" s="208"/>
      <c r="B156" s="209" t="s">
        <v>342</v>
      </c>
      <c r="C156" s="208" t="s">
        <v>36</v>
      </c>
      <c r="D156" s="274" t="s">
        <v>343</v>
      </c>
      <c r="E156" s="210" t="s">
        <v>38</v>
      </c>
      <c r="F156" s="211">
        <v>1</v>
      </c>
      <c r="G156" s="245">
        <v>3.06</v>
      </c>
      <c r="H156" s="245">
        <v>3.06</v>
      </c>
    </row>
    <row r="157" spans="1:8" s="190" customFormat="1" ht="19.2" customHeight="1" x14ac:dyDescent="0.25">
      <c r="A157" s="187"/>
      <c r="B157" s="188" t="s">
        <v>21</v>
      </c>
      <c r="C157" s="187" t="s">
        <v>22</v>
      </c>
      <c r="D157" s="187" t="s">
        <v>23</v>
      </c>
      <c r="E157" s="189" t="s">
        <v>311</v>
      </c>
      <c r="F157" s="188" t="s">
        <v>312</v>
      </c>
      <c r="G157" s="243" t="s">
        <v>313</v>
      </c>
      <c r="H157" s="243" t="s">
        <v>0</v>
      </c>
    </row>
    <row r="158" spans="1:8" s="97" customFormat="1" ht="28.8" customHeight="1" x14ac:dyDescent="0.25">
      <c r="A158" s="191"/>
      <c r="B158" s="192" t="s">
        <v>210</v>
      </c>
      <c r="C158" s="191" t="s">
        <v>206</v>
      </c>
      <c r="D158" s="191" t="s">
        <v>366</v>
      </c>
      <c r="E158" s="193" t="s">
        <v>46</v>
      </c>
      <c r="F158" s="194">
        <v>1</v>
      </c>
      <c r="G158" s="247">
        <v>26.8</v>
      </c>
      <c r="H158" s="247">
        <v>26.8</v>
      </c>
    </row>
    <row r="159" spans="1:8" s="7" customFormat="1" ht="40.799999999999997" customHeight="1" x14ac:dyDescent="0.25">
      <c r="A159" s="208"/>
      <c r="B159" s="209" t="s">
        <v>334</v>
      </c>
      <c r="C159" s="208" t="s">
        <v>36</v>
      </c>
      <c r="D159" s="274" t="s">
        <v>335</v>
      </c>
      <c r="E159" s="210" t="s">
        <v>38</v>
      </c>
      <c r="F159" s="211">
        <v>1</v>
      </c>
      <c r="G159" s="245">
        <v>19.88</v>
      </c>
      <c r="H159" s="245">
        <v>19.88</v>
      </c>
    </row>
    <row r="160" spans="1:8" s="7" customFormat="1" ht="40.799999999999997" customHeight="1" x14ac:dyDescent="0.25">
      <c r="A160" s="208"/>
      <c r="B160" s="209" t="s">
        <v>336</v>
      </c>
      <c r="C160" s="208" t="s">
        <v>36</v>
      </c>
      <c r="D160" s="274" t="s">
        <v>337</v>
      </c>
      <c r="E160" s="210" t="s">
        <v>38</v>
      </c>
      <c r="F160" s="211">
        <v>1</v>
      </c>
      <c r="G160" s="245">
        <v>3.86</v>
      </c>
      <c r="H160" s="245">
        <v>3.86</v>
      </c>
    </row>
    <row r="161" spans="1:8" s="7" customFormat="1" ht="40.799999999999997" customHeight="1" x14ac:dyDescent="0.25">
      <c r="A161" s="208"/>
      <c r="B161" s="209" t="s">
        <v>342</v>
      </c>
      <c r="C161" s="208" t="s">
        <v>36</v>
      </c>
      <c r="D161" s="274" t="s">
        <v>343</v>
      </c>
      <c r="E161" s="210" t="s">
        <v>38</v>
      </c>
      <c r="F161" s="211">
        <v>1</v>
      </c>
      <c r="G161" s="245">
        <v>3.06</v>
      </c>
      <c r="H161" s="245">
        <v>3.06</v>
      </c>
    </row>
    <row r="162" spans="1:8" s="190" customFormat="1" ht="19.2" customHeight="1" x14ac:dyDescent="0.25">
      <c r="A162" s="187"/>
      <c r="B162" s="188" t="s">
        <v>21</v>
      </c>
      <c r="C162" s="187" t="s">
        <v>22</v>
      </c>
      <c r="D162" s="187" t="s">
        <v>23</v>
      </c>
      <c r="E162" s="189" t="s">
        <v>311</v>
      </c>
      <c r="F162" s="188" t="s">
        <v>312</v>
      </c>
      <c r="G162" s="243" t="s">
        <v>313</v>
      </c>
      <c r="H162" s="243" t="s">
        <v>0</v>
      </c>
    </row>
    <row r="163" spans="1:8" s="97" customFormat="1" ht="28.8" customHeight="1" x14ac:dyDescent="0.25">
      <c r="A163" s="191"/>
      <c r="B163" s="192" t="s">
        <v>228</v>
      </c>
      <c r="C163" s="191" t="s">
        <v>43</v>
      </c>
      <c r="D163" s="191" t="s">
        <v>229</v>
      </c>
      <c r="E163" s="193" t="s">
        <v>38</v>
      </c>
      <c r="F163" s="194">
        <v>1</v>
      </c>
      <c r="G163" s="247">
        <v>25.38</v>
      </c>
      <c r="H163" s="247">
        <v>25.38</v>
      </c>
    </row>
    <row r="164" spans="1:8" s="7" customFormat="1" ht="28.8" customHeight="1" x14ac:dyDescent="0.25">
      <c r="A164" s="208"/>
      <c r="B164" s="209" t="s">
        <v>457</v>
      </c>
      <c r="C164" s="208" t="s">
        <v>43</v>
      </c>
      <c r="D164" s="208" t="s">
        <v>458</v>
      </c>
      <c r="E164" s="210" t="s">
        <v>35</v>
      </c>
      <c r="F164" s="211">
        <v>1.7000000000000001E-4</v>
      </c>
      <c r="G164" s="245">
        <v>1409.9</v>
      </c>
      <c r="H164" s="245">
        <v>0.23</v>
      </c>
    </row>
    <row r="165" spans="1:8" s="7" customFormat="1" ht="28.8" customHeight="1" x14ac:dyDescent="0.25">
      <c r="A165" s="208"/>
      <c r="B165" s="209" t="s">
        <v>459</v>
      </c>
      <c r="C165" s="208" t="s">
        <v>43</v>
      </c>
      <c r="D165" s="208" t="s">
        <v>460</v>
      </c>
      <c r="E165" s="210" t="s">
        <v>461</v>
      </c>
      <c r="F165" s="211">
        <v>1.103</v>
      </c>
      <c r="G165" s="245">
        <v>4.62</v>
      </c>
      <c r="H165" s="245">
        <v>5.09</v>
      </c>
    </row>
    <row r="166" spans="1:8" s="7" customFormat="1" ht="28.8" customHeight="1" x14ac:dyDescent="0.25">
      <c r="A166" s="208"/>
      <c r="B166" s="209" t="s">
        <v>462</v>
      </c>
      <c r="C166" s="208" t="s">
        <v>43</v>
      </c>
      <c r="D166" s="208" t="s">
        <v>463</v>
      </c>
      <c r="E166" s="210" t="s">
        <v>38</v>
      </c>
      <c r="F166" s="211">
        <v>1</v>
      </c>
      <c r="G166" s="245">
        <v>20.059999999999999</v>
      </c>
      <c r="H166" s="245">
        <v>20.059999999999999</v>
      </c>
    </row>
    <row r="167" spans="1:8" s="190" customFormat="1" ht="19.2" customHeight="1" x14ac:dyDescent="0.25">
      <c r="A167" s="187"/>
      <c r="B167" s="188" t="s">
        <v>21</v>
      </c>
      <c r="C167" s="187" t="s">
        <v>22</v>
      </c>
      <c r="D167" s="187" t="s">
        <v>23</v>
      </c>
      <c r="E167" s="189" t="s">
        <v>311</v>
      </c>
      <c r="F167" s="188" t="s">
        <v>312</v>
      </c>
      <c r="G167" s="243" t="s">
        <v>313</v>
      </c>
      <c r="H167" s="243" t="s">
        <v>0</v>
      </c>
    </row>
    <row r="168" spans="1:8" s="97" customFormat="1" ht="28.8" customHeight="1" x14ac:dyDescent="0.25">
      <c r="A168" s="191"/>
      <c r="B168" s="192" t="s">
        <v>217</v>
      </c>
      <c r="C168" s="191" t="s">
        <v>43</v>
      </c>
      <c r="D168" s="191" t="s">
        <v>218</v>
      </c>
      <c r="E168" s="193" t="s">
        <v>38</v>
      </c>
      <c r="F168" s="194">
        <v>1</v>
      </c>
      <c r="G168" s="247">
        <v>20.22</v>
      </c>
      <c r="H168" s="247">
        <v>20.22</v>
      </c>
    </row>
    <row r="169" spans="1:8" s="7" customFormat="1" ht="28.8" customHeight="1" x14ac:dyDescent="0.25">
      <c r="A169" s="208"/>
      <c r="B169" s="209" t="s">
        <v>462</v>
      </c>
      <c r="C169" s="208" t="s">
        <v>43</v>
      </c>
      <c r="D169" s="208" t="s">
        <v>463</v>
      </c>
      <c r="E169" s="210" t="s">
        <v>38</v>
      </c>
      <c r="F169" s="211">
        <v>1</v>
      </c>
      <c r="G169" s="245">
        <v>20.059999999999999</v>
      </c>
      <c r="H169" s="245">
        <v>20.059999999999999</v>
      </c>
    </row>
    <row r="170" spans="1:8" s="7" customFormat="1" ht="28.8" customHeight="1" x14ac:dyDescent="0.25">
      <c r="A170" s="208"/>
      <c r="B170" s="209" t="s">
        <v>457</v>
      </c>
      <c r="C170" s="208" t="s">
        <v>43</v>
      </c>
      <c r="D170" s="208" t="s">
        <v>458</v>
      </c>
      <c r="E170" s="210" t="s">
        <v>35</v>
      </c>
      <c r="F170" s="211">
        <v>1.2E-4</v>
      </c>
      <c r="G170" s="245">
        <v>1409.9</v>
      </c>
      <c r="H170" s="245">
        <v>0.16</v>
      </c>
    </row>
    <row r="171" spans="1:8" s="190" customFormat="1" ht="19.2" customHeight="1" x14ac:dyDescent="0.25">
      <c r="A171" s="187"/>
      <c r="B171" s="188" t="s">
        <v>21</v>
      </c>
      <c r="C171" s="187" t="s">
        <v>22</v>
      </c>
      <c r="D171" s="187" t="s">
        <v>23</v>
      </c>
      <c r="E171" s="189" t="s">
        <v>311</v>
      </c>
      <c r="F171" s="188" t="s">
        <v>312</v>
      </c>
      <c r="G171" s="243" t="s">
        <v>313</v>
      </c>
      <c r="H171" s="243" t="s">
        <v>0</v>
      </c>
    </row>
    <row r="172" spans="1:8" s="97" customFormat="1" ht="28.8" customHeight="1" x14ac:dyDescent="0.25">
      <c r="A172" s="191"/>
      <c r="B172" s="192" t="s">
        <v>226</v>
      </c>
      <c r="C172" s="191" t="s">
        <v>43</v>
      </c>
      <c r="D172" s="191" t="s">
        <v>227</v>
      </c>
      <c r="E172" s="193" t="s">
        <v>38</v>
      </c>
      <c r="F172" s="194">
        <v>1</v>
      </c>
      <c r="G172" s="247">
        <v>26.58</v>
      </c>
      <c r="H172" s="247">
        <v>26.58</v>
      </c>
    </row>
    <row r="173" spans="1:8" s="7" customFormat="1" ht="28.8" customHeight="1" x14ac:dyDescent="0.25">
      <c r="A173" s="208"/>
      <c r="B173" s="209" t="s">
        <v>464</v>
      </c>
      <c r="C173" s="208" t="s">
        <v>43</v>
      </c>
      <c r="D173" s="208" t="s">
        <v>465</v>
      </c>
      <c r="E173" s="210" t="s">
        <v>35</v>
      </c>
      <c r="F173" s="211">
        <v>4.2000000000000002E-4</v>
      </c>
      <c r="G173" s="245">
        <v>910</v>
      </c>
      <c r="H173" s="245">
        <v>0.38</v>
      </c>
    </row>
    <row r="174" spans="1:8" s="7" customFormat="1" ht="28.8" customHeight="1" x14ac:dyDescent="0.25">
      <c r="A174" s="208"/>
      <c r="B174" s="209" t="s">
        <v>459</v>
      </c>
      <c r="C174" s="208" t="s">
        <v>43</v>
      </c>
      <c r="D174" s="208" t="s">
        <v>460</v>
      </c>
      <c r="E174" s="210" t="s">
        <v>461</v>
      </c>
      <c r="F174" s="211">
        <v>0.61299999999999999</v>
      </c>
      <c r="G174" s="245">
        <v>4.62</v>
      </c>
      <c r="H174" s="245">
        <v>2.83</v>
      </c>
    </row>
    <row r="175" spans="1:8" s="7" customFormat="1" ht="28.8" customHeight="1" x14ac:dyDescent="0.25">
      <c r="A175" s="208"/>
      <c r="B175" s="209" t="s">
        <v>466</v>
      </c>
      <c r="C175" s="208" t="s">
        <v>43</v>
      </c>
      <c r="D175" s="208" t="s">
        <v>467</v>
      </c>
      <c r="E175" s="210" t="s">
        <v>38</v>
      </c>
      <c r="F175" s="211">
        <v>1</v>
      </c>
      <c r="G175" s="245">
        <v>23.37</v>
      </c>
      <c r="H175" s="245">
        <v>23.37</v>
      </c>
    </row>
    <row r="176" spans="1:8" s="190" customFormat="1" ht="19.2" customHeight="1" x14ac:dyDescent="0.25">
      <c r="A176" s="187"/>
      <c r="B176" s="188" t="s">
        <v>21</v>
      </c>
      <c r="C176" s="187" t="s">
        <v>22</v>
      </c>
      <c r="D176" s="187" t="s">
        <v>23</v>
      </c>
      <c r="E176" s="189" t="s">
        <v>311</v>
      </c>
      <c r="F176" s="188" t="s">
        <v>312</v>
      </c>
      <c r="G176" s="243" t="s">
        <v>313</v>
      </c>
      <c r="H176" s="243" t="s">
        <v>0</v>
      </c>
    </row>
    <row r="177" spans="1:8" s="97" customFormat="1" ht="28.8" customHeight="1" x14ac:dyDescent="0.25">
      <c r="A177" s="191"/>
      <c r="B177" s="192" t="s">
        <v>214</v>
      </c>
      <c r="C177" s="191" t="s">
        <v>43</v>
      </c>
      <c r="D177" s="191" t="s">
        <v>215</v>
      </c>
      <c r="E177" s="193" t="s">
        <v>38</v>
      </c>
      <c r="F177" s="194">
        <v>1</v>
      </c>
      <c r="G177" s="247">
        <v>23.59</v>
      </c>
      <c r="H177" s="247">
        <v>23.59</v>
      </c>
    </row>
    <row r="178" spans="1:8" s="7" customFormat="1" ht="28.8" customHeight="1" x14ac:dyDescent="0.25">
      <c r="A178" s="208"/>
      <c r="B178" s="209" t="s">
        <v>464</v>
      </c>
      <c r="C178" s="208" t="s">
        <v>43</v>
      </c>
      <c r="D178" s="208" t="s">
        <v>465</v>
      </c>
      <c r="E178" s="210" t="s">
        <v>35</v>
      </c>
      <c r="F178" s="211">
        <v>2.5000000000000001E-4</v>
      </c>
      <c r="G178" s="245">
        <v>910</v>
      </c>
      <c r="H178" s="245">
        <v>0.22</v>
      </c>
    </row>
    <row r="179" spans="1:8" s="7" customFormat="1" ht="28.8" customHeight="1" x14ac:dyDescent="0.25">
      <c r="A179" s="208"/>
      <c r="B179" s="209" t="s">
        <v>466</v>
      </c>
      <c r="C179" s="208" t="s">
        <v>43</v>
      </c>
      <c r="D179" s="208" t="s">
        <v>467</v>
      </c>
      <c r="E179" s="210" t="s">
        <v>38</v>
      </c>
      <c r="F179" s="211">
        <v>1</v>
      </c>
      <c r="G179" s="245">
        <v>23.37</v>
      </c>
      <c r="H179" s="245">
        <v>23.37</v>
      </c>
    </row>
    <row r="180" spans="1:8" s="97" customFormat="1" ht="28.8" customHeight="1" x14ac:dyDescent="0.25">
      <c r="A180" s="174">
        <v>4</v>
      </c>
      <c r="B180" s="174"/>
      <c r="C180" s="174"/>
      <c r="D180" s="174" t="s">
        <v>199</v>
      </c>
      <c r="E180" s="174"/>
      <c r="F180" s="175"/>
      <c r="G180" s="241"/>
      <c r="H180" s="242">
        <v>2758900.39</v>
      </c>
    </row>
    <row r="181" spans="1:8" s="97" customFormat="1" ht="28.8" customHeight="1" x14ac:dyDescent="0.25">
      <c r="A181" s="174" t="s">
        <v>554</v>
      </c>
      <c r="B181" s="174"/>
      <c r="C181" s="174"/>
      <c r="D181" s="174" t="s">
        <v>69</v>
      </c>
      <c r="E181" s="174"/>
      <c r="F181" s="175"/>
      <c r="G181" s="241"/>
      <c r="H181" s="242">
        <v>1878600.96</v>
      </c>
    </row>
    <row r="182" spans="1:8" s="190" customFormat="1" ht="19.2" customHeight="1" x14ac:dyDescent="0.25">
      <c r="A182" s="187"/>
      <c r="B182" s="188" t="s">
        <v>21</v>
      </c>
      <c r="C182" s="187" t="s">
        <v>22</v>
      </c>
      <c r="D182" s="187" t="s">
        <v>23</v>
      </c>
      <c r="E182" s="189" t="s">
        <v>311</v>
      </c>
      <c r="F182" s="188" t="s">
        <v>312</v>
      </c>
      <c r="G182" s="243" t="s">
        <v>313</v>
      </c>
      <c r="H182" s="243" t="s">
        <v>0</v>
      </c>
    </row>
    <row r="183" spans="1:8" s="97" customFormat="1" ht="28.8" customHeight="1" x14ac:dyDescent="0.25">
      <c r="A183" s="191"/>
      <c r="B183" s="192" t="s">
        <v>432</v>
      </c>
      <c r="C183" s="191" t="s">
        <v>206</v>
      </c>
      <c r="D183" s="191" t="s">
        <v>433</v>
      </c>
      <c r="E183" s="193" t="s">
        <v>50</v>
      </c>
      <c r="F183" s="194">
        <v>1</v>
      </c>
      <c r="G183" s="247">
        <v>6087.7</v>
      </c>
      <c r="H183" s="247">
        <v>6087.7</v>
      </c>
    </row>
    <row r="184" spans="1:8" s="7" customFormat="1" ht="28.8" customHeight="1" x14ac:dyDescent="0.25">
      <c r="A184" s="208"/>
      <c r="B184" s="209" t="s">
        <v>328</v>
      </c>
      <c r="C184" s="208" t="s">
        <v>36</v>
      </c>
      <c r="D184" s="208" t="s">
        <v>329</v>
      </c>
      <c r="E184" s="210" t="s">
        <v>50</v>
      </c>
      <c r="F184" s="211">
        <v>1</v>
      </c>
      <c r="G184" s="245">
        <v>25.87</v>
      </c>
      <c r="H184" s="245">
        <v>25.87</v>
      </c>
    </row>
    <row r="185" spans="1:8" s="7" customFormat="1" ht="28.8" customHeight="1" x14ac:dyDescent="0.25">
      <c r="A185" s="208"/>
      <c r="B185" s="209" t="s">
        <v>320</v>
      </c>
      <c r="C185" s="208" t="s">
        <v>36</v>
      </c>
      <c r="D185" s="208" t="s">
        <v>321</v>
      </c>
      <c r="E185" s="210" t="s">
        <v>50</v>
      </c>
      <c r="F185" s="211">
        <v>1</v>
      </c>
      <c r="G185" s="245">
        <v>135.01</v>
      </c>
      <c r="H185" s="245">
        <v>135.01</v>
      </c>
    </row>
    <row r="186" spans="1:8" s="7" customFormat="1" ht="28.8" customHeight="1" x14ac:dyDescent="0.25">
      <c r="A186" s="208"/>
      <c r="B186" s="209" t="s">
        <v>322</v>
      </c>
      <c r="C186" s="208" t="s">
        <v>36</v>
      </c>
      <c r="D186" s="208" t="s">
        <v>323</v>
      </c>
      <c r="E186" s="210" t="s">
        <v>50</v>
      </c>
      <c r="F186" s="211">
        <v>1</v>
      </c>
      <c r="G186" s="245">
        <v>319.56</v>
      </c>
      <c r="H186" s="245">
        <v>319.56</v>
      </c>
    </row>
    <row r="187" spans="1:8" s="7" customFormat="1" ht="28.8" customHeight="1" x14ac:dyDescent="0.25">
      <c r="A187" s="208"/>
      <c r="B187" s="209" t="s">
        <v>314</v>
      </c>
      <c r="C187" s="208" t="s">
        <v>36</v>
      </c>
      <c r="D187" s="208" t="s">
        <v>315</v>
      </c>
      <c r="E187" s="210" t="s">
        <v>50</v>
      </c>
      <c r="F187" s="211">
        <v>1</v>
      </c>
      <c r="G187" s="245">
        <v>215.56</v>
      </c>
      <c r="H187" s="245">
        <v>215.56</v>
      </c>
    </row>
    <row r="188" spans="1:8" s="7" customFormat="1" ht="28.8" customHeight="1" x14ac:dyDescent="0.25">
      <c r="A188" s="208"/>
      <c r="B188" s="209" t="s">
        <v>316</v>
      </c>
      <c r="C188" s="208" t="s">
        <v>36</v>
      </c>
      <c r="D188" s="208" t="s">
        <v>317</v>
      </c>
      <c r="E188" s="210" t="s">
        <v>50</v>
      </c>
      <c r="F188" s="211">
        <v>1</v>
      </c>
      <c r="G188" s="245">
        <v>12.89</v>
      </c>
      <c r="H188" s="245">
        <v>12.89</v>
      </c>
    </row>
    <row r="189" spans="1:8" s="7" customFormat="1" ht="28.8" customHeight="1" x14ac:dyDescent="0.25">
      <c r="A189" s="208"/>
      <c r="B189" s="209" t="s">
        <v>330</v>
      </c>
      <c r="C189" s="208" t="s">
        <v>36</v>
      </c>
      <c r="D189" s="208" t="s">
        <v>331</v>
      </c>
      <c r="E189" s="210" t="s">
        <v>50</v>
      </c>
      <c r="F189" s="211">
        <v>1</v>
      </c>
      <c r="G189" s="245">
        <v>158.88</v>
      </c>
      <c r="H189" s="245">
        <v>158.88</v>
      </c>
    </row>
    <row r="190" spans="1:8" s="7" customFormat="1" ht="28.8" customHeight="1" x14ac:dyDescent="0.25">
      <c r="A190" s="208"/>
      <c r="B190" s="209" t="s">
        <v>332</v>
      </c>
      <c r="C190" s="208" t="s">
        <v>36</v>
      </c>
      <c r="D190" s="208" t="s">
        <v>333</v>
      </c>
      <c r="E190" s="210" t="s">
        <v>50</v>
      </c>
      <c r="F190" s="211">
        <v>1</v>
      </c>
      <c r="G190" s="245">
        <v>220.75</v>
      </c>
      <c r="H190" s="245">
        <v>220.75</v>
      </c>
    </row>
    <row r="191" spans="1:8" s="7" customFormat="1" ht="28.8" customHeight="1" x14ac:dyDescent="0.25">
      <c r="A191" s="208"/>
      <c r="B191" s="209" t="s">
        <v>455</v>
      </c>
      <c r="C191" s="208" t="s">
        <v>206</v>
      </c>
      <c r="D191" s="208" t="s">
        <v>433</v>
      </c>
      <c r="E191" s="210" t="s">
        <v>49</v>
      </c>
      <c r="F191" s="211">
        <v>1</v>
      </c>
      <c r="G191" s="245">
        <v>4999.18</v>
      </c>
      <c r="H191" s="245">
        <v>4999.18</v>
      </c>
    </row>
    <row r="192" spans="1:8" s="190" customFormat="1" ht="19.2" customHeight="1" x14ac:dyDescent="0.25">
      <c r="A192" s="187"/>
      <c r="B192" s="188" t="s">
        <v>21</v>
      </c>
      <c r="C192" s="187" t="s">
        <v>22</v>
      </c>
      <c r="D192" s="187" t="s">
        <v>23</v>
      </c>
      <c r="E192" s="189" t="s">
        <v>311</v>
      </c>
      <c r="F192" s="188" t="s">
        <v>312</v>
      </c>
      <c r="G192" s="243" t="s">
        <v>313</v>
      </c>
      <c r="H192" s="243" t="s">
        <v>0</v>
      </c>
    </row>
    <row r="193" spans="1:8" s="97" customFormat="1" ht="28.8" customHeight="1" x14ac:dyDescent="0.25">
      <c r="A193" s="191"/>
      <c r="B193" s="192" t="s">
        <v>220</v>
      </c>
      <c r="C193" s="191" t="s">
        <v>36</v>
      </c>
      <c r="D193" s="191" t="s">
        <v>40</v>
      </c>
      <c r="E193" s="193" t="s">
        <v>50</v>
      </c>
      <c r="F193" s="194">
        <v>1</v>
      </c>
      <c r="G193" s="247">
        <v>4893.21</v>
      </c>
      <c r="H193" s="247">
        <v>4893.21</v>
      </c>
    </row>
    <row r="194" spans="1:8" s="7" customFormat="1" ht="28.8" customHeight="1" x14ac:dyDescent="0.25">
      <c r="A194" s="208"/>
      <c r="B194" s="209" t="s">
        <v>468</v>
      </c>
      <c r="C194" s="208" t="s">
        <v>36</v>
      </c>
      <c r="D194" s="208" t="s">
        <v>469</v>
      </c>
      <c r="E194" s="210" t="s">
        <v>50</v>
      </c>
      <c r="F194" s="211">
        <v>1</v>
      </c>
      <c r="G194" s="245">
        <v>63.1</v>
      </c>
      <c r="H194" s="245">
        <v>63.1</v>
      </c>
    </row>
    <row r="195" spans="1:8" s="7" customFormat="1" ht="28.8" customHeight="1" x14ac:dyDescent="0.25">
      <c r="A195" s="208"/>
      <c r="B195" s="209" t="s">
        <v>320</v>
      </c>
      <c r="C195" s="208" t="s">
        <v>36</v>
      </c>
      <c r="D195" s="208" t="s">
        <v>321</v>
      </c>
      <c r="E195" s="210" t="s">
        <v>50</v>
      </c>
      <c r="F195" s="211">
        <v>1</v>
      </c>
      <c r="G195" s="245">
        <v>135.01</v>
      </c>
      <c r="H195" s="245">
        <v>135.01</v>
      </c>
    </row>
    <row r="196" spans="1:8" s="7" customFormat="1" ht="28.8" customHeight="1" x14ac:dyDescent="0.25">
      <c r="A196" s="208"/>
      <c r="B196" s="209" t="s">
        <v>322</v>
      </c>
      <c r="C196" s="208" t="s">
        <v>36</v>
      </c>
      <c r="D196" s="208" t="s">
        <v>323</v>
      </c>
      <c r="E196" s="210" t="s">
        <v>50</v>
      </c>
      <c r="F196" s="211">
        <v>1</v>
      </c>
      <c r="G196" s="245">
        <v>319.56</v>
      </c>
      <c r="H196" s="245">
        <v>319.56</v>
      </c>
    </row>
    <row r="197" spans="1:8" s="7" customFormat="1" ht="28.8" customHeight="1" x14ac:dyDescent="0.25">
      <c r="A197" s="208"/>
      <c r="B197" s="209" t="s">
        <v>314</v>
      </c>
      <c r="C197" s="208" t="s">
        <v>36</v>
      </c>
      <c r="D197" s="208" t="s">
        <v>315</v>
      </c>
      <c r="E197" s="210" t="s">
        <v>50</v>
      </c>
      <c r="F197" s="211">
        <v>1</v>
      </c>
      <c r="G197" s="245">
        <v>215.56</v>
      </c>
      <c r="H197" s="245">
        <v>215.56</v>
      </c>
    </row>
    <row r="198" spans="1:8" s="7" customFormat="1" ht="28.8" customHeight="1" x14ac:dyDescent="0.25">
      <c r="A198" s="208"/>
      <c r="B198" s="209" t="s">
        <v>316</v>
      </c>
      <c r="C198" s="208" t="s">
        <v>36</v>
      </c>
      <c r="D198" s="208" t="s">
        <v>317</v>
      </c>
      <c r="E198" s="210" t="s">
        <v>50</v>
      </c>
      <c r="F198" s="211">
        <v>1</v>
      </c>
      <c r="G198" s="245">
        <v>12.89</v>
      </c>
      <c r="H198" s="245">
        <v>12.89</v>
      </c>
    </row>
    <row r="199" spans="1:8" s="7" customFormat="1" ht="28.8" customHeight="1" x14ac:dyDescent="0.25">
      <c r="A199" s="208"/>
      <c r="B199" s="209" t="s">
        <v>470</v>
      </c>
      <c r="C199" s="208" t="s">
        <v>36</v>
      </c>
      <c r="D199" s="208" t="s">
        <v>471</v>
      </c>
      <c r="E199" s="210" t="s">
        <v>50</v>
      </c>
      <c r="F199" s="211">
        <v>1</v>
      </c>
      <c r="G199" s="245">
        <v>3767.46</v>
      </c>
      <c r="H199" s="245">
        <v>3767.46</v>
      </c>
    </row>
    <row r="200" spans="1:8" s="7" customFormat="1" ht="28.8" customHeight="1" x14ac:dyDescent="0.25">
      <c r="A200" s="208"/>
      <c r="B200" s="209" t="s">
        <v>330</v>
      </c>
      <c r="C200" s="208" t="s">
        <v>36</v>
      </c>
      <c r="D200" s="208" t="s">
        <v>331</v>
      </c>
      <c r="E200" s="210" t="s">
        <v>50</v>
      </c>
      <c r="F200" s="211">
        <v>1</v>
      </c>
      <c r="G200" s="245">
        <v>158.88</v>
      </c>
      <c r="H200" s="245">
        <v>158.88</v>
      </c>
    </row>
    <row r="201" spans="1:8" s="7" customFormat="1" ht="28.8" customHeight="1" x14ac:dyDescent="0.25">
      <c r="A201" s="208"/>
      <c r="B201" s="209" t="s">
        <v>332</v>
      </c>
      <c r="C201" s="208" t="s">
        <v>36</v>
      </c>
      <c r="D201" s="208" t="s">
        <v>333</v>
      </c>
      <c r="E201" s="210" t="s">
        <v>50</v>
      </c>
      <c r="F201" s="211">
        <v>1</v>
      </c>
      <c r="G201" s="245">
        <v>220.75</v>
      </c>
      <c r="H201" s="245">
        <v>220.75</v>
      </c>
    </row>
    <row r="202" spans="1:8" s="190" customFormat="1" ht="19.2" customHeight="1" x14ac:dyDescent="0.25">
      <c r="A202" s="187"/>
      <c r="B202" s="188" t="s">
        <v>21</v>
      </c>
      <c r="C202" s="187" t="s">
        <v>22</v>
      </c>
      <c r="D202" s="187" t="s">
        <v>23</v>
      </c>
      <c r="E202" s="189" t="s">
        <v>311</v>
      </c>
      <c r="F202" s="188" t="s">
        <v>312</v>
      </c>
      <c r="G202" s="243" t="s">
        <v>313</v>
      </c>
      <c r="H202" s="243" t="s">
        <v>0</v>
      </c>
    </row>
    <row r="203" spans="1:8" s="97" customFormat="1" ht="28.8" customHeight="1" x14ac:dyDescent="0.25">
      <c r="A203" s="191"/>
      <c r="B203" s="192" t="s">
        <v>429</v>
      </c>
      <c r="C203" s="191" t="s">
        <v>206</v>
      </c>
      <c r="D203" s="191" t="s">
        <v>183</v>
      </c>
      <c r="E203" s="193" t="s">
        <v>49</v>
      </c>
      <c r="F203" s="194">
        <v>1</v>
      </c>
      <c r="G203" s="247">
        <v>5094.9799999999996</v>
      </c>
      <c r="H203" s="247">
        <v>5094.9799999999996</v>
      </c>
    </row>
    <row r="204" spans="1:8" s="7" customFormat="1" ht="28.8" customHeight="1" x14ac:dyDescent="0.25">
      <c r="A204" s="208"/>
      <c r="B204" s="209" t="s">
        <v>318</v>
      </c>
      <c r="C204" s="208" t="s">
        <v>36</v>
      </c>
      <c r="D204" s="208" t="s">
        <v>319</v>
      </c>
      <c r="E204" s="210" t="s">
        <v>50</v>
      </c>
      <c r="F204" s="211">
        <v>1</v>
      </c>
      <c r="G204" s="245">
        <v>22.48</v>
      </c>
      <c r="H204" s="245">
        <v>22.48</v>
      </c>
    </row>
    <row r="205" spans="1:8" s="7" customFormat="1" ht="28.8" customHeight="1" x14ac:dyDescent="0.25">
      <c r="A205" s="208"/>
      <c r="B205" s="209" t="s">
        <v>320</v>
      </c>
      <c r="C205" s="208" t="s">
        <v>36</v>
      </c>
      <c r="D205" s="208" t="s">
        <v>321</v>
      </c>
      <c r="E205" s="210" t="s">
        <v>50</v>
      </c>
      <c r="F205" s="211">
        <v>1</v>
      </c>
      <c r="G205" s="245">
        <v>135.01</v>
      </c>
      <c r="H205" s="245">
        <v>135.01</v>
      </c>
    </row>
    <row r="206" spans="1:8" s="7" customFormat="1" ht="28.8" customHeight="1" x14ac:dyDescent="0.25">
      <c r="A206" s="208"/>
      <c r="B206" s="209" t="s">
        <v>314</v>
      </c>
      <c r="C206" s="208" t="s">
        <v>36</v>
      </c>
      <c r="D206" s="208" t="s">
        <v>315</v>
      </c>
      <c r="E206" s="210" t="s">
        <v>50</v>
      </c>
      <c r="F206" s="211">
        <v>1</v>
      </c>
      <c r="G206" s="245">
        <v>215.56</v>
      </c>
      <c r="H206" s="245">
        <v>215.56</v>
      </c>
    </row>
    <row r="207" spans="1:8" s="7" customFormat="1" ht="28.8" customHeight="1" x14ac:dyDescent="0.25">
      <c r="A207" s="208"/>
      <c r="B207" s="209" t="s">
        <v>316</v>
      </c>
      <c r="C207" s="208" t="s">
        <v>36</v>
      </c>
      <c r="D207" s="208" t="s">
        <v>317</v>
      </c>
      <c r="E207" s="210" t="s">
        <v>50</v>
      </c>
      <c r="F207" s="211">
        <v>1</v>
      </c>
      <c r="G207" s="245">
        <v>12.89</v>
      </c>
      <c r="H207" s="245">
        <v>12.89</v>
      </c>
    </row>
    <row r="208" spans="1:8" s="7" customFormat="1" ht="28.8" customHeight="1" x14ac:dyDescent="0.25">
      <c r="A208" s="208"/>
      <c r="B208" s="209" t="s">
        <v>324</v>
      </c>
      <c r="C208" s="208" t="s">
        <v>36</v>
      </c>
      <c r="D208" s="208" t="s">
        <v>325</v>
      </c>
      <c r="E208" s="210" t="s">
        <v>50</v>
      </c>
      <c r="F208" s="211">
        <v>1</v>
      </c>
      <c r="G208" s="245">
        <v>110.64</v>
      </c>
      <c r="H208" s="245">
        <v>110.64</v>
      </c>
    </row>
    <row r="209" spans="1:8" s="7" customFormat="1" ht="28.8" customHeight="1" x14ac:dyDescent="0.25">
      <c r="A209" s="208"/>
      <c r="B209" s="209" t="s">
        <v>326</v>
      </c>
      <c r="C209" s="208" t="s">
        <v>36</v>
      </c>
      <c r="D209" s="208" t="s">
        <v>327</v>
      </c>
      <c r="E209" s="210" t="s">
        <v>50</v>
      </c>
      <c r="F209" s="211">
        <v>1</v>
      </c>
      <c r="G209" s="245">
        <v>235.5</v>
      </c>
      <c r="H209" s="245">
        <v>235.5</v>
      </c>
    </row>
    <row r="210" spans="1:8" s="7" customFormat="1" ht="28.8" customHeight="1" x14ac:dyDescent="0.25">
      <c r="A210" s="208"/>
      <c r="B210" s="209" t="s">
        <v>445</v>
      </c>
      <c r="C210" s="208" t="s">
        <v>206</v>
      </c>
      <c r="D210" s="208" t="s">
        <v>183</v>
      </c>
      <c r="E210" s="210" t="s">
        <v>49</v>
      </c>
      <c r="F210" s="211">
        <v>1</v>
      </c>
      <c r="G210" s="245">
        <v>4362.8999999999996</v>
      </c>
      <c r="H210" s="245">
        <v>4362.8999999999996</v>
      </c>
    </row>
    <row r="211" spans="1:8" s="190" customFormat="1" ht="19.2" customHeight="1" x14ac:dyDescent="0.25">
      <c r="A211" s="187"/>
      <c r="B211" s="188" t="s">
        <v>21</v>
      </c>
      <c r="C211" s="187" t="s">
        <v>22</v>
      </c>
      <c r="D211" s="187" t="s">
        <v>23</v>
      </c>
      <c r="E211" s="189" t="s">
        <v>311</v>
      </c>
      <c r="F211" s="188" t="s">
        <v>312</v>
      </c>
      <c r="G211" s="243" t="s">
        <v>313</v>
      </c>
      <c r="H211" s="243" t="s">
        <v>0</v>
      </c>
    </row>
    <row r="212" spans="1:8" s="97" customFormat="1" ht="28.8" customHeight="1" x14ac:dyDescent="0.25">
      <c r="A212" s="191"/>
      <c r="B212" s="192" t="s">
        <v>434</v>
      </c>
      <c r="C212" s="191" t="s">
        <v>206</v>
      </c>
      <c r="D212" s="191" t="s">
        <v>435</v>
      </c>
      <c r="E212" s="193" t="s">
        <v>50</v>
      </c>
      <c r="F212" s="194">
        <v>1</v>
      </c>
      <c r="G212" s="247">
        <v>6087.7</v>
      </c>
      <c r="H212" s="247">
        <v>6087.7</v>
      </c>
    </row>
    <row r="213" spans="1:8" s="7" customFormat="1" ht="28.8" customHeight="1" x14ac:dyDescent="0.25">
      <c r="A213" s="208"/>
      <c r="B213" s="209" t="s">
        <v>328</v>
      </c>
      <c r="C213" s="208" t="s">
        <v>36</v>
      </c>
      <c r="D213" s="208" t="s">
        <v>329</v>
      </c>
      <c r="E213" s="210" t="s">
        <v>50</v>
      </c>
      <c r="F213" s="211">
        <v>1</v>
      </c>
      <c r="G213" s="245">
        <v>25.87</v>
      </c>
      <c r="H213" s="245">
        <v>25.87</v>
      </c>
    </row>
    <row r="214" spans="1:8" s="7" customFormat="1" ht="28.8" customHeight="1" x14ac:dyDescent="0.25">
      <c r="A214" s="208"/>
      <c r="B214" s="209" t="s">
        <v>320</v>
      </c>
      <c r="C214" s="208" t="s">
        <v>36</v>
      </c>
      <c r="D214" s="208" t="s">
        <v>321</v>
      </c>
      <c r="E214" s="210" t="s">
        <v>50</v>
      </c>
      <c r="F214" s="211">
        <v>1</v>
      </c>
      <c r="G214" s="245">
        <v>135.01</v>
      </c>
      <c r="H214" s="245">
        <v>135.01</v>
      </c>
    </row>
    <row r="215" spans="1:8" s="7" customFormat="1" ht="28.8" customHeight="1" x14ac:dyDescent="0.25">
      <c r="A215" s="208"/>
      <c r="B215" s="209" t="s">
        <v>322</v>
      </c>
      <c r="C215" s="208" t="s">
        <v>36</v>
      </c>
      <c r="D215" s="208" t="s">
        <v>323</v>
      </c>
      <c r="E215" s="210" t="s">
        <v>50</v>
      </c>
      <c r="F215" s="211">
        <v>1</v>
      </c>
      <c r="G215" s="245">
        <v>319.56</v>
      </c>
      <c r="H215" s="245">
        <v>319.56</v>
      </c>
    </row>
    <row r="216" spans="1:8" s="7" customFormat="1" ht="28.8" customHeight="1" x14ac:dyDescent="0.25">
      <c r="A216" s="208"/>
      <c r="B216" s="209" t="s">
        <v>314</v>
      </c>
      <c r="C216" s="208" t="s">
        <v>36</v>
      </c>
      <c r="D216" s="208" t="s">
        <v>315</v>
      </c>
      <c r="E216" s="210" t="s">
        <v>50</v>
      </c>
      <c r="F216" s="211">
        <v>1</v>
      </c>
      <c r="G216" s="245">
        <v>215.56</v>
      </c>
      <c r="H216" s="245">
        <v>215.56</v>
      </c>
    </row>
    <row r="217" spans="1:8" s="7" customFormat="1" ht="28.8" customHeight="1" x14ac:dyDescent="0.25">
      <c r="A217" s="208"/>
      <c r="B217" s="209" t="s">
        <v>316</v>
      </c>
      <c r="C217" s="208" t="s">
        <v>36</v>
      </c>
      <c r="D217" s="208" t="s">
        <v>317</v>
      </c>
      <c r="E217" s="210" t="s">
        <v>50</v>
      </c>
      <c r="F217" s="211">
        <v>1</v>
      </c>
      <c r="G217" s="245">
        <v>12.89</v>
      </c>
      <c r="H217" s="245">
        <v>12.89</v>
      </c>
    </row>
    <row r="218" spans="1:8" s="7" customFormat="1" ht="28.8" customHeight="1" x14ac:dyDescent="0.25">
      <c r="A218" s="208"/>
      <c r="B218" s="209" t="s">
        <v>330</v>
      </c>
      <c r="C218" s="208" t="s">
        <v>36</v>
      </c>
      <c r="D218" s="208" t="s">
        <v>331</v>
      </c>
      <c r="E218" s="210" t="s">
        <v>50</v>
      </c>
      <c r="F218" s="211">
        <v>1</v>
      </c>
      <c r="G218" s="245">
        <v>158.88</v>
      </c>
      <c r="H218" s="245">
        <v>158.88</v>
      </c>
    </row>
    <row r="219" spans="1:8" s="7" customFormat="1" ht="28.8" customHeight="1" x14ac:dyDescent="0.25">
      <c r="A219" s="208"/>
      <c r="B219" s="209" t="s">
        <v>332</v>
      </c>
      <c r="C219" s="208" t="s">
        <v>36</v>
      </c>
      <c r="D219" s="208" t="s">
        <v>333</v>
      </c>
      <c r="E219" s="210" t="s">
        <v>50</v>
      </c>
      <c r="F219" s="211">
        <v>1</v>
      </c>
      <c r="G219" s="245">
        <v>220.75</v>
      </c>
      <c r="H219" s="245">
        <v>220.75</v>
      </c>
    </row>
    <row r="220" spans="1:8" s="7" customFormat="1" ht="28.8" customHeight="1" x14ac:dyDescent="0.25">
      <c r="A220" s="208"/>
      <c r="B220" s="209" t="s">
        <v>456</v>
      </c>
      <c r="C220" s="208" t="s">
        <v>206</v>
      </c>
      <c r="D220" s="208" t="s">
        <v>435</v>
      </c>
      <c r="E220" s="210" t="s">
        <v>49</v>
      </c>
      <c r="F220" s="211">
        <v>1</v>
      </c>
      <c r="G220" s="245">
        <v>4999.18</v>
      </c>
      <c r="H220" s="245">
        <v>4999.18</v>
      </c>
    </row>
    <row r="221" spans="1:8" s="190" customFormat="1" ht="19.2" customHeight="1" x14ac:dyDescent="0.25">
      <c r="A221" s="187"/>
      <c r="B221" s="188" t="s">
        <v>21</v>
      </c>
      <c r="C221" s="187" t="s">
        <v>22</v>
      </c>
      <c r="D221" s="187" t="s">
        <v>23</v>
      </c>
      <c r="E221" s="189" t="s">
        <v>311</v>
      </c>
      <c r="F221" s="188" t="s">
        <v>312</v>
      </c>
      <c r="G221" s="243" t="s">
        <v>313</v>
      </c>
      <c r="H221" s="243" t="s">
        <v>0</v>
      </c>
    </row>
    <row r="222" spans="1:8" s="97" customFormat="1" ht="28.8" customHeight="1" x14ac:dyDescent="0.25">
      <c r="A222" s="191"/>
      <c r="B222" s="192" t="s">
        <v>431</v>
      </c>
      <c r="C222" s="191" t="s">
        <v>206</v>
      </c>
      <c r="D222" s="191" t="s">
        <v>362</v>
      </c>
      <c r="E222" s="193" t="s">
        <v>50</v>
      </c>
      <c r="F222" s="194">
        <v>1</v>
      </c>
      <c r="G222" s="247">
        <v>5851.44</v>
      </c>
      <c r="H222" s="247">
        <v>5851.44</v>
      </c>
    </row>
    <row r="223" spans="1:8" s="7" customFormat="1" ht="28.8" customHeight="1" x14ac:dyDescent="0.25">
      <c r="A223" s="208"/>
      <c r="B223" s="209" t="s">
        <v>447</v>
      </c>
      <c r="C223" s="208" t="s">
        <v>36</v>
      </c>
      <c r="D223" s="208" t="s">
        <v>448</v>
      </c>
      <c r="E223" s="210" t="s">
        <v>50</v>
      </c>
      <c r="F223" s="211">
        <v>1</v>
      </c>
      <c r="G223" s="245">
        <v>14.7</v>
      </c>
      <c r="H223" s="245">
        <v>14.7</v>
      </c>
    </row>
    <row r="224" spans="1:8" s="7" customFormat="1" ht="28.8" customHeight="1" x14ac:dyDescent="0.25">
      <c r="A224" s="208"/>
      <c r="B224" s="209" t="s">
        <v>320</v>
      </c>
      <c r="C224" s="208" t="s">
        <v>36</v>
      </c>
      <c r="D224" s="208" t="s">
        <v>321</v>
      </c>
      <c r="E224" s="210" t="s">
        <v>50</v>
      </c>
      <c r="F224" s="211">
        <v>1</v>
      </c>
      <c r="G224" s="245">
        <v>135.01</v>
      </c>
      <c r="H224" s="245">
        <v>135.01</v>
      </c>
    </row>
    <row r="225" spans="1:8" s="7" customFormat="1" ht="28.8" customHeight="1" x14ac:dyDescent="0.25">
      <c r="A225" s="208"/>
      <c r="B225" s="209" t="s">
        <v>322</v>
      </c>
      <c r="C225" s="208" t="s">
        <v>36</v>
      </c>
      <c r="D225" s="208" t="s">
        <v>323</v>
      </c>
      <c r="E225" s="210" t="s">
        <v>50</v>
      </c>
      <c r="F225" s="211">
        <v>1</v>
      </c>
      <c r="G225" s="245">
        <v>319.56</v>
      </c>
      <c r="H225" s="245">
        <v>319.56</v>
      </c>
    </row>
    <row r="226" spans="1:8" s="7" customFormat="1" ht="28.8" customHeight="1" x14ac:dyDescent="0.25">
      <c r="A226" s="208"/>
      <c r="B226" s="209" t="s">
        <v>314</v>
      </c>
      <c r="C226" s="208" t="s">
        <v>36</v>
      </c>
      <c r="D226" s="208" t="s">
        <v>315</v>
      </c>
      <c r="E226" s="210" t="s">
        <v>50</v>
      </c>
      <c r="F226" s="211">
        <v>1</v>
      </c>
      <c r="G226" s="245">
        <v>215.56</v>
      </c>
      <c r="H226" s="245">
        <v>215.56</v>
      </c>
    </row>
    <row r="227" spans="1:8" s="7" customFormat="1" ht="28.8" customHeight="1" x14ac:dyDescent="0.25">
      <c r="A227" s="208"/>
      <c r="B227" s="209" t="s">
        <v>316</v>
      </c>
      <c r="C227" s="208" t="s">
        <v>36</v>
      </c>
      <c r="D227" s="208" t="s">
        <v>317</v>
      </c>
      <c r="E227" s="210" t="s">
        <v>50</v>
      </c>
      <c r="F227" s="211">
        <v>1</v>
      </c>
      <c r="G227" s="245">
        <v>12.89</v>
      </c>
      <c r="H227" s="245">
        <v>12.89</v>
      </c>
    </row>
    <row r="228" spans="1:8" s="7" customFormat="1" ht="28.8" customHeight="1" x14ac:dyDescent="0.25">
      <c r="A228" s="208"/>
      <c r="B228" s="209" t="s">
        <v>449</v>
      </c>
      <c r="C228" s="208" t="s">
        <v>36</v>
      </c>
      <c r="D228" s="208" t="s">
        <v>450</v>
      </c>
      <c r="E228" s="210" t="s">
        <v>50</v>
      </c>
      <c r="F228" s="211">
        <v>1</v>
      </c>
      <c r="G228" s="245">
        <v>0.01</v>
      </c>
      <c r="H228" s="245">
        <v>0.01</v>
      </c>
    </row>
    <row r="229" spans="1:8" s="7" customFormat="1" ht="28.8" customHeight="1" x14ac:dyDescent="0.25">
      <c r="A229" s="208"/>
      <c r="B229" s="209" t="s">
        <v>451</v>
      </c>
      <c r="C229" s="208" t="s">
        <v>36</v>
      </c>
      <c r="D229" s="208" t="s">
        <v>452</v>
      </c>
      <c r="E229" s="210" t="s">
        <v>50</v>
      </c>
      <c r="F229" s="211">
        <v>1</v>
      </c>
      <c r="G229" s="245">
        <v>154.53</v>
      </c>
      <c r="H229" s="245">
        <v>154.53</v>
      </c>
    </row>
    <row r="230" spans="1:8" s="7" customFormat="1" ht="28.8" customHeight="1" x14ac:dyDescent="0.25">
      <c r="A230" s="208"/>
      <c r="B230" s="209" t="s">
        <v>453</v>
      </c>
      <c r="C230" s="208" t="s">
        <v>206</v>
      </c>
      <c r="D230" s="208" t="s">
        <v>454</v>
      </c>
      <c r="E230" s="210" t="s">
        <v>49</v>
      </c>
      <c r="F230" s="211">
        <v>1</v>
      </c>
      <c r="G230" s="245">
        <v>4999.18</v>
      </c>
      <c r="H230" s="245">
        <v>4999.18</v>
      </c>
    </row>
    <row r="231" spans="1:8" s="190" customFormat="1" ht="19.2" customHeight="1" x14ac:dyDescent="0.25">
      <c r="A231" s="187"/>
      <c r="B231" s="188" t="s">
        <v>21</v>
      </c>
      <c r="C231" s="187" t="s">
        <v>22</v>
      </c>
      <c r="D231" s="187" t="s">
        <v>23</v>
      </c>
      <c r="E231" s="189" t="s">
        <v>311</v>
      </c>
      <c r="F231" s="188" t="s">
        <v>312</v>
      </c>
      <c r="G231" s="243" t="s">
        <v>313</v>
      </c>
      <c r="H231" s="243" t="s">
        <v>0</v>
      </c>
    </row>
    <row r="232" spans="1:8" s="97" customFormat="1" ht="28.8" customHeight="1" x14ac:dyDescent="0.25">
      <c r="A232" s="191"/>
      <c r="B232" s="192" t="s">
        <v>438</v>
      </c>
      <c r="C232" s="191" t="s">
        <v>206</v>
      </c>
      <c r="D232" s="191" t="s">
        <v>439</v>
      </c>
      <c r="E232" s="193" t="s">
        <v>50</v>
      </c>
      <c r="F232" s="194">
        <v>1</v>
      </c>
      <c r="G232" s="247">
        <v>5851.44</v>
      </c>
      <c r="H232" s="247">
        <v>5851.44</v>
      </c>
    </row>
    <row r="233" spans="1:8" s="7" customFormat="1" ht="28.8" customHeight="1" x14ac:dyDescent="0.25">
      <c r="A233" s="208"/>
      <c r="B233" s="209" t="s">
        <v>447</v>
      </c>
      <c r="C233" s="208" t="s">
        <v>36</v>
      </c>
      <c r="D233" s="208" t="s">
        <v>448</v>
      </c>
      <c r="E233" s="210" t="s">
        <v>50</v>
      </c>
      <c r="F233" s="211">
        <v>1</v>
      </c>
      <c r="G233" s="245">
        <v>14.7</v>
      </c>
      <c r="H233" s="245">
        <v>14.7</v>
      </c>
    </row>
    <row r="234" spans="1:8" s="7" customFormat="1" ht="28.8" customHeight="1" x14ac:dyDescent="0.25">
      <c r="A234" s="208"/>
      <c r="B234" s="209" t="s">
        <v>320</v>
      </c>
      <c r="C234" s="208" t="s">
        <v>36</v>
      </c>
      <c r="D234" s="208" t="s">
        <v>321</v>
      </c>
      <c r="E234" s="210" t="s">
        <v>50</v>
      </c>
      <c r="F234" s="211">
        <v>1</v>
      </c>
      <c r="G234" s="245">
        <v>135.01</v>
      </c>
      <c r="H234" s="245">
        <v>135.01</v>
      </c>
    </row>
    <row r="235" spans="1:8" s="7" customFormat="1" ht="28.8" customHeight="1" x14ac:dyDescent="0.25">
      <c r="A235" s="208"/>
      <c r="B235" s="209" t="s">
        <v>322</v>
      </c>
      <c r="C235" s="208" t="s">
        <v>36</v>
      </c>
      <c r="D235" s="208" t="s">
        <v>323</v>
      </c>
      <c r="E235" s="210" t="s">
        <v>50</v>
      </c>
      <c r="F235" s="211">
        <v>1</v>
      </c>
      <c r="G235" s="245">
        <v>319.56</v>
      </c>
      <c r="H235" s="245">
        <v>319.56</v>
      </c>
    </row>
    <row r="236" spans="1:8" s="7" customFormat="1" ht="28.8" customHeight="1" x14ac:dyDescent="0.25">
      <c r="A236" s="208"/>
      <c r="B236" s="209" t="s">
        <v>314</v>
      </c>
      <c r="C236" s="208" t="s">
        <v>36</v>
      </c>
      <c r="D236" s="208" t="s">
        <v>315</v>
      </c>
      <c r="E236" s="210" t="s">
        <v>50</v>
      </c>
      <c r="F236" s="211">
        <v>1</v>
      </c>
      <c r="G236" s="245">
        <v>215.56</v>
      </c>
      <c r="H236" s="245">
        <v>215.56</v>
      </c>
    </row>
    <row r="237" spans="1:8" s="7" customFormat="1" ht="28.8" customHeight="1" x14ac:dyDescent="0.25">
      <c r="A237" s="208"/>
      <c r="B237" s="209" t="s">
        <v>316</v>
      </c>
      <c r="C237" s="208" t="s">
        <v>36</v>
      </c>
      <c r="D237" s="208" t="s">
        <v>317</v>
      </c>
      <c r="E237" s="210" t="s">
        <v>50</v>
      </c>
      <c r="F237" s="211">
        <v>1</v>
      </c>
      <c r="G237" s="245">
        <v>12.89</v>
      </c>
      <c r="H237" s="245">
        <v>12.89</v>
      </c>
    </row>
    <row r="238" spans="1:8" s="7" customFormat="1" ht="28.8" customHeight="1" x14ac:dyDescent="0.25">
      <c r="A238" s="208"/>
      <c r="B238" s="209" t="s">
        <v>449</v>
      </c>
      <c r="C238" s="208" t="s">
        <v>36</v>
      </c>
      <c r="D238" s="208" t="s">
        <v>450</v>
      </c>
      <c r="E238" s="210" t="s">
        <v>50</v>
      </c>
      <c r="F238" s="211">
        <v>1</v>
      </c>
      <c r="G238" s="245">
        <v>0.01</v>
      </c>
      <c r="H238" s="245">
        <v>0.01</v>
      </c>
    </row>
    <row r="239" spans="1:8" s="7" customFormat="1" ht="28.8" customHeight="1" x14ac:dyDescent="0.25">
      <c r="A239" s="208"/>
      <c r="B239" s="209" t="s">
        <v>451</v>
      </c>
      <c r="C239" s="208" t="s">
        <v>36</v>
      </c>
      <c r="D239" s="208" t="s">
        <v>452</v>
      </c>
      <c r="E239" s="210" t="s">
        <v>50</v>
      </c>
      <c r="F239" s="211">
        <v>1</v>
      </c>
      <c r="G239" s="245">
        <v>154.53</v>
      </c>
      <c r="H239" s="245">
        <v>154.53</v>
      </c>
    </row>
    <row r="240" spans="1:8" s="7" customFormat="1" ht="28.8" customHeight="1" x14ac:dyDescent="0.25">
      <c r="A240" s="208"/>
      <c r="B240" s="209" t="s">
        <v>453</v>
      </c>
      <c r="C240" s="208" t="s">
        <v>206</v>
      </c>
      <c r="D240" s="208" t="s">
        <v>454</v>
      </c>
      <c r="E240" s="210" t="s">
        <v>49</v>
      </c>
      <c r="F240" s="211">
        <v>1</v>
      </c>
      <c r="G240" s="245">
        <v>4999.18</v>
      </c>
      <c r="H240" s="245">
        <v>4999.18</v>
      </c>
    </row>
    <row r="241" spans="1:8" s="97" customFormat="1" ht="28.8" customHeight="1" x14ac:dyDescent="0.25">
      <c r="A241" s="174" t="s">
        <v>555</v>
      </c>
      <c r="B241" s="174"/>
      <c r="C241" s="174"/>
      <c r="D241" s="174" t="s">
        <v>77</v>
      </c>
      <c r="E241" s="174"/>
      <c r="F241" s="175"/>
      <c r="G241" s="241"/>
      <c r="H241" s="242">
        <v>734165.52</v>
      </c>
    </row>
    <row r="242" spans="1:8" s="190" customFormat="1" ht="19.2" customHeight="1" x14ac:dyDescent="0.25">
      <c r="A242" s="187"/>
      <c r="B242" s="188" t="s">
        <v>21</v>
      </c>
      <c r="C242" s="187" t="s">
        <v>22</v>
      </c>
      <c r="D242" s="187" t="s">
        <v>23</v>
      </c>
      <c r="E242" s="189" t="s">
        <v>311</v>
      </c>
      <c r="F242" s="188" t="s">
        <v>312</v>
      </c>
      <c r="G242" s="243" t="s">
        <v>313</v>
      </c>
      <c r="H242" s="243" t="s">
        <v>0</v>
      </c>
    </row>
    <row r="243" spans="1:8" s="97" customFormat="1" ht="28.8" customHeight="1" x14ac:dyDescent="0.25">
      <c r="A243" s="191"/>
      <c r="B243" s="192" t="s">
        <v>207</v>
      </c>
      <c r="C243" s="191" t="s">
        <v>206</v>
      </c>
      <c r="D243" s="191" t="s">
        <v>368</v>
      </c>
      <c r="E243" s="193" t="s">
        <v>45</v>
      </c>
      <c r="F243" s="194">
        <v>1</v>
      </c>
      <c r="G243" s="247">
        <v>144.66</v>
      </c>
      <c r="H243" s="247">
        <v>144.66</v>
      </c>
    </row>
    <row r="244" spans="1:8" s="7" customFormat="1" ht="40.799999999999997" customHeight="1" x14ac:dyDescent="0.25">
      <c r="A244" s="208"/>
      <c r="B244" s="209" t="s">
        <v>334</v>
      </c>
      <c r="C244" s="208" t="s">
        <v>36</v>
      </c>
      <c r="D244" s="274" t="s">
        <v>335</v>
      </c>
      <c r="E244" s="210" t="s">
        <v>38</v>
      </c>
      <c r="F244" s="211">
        <v>1</v>
      </c>
      <c r="G244" s="245">
        <v>19.88</v>
      </c>
      <c r="H244" s="245">
        <v>19.88</v>
      </c>
    </row>
    <row r="245" spans="1:8" s="7" customFormat="1" ht="40.799999999999997" customHeight="1" x14ac:dyDescent="0.25">
      <c r="A245" s="208"/>
      <c r="B245" s="209" t="s">
        <v>336</v>
      </c>
      <c r="C245" s="208" t="s">
        <v>36</v>
      </c>
      <c r="D245" s="274" t="s">
        <v>337</v>
      </c>
      <c r="E245" s="210" t="s">
        <v>38</v>
      </c>
      <c r="F245" s="211">
        <v>1</v>
      </c>
      <c r="G245" s="245">
        <v>3.86</v>
      </c>
      <c r="H245" s="245">
        <v>3.86</v>
      </c>
    </row>
    <row r="246" spans="1:8" s="7" customFormat="1" ht="40.799999999999997" customHeight="1" x14ac:dyDescent="0.25">
      <c r="A246" s="208"/>
      <c r="B246" s="209" t="s">
        <v>338</v>
      </c>
      <c r="C246" s="208" t="s">
        <v>36</v>
      </c>
      <c r="D246" s="274" t="s">
        <v>339</v>
      </c>
      <c r="E246" s="210" t="s">
        <v>38</v>
      </c>
      <c r="F246" s="211">
        <v>1</v>
      </c>
      <c r="G246" s="245">
        <v>35.6</v>
      </c>
      <c r="H246" s="245">
        <v>35.6</v>
      </c>
    </row>
    <row r="247" spans="1:8" s="7" customFormat="1" ht="40.799999999999997" customHeight="1" x14ac:dyDescent="0.25">
      <c r="A247" s="208"/>
      <c r="B247" s="209" t="s">
        <v>340</v>
      </c>
      <c r="C247" s="208" t="s">
        <v>36</v>
      </c>
      <c r="D247" s="274" t="s">
        <v>341</v>
      </c>
      <c r="E247" s="210" t="s">
        <v>38</v>
      </c>
      <c r="F247" s="211">
        <v>1</v>
      </c>
      <c r="G247" s="245">
        <v>82.26</v>
      </c>
      <c r="H247" s="245">
        <v>82.26</v>
      </c>
    </row>
    <row r="248" spans="1:8" s="7" customFormat="1" ht="40.799999999999997" customHeight="1" x14ac:dyDescent="0.25">
      <c r="A248" s="208"/>
      <c r="B248" s="209" t="s">
        <v>342</v>
      </c>
      <c r="C248" s="208" t="s">
        <v>36</v>
      </c>
      <c r="D248" s="274" t="s">
        <v>343</v>
      </c>
      <c r="E248" s="210" t="s">
        <v>38</v>
      </c>
      <c r="F248" s="211">
        <v>1</v>
      </c>
      <c r="G248" s="245">
        <v>3.06</v>
      </c>
      <c r="H248" s="245">
        <v>3.06</v>
      </c>
    </row>
    <row r="249" spans="1:8" s="190" customFormat="1" ht="19.2" customHeight="1" x14ac:dyDescent="0.25">
      <c r="A249" s="187"/>
      <c r="B249" s="188" t="s">
        <v>21</v>
      </c>
      <c r="C249" s="187" t="s">
        <v>22</v>
      </c>
      <c r="D249" s="187" t="s">
        <v>23</v>
      </c>
      <c r="E249" s="189" t="s">
        <v>311</v>
      </c>
      <c r="F249" s="188" t="s">
        <v>312</v>
      </c>
      <c r="G249" s="243" t="s">
        <v>313</v>
      </c>
      <c r="H249" s="243" t="s">
        <v>0</v>
      </c>
    </row>
    <row r="250" spans="1:8" s="97" customFormat="1" ht="28.8" customHeight="1" x14ac:dyDescent="0.25">
      <c r="A250" s="191"/>
      <c r="B250" s="192" t="s">
        <v>205</v>
      </c>
      <c r="C250" s="191" t="s">
        <v>206</v>
      </c>
      <c r="D250" s="191" t="s">
        <v>368</v>
      </c>
      <c r="E250" s="193" t="s">
        <v>46</v>
      </c>
      <c r="F250" s="194">
        <v>1</v>
      </c>
      <c r="G250" s="247">
        <v>26.8</v>
      </c>
      <c r="H250" s="247">
        <v>26.8</v>
      </c>
    </row>
    <row r="251" spans="1:8" s="7" customFormat="1" ht="40.799999999999997" customHeight="1" x14ac:dyDescent="0.25">
      <c r="A251" s="208"/>
      <c r="B251" s="209" t="s">
        <v>334</v>
      </c>
      <c r="C251" s="208" t="s">
        <v>36</v>
      </c>
      <c r="D251" s="274" t="s">
        <v>335</v>
      </c>
      <c r="E251" s="210" t="s">
        <v>38</v>
      </c>
      <c r="F251" s="211">
        <v>1</v>
      </c>
      <c r="G251" s="245">
        <v>19.88</v>
      </c>
      <c r="H251" s="245">
        <v>19.88</v>
      </c>
    </row>
    <row r="252" spans="1:8" s="7" customFormat="1" ht="40.799999999999997" customHeight="1" x14ac:dyDescent="0.25">
      <c r="A252" s="208"/>
      <c r="B252" s="209" t="s">
        <v>336</v>
      </c>
      <c r="C252" s="208" t="s">
        <v>36</v>
      </c>
      <c r="D252" s="274" t="s">
        <v>337</v>
      </c>
      <c r="E252" s="210" t="s">
        <v>38</v>
      </c>
      <c r="F252" s="211">
        <v>1</v>
      </c>
      <c r="G252" s="245">
        <v>3.86</v>
      </c>
      <c r="H252" s="245">
        <v>3.86</v>
      </c>
    </row>
    <row r="253" spans="1:8" s="7" customFormat="1" ht="40.799999999999997" customHeight="1" x14ac:dyDescent="0.25">
      <c r="A253" s="208"/>
      <c r="B253" s="209" t="s">
        <v>342</v>
      </c>
      <c r="C253" s="208" t="s">
        <v>36</v>
      </c>
      <c r="D253" s="274" t="s">
        <v>343</v>
      </c>
      <c r="E253" s="210" t="s">
        <v>38</v>
      </c>
      <c r="F253" s="211">
        <v>1</v>
      </c>
      <c r="G253" s="245">
        <v>3.06</v>
      </c>
      <c r="H253" s="245">
        <v>3.06</v>
      </c>
    </row>
    <row r="254" spans="1:8" s="190" customFormat="1" ht="19.2" customHeight="1" x14ac:dyDescent="0.25">
      <c r="A254" s="187"/>
      <c r="B254" s="188" t="s">
        <v>21</v>
      </c>
      <c r="C254" s="187" t="s">
        <v>22</v>
      </c>
      <c r="D254" s="187" t="s">
        <v>23</v>
      </c>
      <c r="E254" s="189" t="s">
        <v>311</v>
      </c>
      <c r="F254" s="188" t="s">
        <v>312</v>
      </c>
      <c r="G254" s="243" t="s">
        <v>313</v>
      </c>
      <c r="H254" s="243" t="s">
        <v>0</v>
      </c>
    </row>
    <row r="255" spans="1:8" s="97" customFormat="1" ht="28.8" customHeight="1" x14ac:dyDescent="0.25">
      <c r="A255" s="191"/>
      <c r="B255" s="192" t="s">
        <v>234</v>
      </c>
      <c r="C255" s="191" t="s">
        <v>43</v>
      </c>
      <c r="D255" s="191" t="s">
        <v>235</v>
      </c>
      <c r="E255" s="193" t="s">
        <v>50</v>
      </c>
      <c r="F255" s="194">
        <v>1</v>
      </c>
      <c r="G255" s="247">
        <v>3709.14</v>
      </c>
      <c r="H255" s="247">
        <v>3709.14</v>
      </c>
    </row>
    <row r="256" spans="1:8" s="7" customFormat="1" ht="28.8" customHeight="1" x14ac:dyDescent="0.25">
      <c r="A256" s="208"/>
      <c r="B256" s="209" t="s">
        <v>472</v>
      </c>
      <c r="C256" s="208" t="s">
        <v>43</v>
      </c>
      <c r="D256" s="208" t="s">
        <v>473</v>
      </c>
      <c r="E256" s="210" t="s">
        <v>50</v>
      </c>
      <c r="F256" s="211">
        <v>1</v>
      </c>
      <c r="G256" s="245">
        <v>3709.14</v>
      </c>
      <c r="H256" s="245">
        <v>3709.14</v>
      </c>
    </row>
    <row r="257" spans="1:8" s="97" customFormat="1" ht="28.8" customHeight="1" x14ac:dyDescent="0.25">
      <c r="A257" s="174" t="s">
        <v>556</v>
      </c>
      <c r="B257" s="174"/>
      <c r="C257" s="174"/>
      <c r="D257" s="174" t="s">
        <v>80</v>
      </c>
      <c r="E257" s="174"/>
      <c r="F257" s="175"/>
      <c r="G257" s="241"/>
      <c r="H257" s="242">
        <v>21933.91</v>
      </c>
    </row>
    <row r="258" spans="1:8" s="190" customFormat="1" ht="19.2" customHeight="1" x14ac:dyDescent="0.25">
      <c r="A258" s="187"/>
      <c r="B258" s="188" t="s">
        <v>21</v>
      </c>
      <c r="C258" s="187" t="s">
        <v>22</v>
      </c>
      <c r="D258" s="187" t="s">
        <v>23</v>
      </c>
      <c r="E258" s="189" t="s">
        <v>311</v>
      </c>
      <c r="F258" s="188" t="s">
        <v>312</v>
      </c>
      <c r="G258" s="243" t="s">
        <v>313</v>
      </c>
      <c r="H258" s="243" t="s">
        <v>0</v>
      </c>
    </row>
    <row r="259" spans="1:8" s="97" customFormat="1" ht="28.8" customHeight="1" x14ac:dyDescent="0.25">
      <c r="A259" s="199"/>
      <c r="B259" s="200" t="s">
        <v>273</v>
      </c>
      <c r="C259" s="199" t="s">
        <v>36</v>
      </c>
      <c r="D259" s="199" t="s">
        <v>274</v>
      </c>
      <c r="E259" s="201" t="s">
        <v>39</v>
      </c>
      <c r="F259" s="202">
        <v>1</v>
      </c>
      <c r="G259" s="244">
        <v>43.73</v>
      </c>
      <c r="H259" s="244">
        <v>43.73</v>
      </c>
    </row>
    <row r="260" spans="1:8" s="190" customFormat="1" ht="19.2" customHeight="1" x14ac:dyDescent="0.25">
      <c r="A260" s="187"/>
      <c r="B260" s="188" t="s">
        <v>21</v>
      </c>
      <c r="C260" s="187" t="s">
        <v>22</v>
      </c>
      <c r="D260" s="187" t="s">
        <v>23</v>
      </c>
      <c r="E260" s="189" t="s">
        <v>311</v>
      </c>
      <c r="F260" s="188" t="s">
        <v>312</v>
      </c>
      <c r="G260" s="243" t="s">
        <v>313</v>
      </c>
      <c r="H260" s="243" t="s">
        <v>0</v>
      </c>
    </row>
    <row r="261" spans="1:8" s="97" customFormat="1" ht="28.8" customHeight="1" x14ac:dyDescent="0.25">
      <c r="A261" s="199"/>
      <c r="B261" s="200" t="s">
        <v>263</v>
      </c>
      <c r="C261" s="199" t="s">
        <v>36</v>
      </c>
      <c r="D261" s="199" t="s">
        <v>264</v>
      </c>
      <c r="E261" s="201" t="s">
        <v>37</v>
      </c>
      <c r="F261" s="202">
        <v>1</v>
      </c>
      <c r="G261" s="244">
        <v>14.2</v>
      </c>
      <c r="H261" s="244">
        <v>14.2</v>
      </c>
    </row>
    <row r="262" spans="1:8" s="190" customFormat="1" ht="19.2" customHeight="1" x14ac:dyDescent="0.25">
      <c r="A262" s="187"/>
      <c r="B262" s="188" t="s">
        <v>21</v>
      </c>
      <c r="C262" s="187" t="s">
        <v>22</v>
      </c>
      <c r="D262" s="187" t="s">
        <v>23</v>
      </c>
      <c r="E262" s="189" t="s">
        <v>311</v>
      </c>
      <c r="F262" s="188" t="s">
        <v>312</v>
      </c>
      <c r="G262" s="243" t="s">
        <v>313</v>
      </c>
      <c r="H262" s="243" t="s">
        <v>0</v>
      </c>
    </row>
    <row r="263" spans="1:8" s="97" customFormat="1" ht="28.8" customHeight="1" x14ac:dyDescent="0.25">
      <c r="A263" s="199"/>
      <c r="B263" s="200" t="s">
        <v>261</v>
      </c>
      <c r="C263" s="199" t="s">
        <v>36</v>
      </c>
      <c r="D263" s="199" t="s">
        <v>262</v>
      </c>
      <c r="E263" s="201" t="s">
        <v>39</v>
      </c>
      <c r="F263" s="202">
        <v>1</v>
      </c>
      <c r="G263" s="244">
        <v>0.78</v>
      </c>
      <c r="H263" s="244">
        <v>0.78</v>
      </c>
    </row>
    <row r="264" spans="1:8" s="190" customFormat="1" ht="19.2" customHeight="1" x14ac:dyDescent="0.25">
      <c r="A264" s="187"/>
      <c r="B264" s="188" t="s">
        <v>21</v>
      </c>
      <c r="C264" s="187" t="s">
        <v>22</v>
      </c>
      <c r="D264" s="187" t="s">
        <v>23</v>
      </c>
      <c r="E264" s="189" t="s">
        <v>311</v>
      </c>
      <c r="F264" s="188" t="s">
        <v>312</v>
      </c>
      <c r="G264" s="243" t="s">
        <v>313</v>
      </c>
      <c r="H264" s="243" t="s">
        <v>0</v>
      </c>
    </row>
    <row r="265" spans="1:8" s="97" customFormat="1" ht="28.8" customHeight="1" x14ac:dyDescent="0.25">
      <c r="A265" s="199"/>
      <c r="B265" s="200" t="s">
        <v>256</v>
      </c>
      <c r="C265" s="199" t="s">
        <v>43</v>
      </c>
      <c r="D265" s="199" t="s">
        <v>257</v>
      </c>
      <c r="E265" s="201" t="s">
        <v>2</v>
      </c>
      <c r="F265" s="202">
        <v>1</v>
      </c>
      <c r="G265" s="244">
        <v>171.41</v>
      </c>
      <c r="H265" s="244">
        <v>171.41</v>
      </c>
    </row>
    <row r="266" spans="1:8" s="190" customFormat="1" ht="19.2" customHeight="1" x14ac:dyDescent="0.25">
      <c r="A266" s="187"/>
      <c r="B266" s="188" t="s">
        <v>21</v>
      </c>
      <c r="C266" s="187" t="s">
        <v>22</v>
      </c>
      <c r="D266" s="187" t="s">
        <v>23</v>
      </c>
      <c r="E266" s="189" t="s">
        <v>311</v>
      </c>
      <c r="F266" s="188" t="s">
        <v>312</v>
      </c>
      <c r="G266" s="243" t="s">
        <v>313</v>
      </c>
      <c r="H266" s="243" t="s">
        <v>0</v>
      </c>
    </row>
    <row r="267" spans="1:8" s="97" customFormat="1" ht="28.8" customHeight="1" x14ac:dyDescent="0.25">
      <c r="A267" s="199"/>
      <c r="B267" s="200" t="s">
        <v>258</v>
      </c>
      <c r="C267" s="199" t="s">
        <v>43</v>
      </c>
      <c r="D267" s="199" t="s">
        <v>259</v>
      </c>
      <c r="E267" s="201" t="s">
        <v>2</v>
      </c>
      <c r="F267" s="202">
        <v>1</v>
      </c>
      <c r="G267" s="244">
        <v>160.75</v>
      </c>
      <c r="H267" s="244">
        <v>160.75</v>
      </c>
    </row>
    <row r="268" spans="1:8" s="190" customFormat="1" ht="19.2" customHeight="1" x14ac:dyDescent="0.25">
      <c r="A268" s="187"/>
      <c r="B268" s="188" t="s">
        <v>21</v>
      </c>
      <c r="C268" s="187" t="s">
        <v>22</v>
      </c>
      <c r="D268" s="187" t="s">
        <v>23</v>
      </c>
      <c r="E268" s="189" t="s">
        <v>311</v>
      </c>
      <c r="F268" s="188" t="s">
        <v>312</v>
      </c>
      <c r="G268" s="243" t="s">
        <v>313</v>
      </c>
      <c r="H268" s="243" t="s">
        <v>0</v>
      </c>
    </row>
    <row r="269" spans="1:8" s="97" customFormat="1" ht="28.8" customHeight="1" x14ac:dyDescent="0.25">
      <c r="A269" s="199"/>
      <c r="B269" s="200" t="s">
        <v>248</v>
      </c>
      <c r="C269" s="199" t="s">
        <v>36</v>
      </c>
      <c r="D269" s="199" t="s">
        <v>197</v>
      </c>
      <c r="E269" s="201" t="s">
        <v>39</v>
      </c>
      <c r="F269" s="202">
        <v>1</v>
      </c>
      <c r="G269" s="244">
        <v>1.73</v>
      </c>
      <c r="H269" s="244">
        <v>1.73</v>
      </c>
    </row>
    <row r="270" spans="1:8" s="190" customFormat="1" ht="19.2" customHeight="1" x14ac:dyDescent="0.25">
      <c r="A270" s="187"/>
      <c r="B270" s="188" t="s">
        <v>21</v>
      </c>
      <c r="C270" s="187" t="s">
        <v>22</v>
      </c>
      <c r="D270" s="187" t="s">
        <v>23</v>
      </c>
      <c r="E270" s="189" t="s">
        <v>311</v>
      </c>
      <c r="F270" s="188" t="s">
        <v>312</v>
      </c>
      <c r="G270" s="243" t="s">
        <v>313</v>
      </c>
      <c r="H270" s="243" t="s">
        <v>0</v>
      </c>
    </row>
    <row r="271" spans="1:8" s="97" customFormat="1" ht="28.8" customHeight="1" x14ac:dyDescent="0.25">
      <c r="A271" s="199"/>
      <c r="B271" s="200" t="s">
        <v>275</v>
      </c>
      <c r="C271" s="199" t="s">
        <v>36</v>
      </c>
      <c r="D271" s="199" t="s">
        <v>276</v>
      </c>
      <c r="E271" s="201" t="s">
        <v>35</v>
      </c>
      <c r="F271" s="202">
        <v>1</v>
      </c>
      <c r="G271" s="244">
        <v>12.51</v>
      </c>
      <c r="H271" s="244">
        <v>12.51</v>
      </c>
    </row>
    <row r="272" spans="1:8" s="190" customFormat="1" ht="19.2" customHeight="1" x14ac:dyDescent="0.25">
      <c r="A272" s="187"/>
      <c r="B272" s="188" t="s">
        <v>21</v>
      </c>
      <c r="C272" s="187" t="s">
        <v>22</v>
      </c>
      <c r="D272" s="187" t="s">
        <v>23</v>
      </c>
      <c r="E272" s="189" t="s">
        <v>311</v>
      </c>
      <c r="F272" s="188" t="s">
        <v>312</v>
      </c>
      <c r="G272" s="243" t="s">
        <v>313</v>
      </c>
      <c r="H272" s="243" t="s">
        <v>0</v>
      </c>
    </row>
    <row r="273" spans="1:8" s="97" customFormat="1" ht="28.8" customHeight="1" x14ac:dyDescent="0.25">
      <c r="A273" s="199"/>
      <c r="B273" s="200" t="s">
        <v>269</v>
      </c>
      <c r="C273" s="199" t="s">
        <v>206</v>
      </c>
      <c r="D273" s="199" t="s">
        <v>171</v>
      </c>
      <c r="E273" s="201" t="s">
        <v>33</v>
      </c>
      <c r="F273" s="202">
        <v>1</v>
      </c>
      <c r="G273" s="244">
        <v>117.96</v>
      </c>
      <c r="H273" s="244">
        <v>117.96</v>
      </c>
    </row>
    <row r="274" spans="1:8" s="190" customFormat="1" ht="19.2" customHeight="1" x14ac:dyDescent="0.25">
      <c r="A274" s="187"/>
      <c r="B274" s="188" t="s">
        <v>21</v>
      </c>
      <c r="C274" s="187" t="s">
        <v>22</v>
      </c>
      <c r="D274" s="187" t="s">
        <v>23</v>
      </c>
      <c r="E274" s="189" t="s">
        <v>311</v>
      </c>
      <c r="F274" s="188" t="s">
        <v>312</v>
      </c>
      <c r="G274" s="243" t="s">
        <v>313</v>
      </c>
      <c r="H274" s="243" t="s">
        <v>0</v>
      </c>
    </row>
    <row r="275" spans="1:8" s="97" customFormat="1" ht="28.8" customHeight="1" x14ac:dyDescent="0.25">
      <c r="A275" s="199"/>
      <c r="B275" s="200" t="s">
        <v>271</v>
      </c>
      <c r="C275" s="199" t="s">
        <v>36</v>
      </c>
      <c r="D275" s="199" t="s">
        <v>272</v>
      </c>
      <c r="E275" s="201" t="s">
        <v>1</v>
      </c>
      <c r="F275" s="202">
        <v>1</v>
      </c>
      <c r="G275" s="244">
        <v>3.28</v>
      </c>
      <c r="H275" s="244">
        <v>3.28</v>
      </c>
    </row>
    <row r="276" spans="1:8" s="97" customFormat="1" ht="28.8" customHeight="1" x14ac:dyDescent="0.25">
      <c r="A276" s="174" t="s">
        <v>542</v>
      </c>
      <c r="B276" s="174"/>
      <c r="C276" s="174"/>
      <c r="D276" s="174" t="s">
        <v>196</v>
      </c>
      <c r="E276" s="174"/>
      <c r="F276" s="175"/>
      <c r="G276" s="241"/>
      <c r="H276" s="242">
        <v>124200</v>
      </c>
    </row>
    <row r="277" spans="1:8" s="190" customFormat="1" ht="19.2" customHeight="1" x14ac:dyDescent="0.25">
      <c r="A277" s="187"/>
      <c r="B277" s="188" t="s">
        <v>21</v>
      </c>
      <c r="C277" s="187" t="s">
        <v>22</v>
      </c>
      <c r="D277" s="187" t="s">
        <v>23</v>
      </c>
      <c r="E277" s="189" t="s">
        <v>311</v>
      </c>
      <c r="F277" s="188" t="s">
        <v>312</v>
      </c>
      <c r="G277" s="243" t="s">
        <v>313</v>
      </c>
      <c r="H277" s="243" t="s">
        <v>0</v>
      </c>
    </row>
    <row r="278" spans="1:8" s="97" customFormat="1" ht="28.8" customHeight="1" x14ac:dyDescent="0.25">
      <c r="A278" s="191"/>
      <c r="B278" s="192" t="s">
        <v>440</v>
      </c>
      <c r="C278" s="191" t="s">
        <v>206</v>
      </c>
      <c r="D278" s="191" t="s">
        <v>441</v>
      </c>
      <c r="E278" s="193" t="s">
        <v>37</v>
      </c>
      <c r="F278" s="194">
        <v>1</v>
      </c>
      <c r="G278" s="247">
        <v>1.55</v>
      </c>
      <c r="H278" s="247">
        <v>1.55</v>
      </c>
    </row>
    <row r="279" spans="1:8" s="7" customFormat="1" ht="28.8" customHeight="1" x14ac:dyDescent="0.25">
      <c r="A279" s="208"/>
      <c r="B279" s="209" t="s">
        <v>354</v>
      </c>
      <c r="C279" s="208" t="s">
        <v>36</v>
      </c>
      <c r="D279" s="208" t="s">
        <v>47</v>
      </c>
      <c r="E279" s="210" t="s">
        <v>38</v>
      </c>
      <c r="F279" s="211">
        <v>3.6999999999999998E-2</v>
      </c>
      <c r="G279" s="245">
        <v>28.66</v>
      </c>
      <c r="H279" s="245">
        <v>1.06</v>
      </c>
    </row>
    <row r="280" spans="1:8" s="7" customFormat="1" ht="28.8" customHeight="1" x14ac:dyDescent="0.25">
      <c r="A280" s="208"/>
      <c r="B280" s="209" t="s">
        <v>355</v>
      </c>
      <c r="C280" s="208" t="s">
        <v>36</v>
      </c>
      <c r="D280" s="208" t="s">
        <v>41</v>
      </c>
      <c r="E280" s="210" t="s">
        <v>38</v>
      </c>
      <c r="F280" s="211">
        <v>1.6E-2</v>
      </c>
      <c r="G280" s="245">
        <v>19.760000000000002</v>
      </c>
      <c r="H280" s="245">
        <v>0.31</v>
      </c>
    </row>
    <row r="281" spans="1:8" s="7" customFormat="1" ht="28.8" customHeight="1" x14ac:dyDescent="0.25">
      <c r="A281" s="208"/>
      <c r="B281" s="209" t="s">
        <v>248</v>
      </c>
      <c r="C281" s="208" t="s">
        <v>36</v>
      </c>
      <c r="D281" s="208" t="s">
        <v>197</v>
      </c>
      <c r="E281" s="210" t="s">
        <v>39</v>
      </c>
      <c r="F281" s="211">
        <v>0.106</v>
      </c>
      <c r="G281" s="245">
        <v>1.73</v>
      </c>
      <c r="H281" s="245">
        <v>0.18</v>
      </c>
    </row>
    <row r="282" spans="1:8" s="97" customFormat="1" ht="13.8" x14ac:dyDescent="0.25">
      <c r="A282" s="98"/>
      <c r="B282" s="98"/>
      <c r="C282" s="98"/>
      <c r="D282" s="99"/>
      <c r="E282" s="100"/>
      <c r="F282" s="7"/>
      <c r="G282" s="101"/>
      <c r="H282" s="101"/>
    </row>
    <row r="283" spans="1:8" s="97" customFormat="1" ht="13.8" x14ac:dyDescent="0.25">
      <c r="A283" s="115"/>
      <c r="B283" s="102"/>
      <c r="C283" s="102"/>
      <c r="D283" s="102"/>
      <c r="E283" s="104"/>
      <c r="F283" s="105"/>
      <c r="G283" s="106"/>
      <c r="H283" s="106"/>
    </row>
    <row r="284" spans="1:8" ht="17.399999999999999" x14ac:dyDescent="0.25">
      <c r="D284" s="90"/>
      <c r="E284" s="339"/>
      <c r="F284" s="339"/>
    </row>
    <row r="285" spans="1:8" s="97" customFormat="1" ht="13.8" x14ac:dyDescent="0.25">
      <c r="A285" s="98"/>
      <c r="B285" s="98"/>
      <c r="C285" s="98"/>
      <c r="D285" s="99"/>
      <c r="E285" s="100"/>
      <c r="F285" s="7"/>
      <c r="G285" s="101"/>
      <c r="H285" s="101"/>
    </row>
    <row r="286" spans="1:8" s="97" customFormat="1" ht="13.8" x14ac:dyDescent="0.25">
      <c r="A286" s="115"/>
      <c r="B286" s="102"/>
      <c r="C286" s="102"/>
      <c r="D286" s="102"/>
      <c r="E286" s="104"/>
      <c r="F286" s="105"/>
      <c r="G286" s="106"/>
      <c r="H286" s="106"/>
    </row>
    <row r="287" spans="1:8" ht="17.399999999999999" x14ac:dyDescent="0.25">
      <c r="D287" s="90"/>
      <c r="E287" s="339"/>
      <c r="F287" s="339"/>
    </row>
    <row r="288" spans="1:8" ht="17.399999999999999" x14ac:dyDescent="0.25">
      <c r="B288" s="351" t="s">
        <v>5</v>
      </c>
      <c r="C288" s="351"/>
      <c r="D288" s="297" t="str">
        <f>DADOS!C8</f>
        <v>Eng.ª Civil Flávia Cristina Barbosa</v>
      </c>
      <c r="E288" s="297"/>
      <c r="F288" s="49"/>
      <c r="G288" s="9"/>
    </row>
    <row r="289" spans="3:7" ht="17.399999999999999" x14ac:dyDescent="0.25">
      <c r="C289" s="10"/>
      <c r="D289" s="296" t="str">
        <f>"CREA: "&amp;DADOS!C9</f>
        <v>CREA: MG- 187.842/D</v>
      </c>
      <c r="E289" s="296"/>
      <c r="F289" s="164"/>
      <c r="G289" s="9"/>
    </row>
    <row r="290" spans="3:7" ht="18" x14ac:dyDescent="0.25">
      <c r="D290" s="91"/>
      <c r="E290" s="92"/>
      <c r="F290" s="3"/>
    </row>
  </sheetData>
  <mergeCells count="12">
    <mergeCell ref="A1:F2"/>
    <mergeCell ref="E287:F287"/>
    <mergeCell ref="D288:E288"/>
    <mergeCell ref="D289:E289"/>
    <mergeCell ref="A9:G9"/>
    <mergeCell ref="A3:C6"/>
    <mergeCell ref="A8:H8"/>
    <mergeCell ref="D4:D6"/>
    <mergeCell ref="E284:F284"/>
    <mergeCell ref="B288:C288"/>
    <mergeCell ref="G4:H4"/>
    <mergeCell ref="A7:G7"/>
  </mergeCells>
  <pageMargins left="0.51181102362204722" right="0.51181102362204722" top="0.78740157480314965" bottom="0.78740157480314965" header="0.31496062992125984" footer="0.31496062992125984"/>
  <pageSetup paperSize="9" scale="80" fitToHeight="2000" orientation="landscape" r:id="rId1"/>
  <headerFooter>
    <oddFooter>Página &amp;P de &amp;N</oddFooter>
  </headerFooter>
  <rowBreaks count="3" manualBreakCount="3">
    <brk id="42" max="7" man="1"/>
    <brk id="102" max="7" man="1"/>
    <brk id="17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53"/>
  <sheetViews>
    <sheetView view="pageBreakPreview" topLeftCell="A25" zoomScale="50" zoomScaleNormal="70" zoomScaleSheetLayoutView="50" workbookViewId="0">
      <selection activeCell="D41" sqref="D41"/>
    </sheetView>
  </sheetViews>
  <sheetFormatPr defaultColWidth="9" defaultRowHeight="15" x14ac:dyDescent="0.25"/>
  <cols>
    <col min="1" max="1" width="14.3984375" style="6" customWidth="1"/>
    <col min="2" max="2" width="15.8984375" style="6" customWidth="1"/>
    <col min="3" max="3" width="81.5" style="1" customWidth="1"/>
    <col min="4" max="4" width="23.3984375" style="6" customWidth="1"/>
    <col min="5" max="5" width="15.69921875" style="1" customWidth="1"/>
    <col min="6" max="6" width="13.69921875" style="228" customWidth="1"/>
    <col min="7" max="7" width="20.3984375" style="86" bestFit="1" customWidth="1"/>
    <col min="8" max="8" width="19.59765625" style="1" customWidth="1"/>
    <col min="9" max="9" width="14.59765625" style="1" bestFit="1" customWidth="1"/>
    <col min="10" max="10" width="22.59765625" style="1" bestFit="1" customWidth="1"/>
    <col min="11" max="16384" width="9" style="1"/>
  </cols>
  <sheetData>
    <row r="1" spans="1:10" s="24" customFormat="1" ht="22.95" customHeight="1" thickBot="1" x14ac:dyDescent="0.35">
      <c r="A1" s="305" t="s">
        <v>31</v>
      </c>
      <c r="B1" s="306"/>
      <c r="C1" s="306"/>
      <c r="D1" s="306"/>
      <c r="E1" s="306"/>
      <c r="F1" s="306"/>
      <c r="G1" s="306"/>
      <c r="H1" s="307"/>
      <c r="I1" s="32" t="s">
        <v>3</v>
      </c>
      <c r="J1" s="157" t="str">
        <f>DADOS!C2</f>
        <v>R03</v>
      </c>
    </row>
    <row r="2" spans="1:10" s="25" customFormat="1" ht="22.95" customHeight="1" thickBot="1" x14ac:dyDescent="0.3">
      <c r="A2" s="308"/>
      <c r="B2" s="309"/>
      <c r="C2" s="309"/>
      <c r="D2" s="309"/>
      <c r="E2" s="309"/>
      <c r="F2" s="309"/>
      <c r="G2" s="309"/>
      <c r="H2" s="310"/>
      <c r="I2" s="33" t="s">
        <v>10</v>
      </c>
      <c r="J2" s="158">
        <f ca="1">DADOS!C4</f>
        <v>44993</v>
      </c>
    </row>
    <row r="3" spans="1:10" s="25" customFormat="1" ht="21" customHeight="1" x14ac:dyDescent="0.25">
      <c r="A3" s="311" t="s">
        <v>11</v>
      </c>
      <c r="B3" s="312"/>
      <c r="C3" s="320" t="s">
        <v>12</v>
      </c>
      <c r="D3" s="321"/>
      <c r="E3" s="321"/>
      <c r="F3" s="322"/>
      <c r="G3" s="311" t="s">
        <v>9</v>
      </c>
      <c r="H3" s="312"/>
      <c r="I3" s="29" t="s">
        <v>13</v>
      </c>
      <c r="J3" s="159"/>
    </row>
    <row r="4" spans="1:10" s="25" customFormat="1" ht="61.2" customHeight="1" thickBot="1" x14ac:dyDescent="0.3">
      <c r="A4" s="357"/>
      <c r="B4" s="348"/>
      <c r="C4" s="350" t="str">
        <f>DADOS!C3</f>
        <v>SERVIÇOS DE PODA, SUPRESSÃO E MANUTENÇÃO DE ÁREAS VERDES</v>
      </c>
      <c r="D4" s="354"/>
      <c r="E4" s="354"/>
      <c r="F4" s="355"/>
      <c r="G4" s="357"/>
      <c r="H4" s="348"/>
      <c r="I4" s="360" t="str">
        <f>DADOS!C7</f>
        <v>SINAPI - 01/2023 - Minas Gerais
SICRO3 - 10/2022 - Minas Gerais
SETOP - 10/2022 - Minas Gerais
SUDECAP - 12/2022 - Minas Gerais</v>
      </c>
      <c r="J4" s="361"/>
    </row>
    <row r="5" spans="1:10" s="25" customFormat="1" ht="21" customHeight="1" thickBot="1" x14ac:dyDescent="0.3">
      <c r="A5" s="357"/>
      <c r="B5" s="348"/>
      <c r="C5" s="350"/>
      <c r="D5" s="354"/>
      <c r="E5" s="354"/>
      <c r="F5" s="355"/>
      <c r="G5" s="357"/>
      <c r="H5" s="348"/>
      <c r="I5" s="35" t="s">
        <v>14</v>
      </c>
      <c r="J5" s="160">
        <f>DADOS!C5</f>
        <v>0.33910000000000001</v>
      </c>
    </row>
    <row r="6" spans="1:10" s="25" customFormat="1" ht="20.399999999999999" customHeight="1" thickBot="1" x14ac:dyDescent="0.3">
      <c r="A6" s="313"/>
      <c r="B6" s="314"/>
      <c r="C6" s="317"/>
      <c r="D6" s="318"/>
      <c r="E6" s="318"/>
      <c r="F6" s="319"/>
      <c r="G6" s="313"/>
      <c r="H6" s="314"/>
      <c r="I6" s="36" t="s">
        <v>15</v>
      </c>
      <c r="J6" s="160">
        <f>DADOS!C6</f>
        <v>0</v>
      </c>
    </row>
    <row r="7" spans="1:10" s="25" customFormat="1" ht="7.95" customHeight="1" thickBot="1" x14ac:dyDescent="0.3">
      <c r="A7" s="109"/>
      <c r="B7" s="109"/>
      <c r="C7" s="46"/>
      <c r="D7" s="46"/>
      <c r="E7" s="46"/>
      <c r="F7" s="227"/>
      <c r="G7" s="110"/>
      <c r="H7" s="41"/>
      <c r="I7" s="38"/>
      <c r="J7" s="38"/>
    </row>
    <row r="8" spans="1:10" s="25" customFormat="1" ht="22.2" customHeight="1" x14ac:dyDescent="0.25">
      <c r="A8" s="349" t="str">
        <f>A1&amp;" DE PROJETO EXECUTIVO - "&amp;C4</f>
        <v>CURVA ABC DE SERVIÇOS DE PROJETO EXECUTIVO - SERVIÇOS DE PODA, SUPRESSÃO E MANUTENÇÃO DE ÁREAS VERDES</v>
      </c>
      <c r="B8" s="349"/>
      <c r="C8" s="349"/>
      <c r="D8" s="349"/>
      <c r="E8" s="349"/>
      <c r="F8" s="349"/>
      <c r="G8" s="349"/>
      <c r="H8" s="349"/>
      <c r="I8" s="349"/>
      <c r="J8" s="349"/>
    </row>
    <row r="9" spans="1:10" s="26" customFormat="1" ht="7.95" customHeight="1" thickBot="1" x14ac:dyDescent="0.35">
      <c r="A9" s="358"/>
      <c r="B9" s="359"/>
      <c r="C9" s="359"/>
      <c r="D9" s="359"/>
      <c r="E9" s="359"/>
      <c r="F9" s="359"/>
      <c r="G9" s="359"/>
      <c r="H9" s="359"/>
      <c r="I9" s="359"/>
    </row>
    <row r="10" spans="1:10" s="26" customFormat="1" ht="53.4" customHeight="1" thickBot="1" x14ac:dyDescent="0.35">
      <c r="A10" s="39" t="s">
        <v>21</v>
      </c>
      <c r="B10" s="37" t="s">
        <v>22</v>
      </c>
      <c r="C10" s="37" t="s">
        <v>23</v>
      </c>
      <c r="D10" s="37" t="s">
        <v>277</v>
      </c>
      <c r="E10" s="37" t="s">
        <v>278</v>
      </c>
      <c r="F10" s="226" t="s">
        <v>279</v>
      </c>
      <c r="G10" s="111" t="s">
        <v>280</v>
      </c>
      <c r="H10" s="37" t="s">
        <v>63</v>
      </c>
      <c r="I10" s="40" t="s">
        <v>281</v>
      </c>
      <c r="J10" s="40" t="s">
        <v>356</v>
      </c>
    </row>
    <row r="11" spans="1:10" s="235" customFormat="1" ht="30" x14ac:dyDescent="0.25">
      <c r="A11" s="230" t="s">
        <v>202</v>
      </c>
      <c r="B11" s="230" t="s">
        <v>36</v>
      </c>
      <c r="C11" s="229" t="s">
        <v>203</v>
      </c>
      <c r="D11" s="229" t="s">
        <v>204</v>
      </c>
      <c r="E11" s="230" t="s">
        <v>35</v>
      </c>
      <c r="F11" s="233">
        <v>419079.1</v>
      </c>
      <c r="G11" s="234">
        <v>3</v>
      </c>
      <c r="H11" s="234">
        <v>1257237.3</v>
      </c>
      <c r="I11" s="230" t="s">
        <v>557</v>
      </c>
      <c r="J11" s="230" t="s">
        <v>557</v>
      </c>
    </row>
    <row r="12" spans="1:10" s="235" customFormat="1" ht="30" x14ac:dyDescent="0.25">
      <c r="A12" s="232" t="s">
        <v>434</v>
      </c>
      <c r="B12" s="232" t="s">
        <v>206</v>
      </c>
      <c r="C12" s="231" t="s">
        <v>435</v>
      </c>
      <c r="D12" s="231" t="s">
        <v>200</v>
      </c>
      <c r="E12" s="232" t="s">
        <v>50</v>
      </c>
      <c r="F12" s="236">
        <v>192</v>
      </c>
      <c r="G12" s="237">
        <v>6087.7</v>
      </c>
      <c r="H12" s="237">
        <v>1168838.3999999999</v>
      </c>
      <c r="I12" s="232" t="s">
        <v>558</v>
      </c>
      <c r="J12" s="232" t="s">
        <v>559</v>
      </c>
    </row>
    <row r="13" spans="1:10" s="235" customFormat="1" ht="60" x14ac:dyDescent="0.25">
      <c r="A13" s="232" t="s">
        <v>207</v>
      </c>
      <c r="B13" s="232" t="s">
        <v>206</v>
      </c>
      <c r="C13" s="231" t="s">
        <v>368</v>
      </c>
      <c r="D13" s="231" t="s">
        <v>201</v>
      </c>
      <c r="E13" s="232" t="s">
        <v>45</v>
      </c>
      <c r="F13" s="238">
        <v>4576</v>
      </c>
      <c r="G13" s="237">
        <v>144.66</v>
      </c>
      <c r="H13" s="237">
        <v>661964.16</v>
      </c>
      <c r="I13" s="232" t="s">
        <v>560</v>
      </c>
      <c r="J13" s="232" t="s">
        <v>561</v>
      </c>
    </row>
    <row r="14" spans="1:10" s="235" customFormat="1" ht="45" x14ac:dyDescent="0.25">
      <c r="A14" s="230" t="s">
        <v>481</v>
      </c>
      <c r="B14" s="230" t="s">
        <v>206</v>
      </c>
      <c r="C14" s="229" t="s">
        <v>628</v>
      </c>
      <c r="D14" s="229" t="s">
        <v>238</v>
      </c>
      <c r="E14" s="230" t="s">
        <v>75</v>
      </c>
      <c r="F14" s="239">
        <v>1</v>
      </c>
      <c r="G14" s="234">
        <v>605785.11</v>
      </c>
      <c r="H14" s="234">
        <v>605785.11</v>
      </c>
      <c r="I14" s="230" t="s">
        <v>562</v>
      </c>
      <c r="J14" s="230" t="s">
        <v>563</v>
      </c>
    </row>
    <row r="15" spans="1:10" s="235" customFormat="1" ht="60" x14ac:dyDescent="0.25">
      <c r="A15" s="232" t="s">
        <v>208</v>
      </c>
      <c r="B15" s="232" t="s">
        <v>206</v>
      </c>
      <c r="C15" s="231" t="s">
        <v>160</v>
      </c>
      <c r="D15" s="231" t="s">
        <v>201</v>
      </c>
      <c r="E15" s="232" t="s">
        <v>45</v>
      </c>
      <c r="F15" s="238">
        <v>2288</v>
      </c>
      <c r="G15" s="237">
        <v>231.58</v>
      </c>
      <c r="H15" s="237">
        <v>529855.04</v>
      </c>
      <c r="I15" s="232" t="s">
        <v>564</v>
      </c>
      <c r="J15" s="232" t="s">
        <v>565</v>
      </c>
    </row>
    <row r="16" spans="1:10" s="235" customFormat="1" ht="30" x14ac:dyDescent="0.25">
      <c r="A16" s="230" t="s">
        <v>211</v>
      </c>
      <c r="B16" s="230" t="s">
        <v>36</v>
      </c>
      <c r="C16" s="229" t="s">
        <v>212</v>
      </c>
      <c r="D16" s="229" t="s">
        <v>204</v>
      </c>
      <c r="E16" s="230" t="s">
        <v>1</v>
      </c>
      <c r="F16" s="233">
        <v>33526.33</v>
      </c>
      <c r="G16" s="234">
        <v>14.25</v>
      </c>
      <c r="H16" s="234">
        <v>477750.2</v>
      </c>
      <c r="I16" s="230" t="s">
        <v>566</v>
      </c>
      <c r="J16" s="230" t="s">
        <v>567</v>
      </c>
    </row>
    <row r="17" spans="1:10" s="235" customFormat="1" ht="60" x14ac:dyDescent="0.25">
      <c r="A17" s="232" t="s">
        <v>205</v>
      </c>
      <c r="B17" s="232" t="s">
        <v>206</v>
      </c>
      <c r="C17" s="231" t="s">
        <v>368</v>
      </c>
      <c r="D17" s="231" t="s">
        <v>201</v>
      </c>
      <c r="E17" s="232" t="s">
        <v>46</v>
      </c>
      <c r="F17" s="238">
        <v>12896</v>
      </c>
      <c r="G17" s="237">
        <v>26.8</v>
      </c>
      <c r="H17" s="237">
        <v>345612.79999999999</v>
      </c>
      <c r="I17" s="232" t="s">
        <v>568</v>
      </c>
      <c r="J17" s="232" t="s">
        <v>569</v>
      </c>
    </row>
    <row r="18" spans="1:10" s="235" customFormat="1" ht="60" x14ac:dyDescent="0.25">
      <c r="A18" s="232" t="s">
        <v>213</v>
      </c>
      <c r="B18" s="232" t="s">
        <v>206</v>
      </c>
      <c r="C18" s="231" t="s">
        <v>365</v>
      </c>
      <c r="D18" s="231" t="s">
        <v>201</v>
      </c>
      <c r="E18" s="232" t="s">
        <v>45</v>
      </c>
      <c r="F18" s="238">
        <v>2288</v>
      </c>
      <c r="G18" s="237">
        <v>144.66</v>
      </c>
      <c r="H18" s="237">
        <v>330982.08</v>
      </c>
      <c r="I18" s="232" t="s">
        <v>570</v>
      </c>
      <c r="J18" s="232" t="s">
        <v>571</v>
      </c>
    </row>
    <row r="19" spans="1:10" s="235" customFormat="1" ht="30" x14ac:dyDescent="0.25">
      <c r="A19" s="232" t="s">
        <v>432</v>
      </c>
      <c r="B19" s="232" t="s">
        <v>206</v>
      </c>
      <c r="C19" s="231" t="s">
        <v>433</v>
      </c>
      <c r="D19" s="231" t="s">
        <v>200</v>
      </c>
      <c r="E19" s="232" t="s">
        <v>50</v>
      </c>
      <c r="F19" s="236">
        <v>48</v>
      </c>
      <c r="G19" s="237">
        <v>6087.7</v>
      </c>
      <c r="H19" s="237">
        <v>292209.59999999998</v>
      </c>
      <c r="I19" s="232" t="s">
        <v>572</v>
      </c>
      <c r="J19" s="232" t="s">
        <v>573</v>
      </c>
    </row>
    <row r="20" spans="1:10" s="235" customFormat="1" ht="30" x14ac:dyDescent="0.25">
      <c r="A20" s="232" t="s">
        <v>431</v>
      </c>
      <c r="B20" s="232" t="s">
        <v>206</v>
      </c>
      <c r="C20" s="231" t="s">
        <v>362</v>
      </c>
      <c r="D20" s="231" t="s">
        <v>200</v>
      </c>
      <c r="E20" s="232" t="s">
        <v>50</v>
      </c>
      <c r="F20" s="236">
        <v>48</v>
      </c>
      <c r="G20" s="237">
        <v>5851.44</v>
      </c>
      <c r="H20" s="237">
        <v>280869.12</v>
      </c>
      <c r="I20" s="232" t="s">
        <v>574</v>
      </c>
      <c r="J20" s="232" t="s">
        <v>575</v>
      </c>
    </row>
    <row r="21" spans="1:10" s="235" customFormat="1" x14ac:dyDescent="0.25">
      <c r="A21" s="230" t="s">
        <v>221</v>
      </c>
      <c r="B21" s="230" t="s">
        <v>36</v>
      </c>
      <c r="C21" s="229" t="s">
        <v>222</v>
      </c>
      <c r="D21" s="229" t="s">
        <v>204</v>
      </c>
      <c r="E21" s="230" t="s">
        <v>39</v>
      </c>
      <c r="F21" s="233">
        <v>127034.73</v>
      </c>
      <c r="G21" s="234">
        <v>1.78</v>
      </c>
      <c r="H21" s="234">
        <v>226121.81</v>
      </c>
      <c r="I21" s="230" t="s">
        <v>576</v>
      </c>
      <c r="J21" s="230" t="s">
        <v>577</v>
      </c>
    </row>
    <row r="22" spans="1:10" s="235" customFormat="1" ht="60" x14ac:dyDescent="0.25">
      <c r="A22" s="232" t="s">
        <v>209</v>
      </c>
      <c r="B22" s="232" t="s">
        <v>206</v>
      </c>
      <c r="C22" s="231" t="s">
        <v>161</v>
      </c>
      <c r="D22" s="231" t="s">
        <v>201</v>
      </c>
      <c r="E22" s="232" t="s">
        <v>46</v>
      </c>
      <c r="F22" s="238">
        <v>6448</v>
      </c>
      <c r="G22" s="237">
        <v>31.86</v>
      </c>
      <c r="H22" s="237">
        <v>205433.28</v>
      </c>
      <c r="I22" s="232" t="s">
        <v>578</v>
      </c>
      <c r="J22" s="232" t="s">
        <v>579</v>
      </c>
    </row>
    <row r="23" spans="1:10" s="235" customFormat="1" x14ac:dyDescent="0.25">
      <c r="A23" s="230" t="s">
        <v>223</v>
      </c>
      <c r="B23" s="230" t="s">
        <v>36</v>
      </c>
      <c r="C23" s="229" t="s">
        <v>224</v>
      </c>
      <c r="D23" s="229" t="s">
        <v>204</v>
      </c>
      <c r="E23" s="230" t="s">
        <v>39</v>
      </c>
      <c r="F23" s="233">
        <v>178848</v>
      </c>
      <c r="G23" s="234">
        <v>1.04</v>
      </c>
      <c r="H23" s="234">
        <v>186001.92000000001</v>
      </c>
      <c r="I23" s="230" t="s">
        <v>580</v>
      </c>
      <c r="J23" s="230" t="s">
        <v>581</v>
      </c>
    </row>
    <row r="24" spans="1:10" s="235" customFormat="1" ht="30" x14ac:dyDescent="0.25">
      <c r="A24" s="232" t="s">
        <v>429</v>
      </c>
      <c r="B24" s="232" t="s">
        <v>206</v>
      </c>
      <c r="C24" s="231" t="s">
        <v>183</v>
      </c>
      <c r="D24" s="231" t="s">
        <v>200</v>
      </c>
      <c r="E24" s="232" t="s">
        <v>49</v>
      </c>
      <c r="F24" s="236">
        <v>36</v>
      </c>
      <c r="G24" s="237">
        <v>5094.9799999999996</v>
      </c>
      <c r="H24" s="237">
        <v>183419.28</v>
      </c>
      <c r="I24" s="232" t="s">
        <v>582</v>
      </c>
      <c r="J24" s="232" t="s">
        <v>583</v>
      </c>
    </row>
    <row r="25" spans="1:10" s="235" customFormat="1" ht="30" x14ac:dyDescent="0.25">
      <c r="A25" s="232" t="s">
        <v>430</v>
      </c>
      <c r="B25" s="232" t="s">
        <v>206</v>
      </c>
      <c r="C25" s="231" t="s">
        <v>358</v>
      </c>
      <c r="D25" s="231" t="s">
        <v>200</v>
      </c>
      <c r="E25" s="232" t="s">
        <v>49</v>
      </c>
      <c r="F25" s="236">
        <v>36</v>
      </c>
      <c r="G25" s="237">
        <v>5062.08</v>
      </c>
      <c r="H25" s="237">
        <v>182234.88</v>
      </c>
      <c r="I25" s="232" t="s">
        <v>584</v>
      </c>
      <c r="J25" s="232" t="s">
        <v>585</v>
      </c>
    </row>
    <row r="26" spans="1:10" s="235" customFormat="1" ht="60" x14ac:dyDescent="0.25">
      <c r="A26" s="232" t="s">
        <v>210</v>
      </c>
      <c r="B26" s="232" t="s">
        <v>206</v>
      </c>
      <c r="C26" s="231" t="s">
        <v>366</v>
      </c>
      <c r="D26" s="231" t="s">
        <v>201</v>
      </c>
      <c r="E26" s="232" t="s">
        <v>46</v>
      </c>
      <c r="F26" s="238">
        <v>6448</v>
      </c>
      <c r="G26" s="237">
        <v>26.8</v>
      </c>
      <c r="H26" s="237">
        <v>172806.39999999999</v>
      </c>
      <c r="I26" s="232" t="s">
        <v>586</v>
      </c>
      <c r="J26" s="232" t="s">
        <v>587</v>
      </c>
    </row>
    <row r="27" spans="1:10" s="235" customFormat="1" x14ac:dyDescent="0.25">
      <c r="A27" s="232" t="s">
        <v>214</v>
      </c>
      <c r="B27" s="232" t="s">
        <v>43</v>
      </c>
      <c r="C27" s="231" t="s">
        <v>215</v>
      </c>
      <c r="D27" s="231" t="s">
        <v>216</v>
      </c>
      <c r="E27" s="232" t="s">
        <v>38</v>
      </c>
      <c r="F27" s="238">
        <v>6448</v>
      </c>
      <c r="G27" s="237">
        <v>23.59</v>
      </c>
      <c r="H27" s="237">
        <v>152108.32</v>
      </c>
      <c r="I27" s="232" t="s">
        <v>442</v>
      </c>
      <c r="J27" s="232" t="s">
        <v>588</v>
      </c>
    </row>
    <row r="28" spans="1:10" s="235" customFormat="1" ht="30" x14ac:dyDescent="0.25">
      <c r="A28" s="232" t="s">
        <v>217</v>
      </c>
      <c r="B28" s="232" t="s">
        <v>43</v>
      </c>
      <c r="C28" s="231" t="s">
        <v>218</v>
      </c>
      <c r="D28" s="231" t="s">
        <v>219</v>
      </c>
      <c r="E28" s="232" t="s">
        <v>38</v>
      </c>
      <c r="F28" s="238">
        <v>6448</v>
      </c>
      <c r="G28" s="237">
        <v>20.22</v>
      </c>
      <c r="H28" s="237">
        <v>130378.56</v>
      </c>
      <c r="I28" s="232" t="s">
        <v>589</v>
      </c>
      <c r="J28" s="232" t="s">
        <v>590</v>
      </c>
    </row>
    <row r="29" spans="1:10" s="235" customFormat="1" ht="30" x14ac:dyDescent="0.25">
      <c r="A29" s="232" t="s">
        <v>220</v>
      </c>
      <c r="B29" s="232" t="s">
        <v>36</v>
      </c>
      <c r="C29" s="231" t="s">
        <v>40</v>
      </c>
      <c r="D29" s="231" t="s">
        <v>200</v>
      </c>
      <c r="E29" s="232" t="s">
        <v>50</v>
      </c>
      <c r="F29" s="236">
        <v>24</v>
      </c>
      <c r="G29" s="237">
        <v>4893.21</v>
      </c>
      <c r="H29" s="237">
        <v>117437.04</v>
      </c>
      <c r="I29" s="232" t="s">
        <v>591</v>
      </c>
      <c r="J29" s="232" t="s">
        <v>592</v>
      </c>
    </row>
    <row r="30" spans="1:10" s="235" customFormat="1" x14ac:dyDescent="0.25">
      <c r="A30" s="232" t="s">
        <v>440</v>
      </c>
      <c r="B30" s="232" t="s">
        <v>206</v>
      </c>
      <c r="C30" s="231" t="s">
        <v>441</v>
      </c>
      <c r="D30" s="231" t="s">
        <v>225</v>
      </c>
      <c r="E30" s="232" t="s">
        <v>37</v>
      </c>
      <c r="F30" s="238">
        <v>60000</v>
      </c>
      <c r="G30" s="237">
        <v>1.55</v>
      </c>
      <c r="H30" s="237">
        <v>93000</v>
      </c>
      <c r="I30" s="232" t="s">
        <v>593</v>
      </c>
      <c r="J30" s="232" t="s">
        <v>594</v>
      </c>
    </row>
    <row r="31" spans="1:10" s="235" customFormat="1" ht="30" x14ac:dyDescent="0.25">
      <c r="A31" s="232" t="s">
        <v>438</v>
      </c>
      <c r="B31" s="232" t="s">
        <v>206</v>
      </c>
      <c r="C31" s="231" t="s">
        <v>439</v>
      </c>
      <c r="D31" s="231" t="s">
        <v>200</v>
      </c>
      <c r="E31" s="232" t="s">
        <v>50</v>
      </c>
      <c r="F31" s="236">
        <v>12</v>
      </c>
      <c r="G31" s="237">
        <v>5851.44</v>
      </c>
      <c r="H31" s="237">
        <v>70217.279999999999</v>
      </c>
      <c r="I31" s="232" t="s">
        <v>595</v>
      </c>
      <c r="J31" s="232" t="s">
        <v>596</v>
      </c>
    </row>
    <row r="32" spans="1:10" s="235" customFormat="1" x14ac:dyDescent="0.25">
      <c r="A32" s="232" t="s">
        <v>226</v>
      </c>
      <c r="B32" s="232" t="s">
        <v>43</v>
      </c>
      <c r="C32" s="231" t="s">
        <v>227</v>
      </c>
      <c r="D32" s="231" t="s">
        <v>216</v>
      </c>
      <c r="E32" s="232" t="s">
        <v>38</v>
      </c>
      <c r="F32" s="238">
        <v>2288</v>
      </c>
      <c r="G32" s="237">
        <v>26.58</v>
      </c>
      <c r="H32" s="237">
        <v>60815.040000000001</v>
      </c>
      <c r="I32" s="232" t="s">
        <v>597</v>
      </c>
      <c r="J32" s="232" t="s">
        <v>598</v>
      </c>
    </row>
    <row r="33" spans="1:10" s="235" customFormat="1" ht="30" x14ac:dyDescent="0.25">
      <c r="A33" s="230" t="s">
        <v>230</v>
      </c>
      <c r="B33" s="230" t="s">
        <v>36</v>
      </c>
      <c r="C33" s="229" t="s">
        <v>231</v>
      </c>
      <c r="D33" s="229" t="s">
        <v>204</v>
      </c>
      <c r="E33" s="230" t="s">
        <v>35</v>
      </c>
      <c r="F33" s="239">
        <v>460</v>
      </c>
      <c r="G33" s="234">
        <v>131.03</v>
      </c>
      <c r="H33" s="234">
        <v>60273.8</v>
      </c>
      <c r="I33" s="230" t="s">
        <v>599</v>
      </c>
      <c r="J33" s="230" t="s">
        <v>600</v>
      </c>
    </row>
    <row r="34" spans="1:10" s="235" customFormat="1" ht="30" x14ac:dyDescent="0.25">
      <c r="A34" s="232" t="s">
        <v>228</v>
      </c>
      <c r="B34" s="232" t="s">
        <v>43</v>
      </c>
      <c r="C34" s="231" t="s">
        <v>229</v>
      </c>
      <c r="D34" s="231" t="s">
        <v>219</v>
      </c>
      <c r="E34" s="232" t="s">
        <v>38</v>
      </c>
      <c r="F34" s="238">
        <v>2288</v>
      </c>
      <c r="G34" s="237">
        <v>25.38</v>
      </c>
      <c r="H34" s="237">
        <v>58069.440000000002</v>
      </c>
      <c r="I34" s="232" t="s">
        <v>601</v>
      </c>
      <c r="J34" s="232" t="s">
        <v>602</v>
      </c>
    </row>
    <row r="35" spans="1:10" s="235" customFormat="1" x14ac:dyDescent="0.25">
      <c r="A35" s="230" t="s">
        <v>232</v>
      </c>
      <c r="B35" s="230" t="s">
        <v>36</v>
      </c>
      <c r="C35" s="229" t="s">
        <v>233</v>
      </c>
      <c r="D35" s="229" t="s">
        <v>204</v>
      </c>
      <c r="E35" s="230" t="s">
        <v>35</v>
      </c>
      <c r="F35" s="239">
        <v>230</v>
      </c>
      <c r="G35" s="234">
        <v>206.89</v>
      </c>
      <c r="H35" s="234">
        <v>47584.7</v>
      </c>
      <c r="I35" s="230" t="s">
        <v>603</v>
      </c>
      <c r="J35" s="230" t="s">
        <v>604</v>
      </c>
    </row>
    <row r="36" spans="1:10" s="235" customFormat="1" ht="30" x14ac:dyDescent="0.25">
      <c r="A36" s="232" t="s">
        <v>234</v>
      </c>
      <c r="B36" s="232" t="s">
        <v>43</v>
      </c>
      <c r="C36" s="231" t="s">
        <v>235</v>
      </c>
      <c r="D36" s="231" t="s">
        <v>236</v>
      </c>
      <c r="E36" s="232" t="s">
        <v>50</v>
      </c>
      <c r="F36" s="236">
        <v>12</v>
      </c>
      <c r="G36" s="237">
        <v>3709.14</v>
      </c>
      <c r="H36" s="237">
        <v>44509.68</v>
      </c>
      <c r="I36" s="232" t="s">
        <v>443</v>
      </c>
      <c r="J36" s="232" t="s">
        <v>605</v>
      </c>
    </row>
    <row r="37" spans="1:10" s="235" customFormat="1" ht="30" x14ac:dyDescent="0.25">
      <c r="A37" s="230" t="s">
        <v>237</v>
      </c>
      <c r="B37" s="230" t="s">
        <v>206</v>
      </c>
      <c r="C37" s="229" t="s">
        <v>114</v>
      </c>
      <c r="D37" s="229" t="s">
        <v>238</v>
      </c>
      <c r="E37" s="230" t="s">
        <v>35</v>
      </c>
      <c r="F37" s="233">
        <v>1677</v>
      </c>
      <c r="G37" s="234">
        <v>24.95</v>
      </c>
      <c r="H37" s="234">
        <v>41841.15</v>
      </c>
      <c r="I37" s="230" t="s">
        <v>606</v>
      </c>
      <c r="J37" s="230" t="s">
        <v>607</v>
      </c>
    </row>
    <row r="38" spans="1:10" s="235" customFormat="1" ht="30" x14ac:dyDescent="0.25">
      <c r="A38" s="230" t="s">
        <v>239</v>
      </c>
      <c r="B38" s="230" t="s">
        <v>36</v>
      </c>
      <c r="C38" s="229" t="s">
        <v>240</v>
      </c>
      <c r="D38" s="229" t="s">
        <v>204</v>
      </c>
      <c r="E38" s="230" t="s">
        <v>35</v>
      </c>
      <c r="F38" s="239">
        <v>460</v>
      </c>
      <c r="G38" s="234">
        <v>86.2</v>
      </c>
      <c r="H38" s="234">
        <v>39652</v>
      </c>
      <c r="I38" s="230" t="s">
        <v>608</v>
      </c>
      <c r="J38" s="230" t="s">
        <v>609</v>
      </c>
    </row>
    <row r="39" spans="1:10" s="235" customFormat="1" x14ac:dyDescent="0.25">
      <c r="A39" s="230" t="s">
        <v>241</v>
      </c>
      <c r="B39" s="230" t="s">
        <v>36</v>
      </c>
      <c r="C39" s="229" t="s">
        <v>242</v>
      </c>
      <c r="D39" s="229" t="s">
        <v>204</v>
      </c>
      <c r="E39" s="230" t="s">
        <v>35</v>
      </c>
      <c r="F39" s="239">
        <v>230</v>
      </c>
      <c r="G39" s="234">
        <v>129.31</v>
      </c>
      <c r="H39" s="234">
        <v>29741.3</v>
      </c>
      <c r="I39" s="230" t="s">
        <v>610</v>
      </c>
      <c r="J39" s="230" t="s">
        <v>611</v>
      </c>
    </row>
    <row r="40" spans="1:10" s="235" customFormat="1" ht="30" x14ac:dyDescent="0.25">
      <c r="A40" s="230" t="s">
        <v>243</v>
      </c>
      <c r="B40" s="230" t="s">
        <v>206</v>
      </c>
      <c r="C40" s="229" t="s">
        <v>143</v>
      </c>
      <c r="D40" s="229" t="s">
        <v>238</v>
      </c>
      <c r="E40" s="230" t="s">
        <v>35</v>
      </c>
      <c r="F40" s="233">
        <v>1677</v>
      </c>
      <c r="G40" s="234">
        <v>15.03</v>
      </c>
      <c r="H40" s="234">
        <v>25205.31</v>
      </c>
      <c r="I40" s="230" t="s">
        <v>612</v>
      </c>
      <c r="J40" s="230" t="s">
        <v>613</v>
      </c>
    </row>
    <row r="41" spans="1:10" s="235" customFormat="1" ht="30" x14ac:dyDescent="0.25">
      <c r="A41" s="230" t="s">
        <v>244</v>
      </c>
      <c r="B41" s="230" t="s">
        <v>36</v>
      </c>
      <c r="C41" s="229" t="s">
        <v>245</v>
      </c>
      <c r="D41" s="229" t="s">
        <v>204</v>
      </c>
      <c r="E41" s="230" t="s">
        <v>35</v>
      </c>
      <c r="F41" s="239">
        <v>460</v>
      </c>
      <c r="G41" s="234">
        <v>53.44</v>
      </c>
      <c r="H41" s="234">
        <v>24582.400000000001</v>
      </c>
      <c r="I41" s="230" t="s">
        <v>614</v>
      </c>
      <c r="J41" s="230" t="s">
        <v>615</v>
      </c>
    </row>
    <row r="42" spans="1:10" s="235" customFormat="1" x14ac:dyDescent="0.25">
      <c r="A42" s="230" t="s">
        <v>246</v>
      </c>
      <c r="B42" s="230" t="s">
        <v>36</v>
      </c>
      <c r="C42" s="229" t="s">
        <v>247</v>
      </c>
      <c r="D42" s="229" t="s">
        <v>204</v>
      </c>
      <c r="E42" s="230" t="s">
        <v>39</v>
      </c>
      <c r="F42" s="233">
        <v>5028.95</v>
      </c>
      <c r="G42" s="234">
        <v>3.9</v>
      </c>
      <c r="H42" s="234">
        <v>19612.900000000001</v>
      </c>
      <c r="I42" s="230" t="s">
        <v>616</v>
      </c>
      <c r="J42" s="230" t="s">
        <v>617</v>
      </c>
    </row>
    <row r="43" spans="1:10" s="235" customFormat="1" x14ac:dyDescent="0.25">
      <c r="A43" s="230" t="s">
        <v>248</v>
      </c>
      <c r="B43" s="230" t="s">
        <v>36</v>
      </c>
      <c r="C43" s="229" t="s">
        <v>197</v>
      </c>
      <c r="D43" s="229" t="s">
        <v>204</v>
      </c>
      <c r="E43" s="230" t="s">
        <v>39</v>
      </c>
      <c r="F43" s="233">
        <v>6360</v>
      </c>
      <c r="G43" s="234">
        <v>1.73</v>
      </c>
      <c r="H43" s="234">
        <v>11002.8</v>
      </c>
      <c r="I43" s="230" t="s">
        <v>618</v>
      </c>
      <c r="J43" s="230" t="s">
        <v>619</v>
      </c>
    </row>
    <row r="44" spans="1:10" s="235" customFormat="1" ht="30" x14ac:dyDescent="0.25">
      <c r="A44" s="230" t="s">
        <v>249</v>
      </c>
      <c r="B44" s="230" t="s">
        <v>206</v>
      </c>
      <c r="C44" s="229" t="s">
        <v>128</v>
      </c>
      <c r="D44" s="229" t="s">
        <v>238</v>
      </c>
      <c r="E44" s="230" t="s">
        <v>35</v>
      </c>
      <c r="F44" s="239">
        <v>168</v>
      </c>
      <c r="G44" s="234">
        <v>32.17</v>
      </c>
      <c r="H44" s="234">
        <v>5404.56</v>
      </c>
      <c r="I44" s="230" t="s">
        <v>444</v>
      </c>
      <c r="J44" s="230" t="s">
        <v>620</v>
      </c>
    </row>
    <row r="45" spans="1:10" s="235" customFormat="1" x14ac:dyDescent="0.25">
      <c r="A45" s="230" t="s">
        <v>250</v>
      </c>
      <c r="B45" s="230" t="s">
        <v>36</v>
      </c>
      <c r="C45" s="229" t="s">
        <v>251</v>
      </c>
      <c r="D45" s="229" t="s">
        <v>204</v>
      </c>
      <c r="E45" s="230" t="s">
        <v>35</v>
      </c>
      <c r="F45" s="239">
        <v>920</v>
      </c>
      <c r="G45" s="234">
        <v>3.1</v>
      </c>
      <c r="H45" s="234">
        <v>2852</v>
      </c>
      <c r="I45" s="230" t="s">
        <v>621</v>
      </c>
      <c r="J45" s="230" t="s">
        <v>622</v>
      </c>
    </row>
    <row r="46" spans="1:10" s="235" customFormat="1" x14ac:dyDescent="0.25">
      <c r="A46" s="230" t="s">
        <v>253</v>
      </c>
      <c r="B46" s="230" t="s">
        <v>36</v>
      </c>
      <c r="C46" s="229" t="s">
        <v>254</v>
      </c>
      <c r="D46" s="229" t="s">
        <v>204</v>
      </c>
      <c r="E46" s="230" t="s">
        <v>39</v>
      </c>
      <c r="F46" s="239">
        <v>414</v>
      </c>
      <c r="G46" s="234">
        <v>4.18</v>
      </c>
      <c r="H46" s="234">
        <v>1730.52</v>
      </c>
      <c r="I46" s="230" t="s">
        <v>252</v>
      </c>
      <c r="J46" s="230" t="s">
        <v>623</v>
      </c>
    </row>
    <row r="47" spans="1:10" s="235" customFormat="1" x14ac:dyDescent="0.25">
      <c r="A47" s="230" t="s">
        <v>256</v>
      </c>
      <c r="B47" s="230" t="s">
        <v>43</v>
      </c>
      <c r="C47" s="229" t="s">
        <v>257</v>
      </c>
      <c r="D47" s="229" t="s">
        <v>204</v>
      </c>
      <c r="E47" s="230" t="s">
        <v>2</v>
      </c>
      <c r="F47" s="239">
        <v>10</v>
      </c>
      <c r="G47" s="234">
        <v>171.41</v>
      </c>
      <c r="H47" s="234">
        <v>1714.1</v>
      </c>
      <c r="I47" s="230" t="s">
        <v>252</v>
      </c>
      <c r="J47" s="230" t="s">
        <v>624</v>
      </c>
    </row>
    <row r="48" spans="1:10" s="235" customFormat="1" x14ac:dyDescent="0.25">
      <c r="A48" s="230" t="s">
        <v>258</v>
      </c>
      <c r="B48" s="230" t="s">
        <v>43</v>
      </c>
      <c r="C48" s="229" t="s">
        <v>259</v>
      </c>
      <c r="D48" s="229" t="s">
        <v>204</v>
      </c>
      <c r="E48" s="230" t="s">
        <v>2</v>
      </c>
      <c r="F48" s="239">
        <v>10</v>
      </c>
      <c r="G48" s="234">
        <v>160.75</v>
      </c>
      <c r="H48" s="234">
        <v>1607.5</v>
      </c>
      <c r="I48" s="230" t="s">
        <v>252</v>
      </c>
      <c r="J48" s="230" t="s">
        <v>625</v>
      </c>
    </row>
    <row r="49" spans="1:10" s="235" customFormat="1" x14ac:dyDescent="0.25">
      <c r="A49" s="230" t="s">
        <v>261</v>
      </c>
      <c r="B49" s="230" t="s">
        <v>36</v>
      </c>
      <c r="C49" s="229" t="s">
        <v>262</v>
      </c>
      <c r="D49" s="229" t="s">
        <v>204</v>
      </c>
      <c r="E49" s="230" t="s">
        <v>39</v>
      </c>
      <c r="F49" s="233">
        <v>1250</v>
      </c>
      <c r="G49" s="234">
        <v>0.78</v>
      </c>
      <c r="H49" s="234">
        <v>975</v>
      </c>
      <c r="I49" s="230" t="s">
        <v>255</v>
      </c>
      <c r="J49" s="230" t="s">
        <v>260</v>
      </c>
    </row>
    <row r="50" spans="1:10" s="235" customFormat="1" x14ac:dyDescent="0.25">
      <c r="A50" s="230" t="s">
        <v>263</v>
      </c>
      <c r="B50" s="230" t="s">
        <v>36</v>
      </c>
      <c r="C50" s="229" t="s">
        <v>264</v>
      </c>
      <c r="D50" s="229" t="s">
        <v>204</v>
      </c>
      <c r="E50" s="230" t="s">
        <v>37</v>
      </c>
      <c r="F50" s="239">
        <v>45</v>
      </c>
      <c r="G50" s="234">
        <v>14.2</v>
      </c>
      <c r="H50" s="234">
        <v>639</v>
      </c>
      <c r="I50" s="230" t="s">
        <v>255</v>
      </c>
      <c r="J50" s="230" t="s">
        <v>266</v>
      </c>
    </row>
    <row r="51" spans="1:10" s="235" customFormat="1" x14ac:dyDescent="0.25">
      <c r="A51" s="230" t="s">
        <v>267</v>
      </c>
      <c r="B51" s="230" t="s">
        <v>36</v>
      </c>
      <c r="C51" s="229" t="s">
        <v>268</v>
      </c>
      <c r="D51" s="229" t="s">
        <v>204</v>
      </c>
      <c r="E51" s="230" t="s">
        <v>39</v>
      </c>
      <c r="F51" s="233">
        <v>3352.63</v>
      </c>
      <c r="G51" s="234">
        <v>0.17</v>
      </c>
      <c r="H51" s="234">
        <v>569.94000000000005</v>
      </c>
      <c r="I51" s="230" t="s">
        <v>255</v>
      </c>
      <c r="J51" s="230" t="s">
        <v>266</v>
      </c>
    </row>
    <row r="52" spans="1:10" s="235" customFormat="1" ht="30" x14ac:dyDescent="0.25">
      <c r="A52" s="230" t="s">
        <v>271</v>
      </c>
      <c r="B52" s="230" t="s">
        <v>36</v>
      </c>
      <c r="C52" s="229" t="s">
        <v>272</v>
      </c>
      <c r="D52" s="229" t="s">
        <v>204</v>
      </c>
      <c r="E52" s="230" t="s">
        <v>1</v>
      </c>
      <c r="F52" s="239">
        <v>60</v>
      </c>
      <c r="G52" s="234">
        <v>3.28</v>
      </c>
      <c r="H52" s="234">
        <v>196.8</v>
      </c>
      <c r="I52" s="230" t="s">
        <v>265</v>
      </c>
      <c r="J52" s="230" t="s">
        <v>270</v>
      </c>
    </row>
    <row r="53" spans="1:10" s="235" customFormat="1" ht="30" x14ac:dyDescent="0.25">
      <c r="A53" s="230" t="s">
        <v>269</v>
      </c>
      <c r="B53" s="230" t="s">
        <v>206</v>
      </c>
      <c r="C53" s="229" t="s">
        <v>171</v>
      </c>
      <c r="D53" s="229" t="s">
        <v>204</v>
      </c>
      <c r="E53" s="230" t="s">
        <v>33</v>
      </c>
      <c r="F53" s="239">
        <v>1</v>
      </c>
      <c r="G53" s="234">
        <v>117.96</v>
      </c>
      <c r="H53" s="234">
        <v>117.96</v>
      </c>
      <c r="I53" s="230" t="s">
        <v>265</v>
      </c>
      <c r="J53" s="230" t="s">
        <v>270</v>
      </c>
    </row>
    <row r="54" spans="1:10" s="235" customFormat="1" x14ac:dyDescent="0.25">
      <c r="A54" s="230" t="s">
        <v>273</v>
      </c>
      <c r="B54" s="230" t="s">
        <v>36</v>
      </c>
      <c r="C54" s="229" t="s">
        <v>274</v>
      </c>
      <c r="D54" s="229" t="s">
        <v>204</v>
      </c>
      <c r="E54" s="230" t="s">
        <v>39</v>
      </c>
      <c r="F54" s="239">
        <v>2</v>
      </c>
      <c r="G54" s="234">
        <v>43.73</v>
      </c>
      <c r="H54" s="234">
        <v>87.46</v>
      </c>
      <c r="I54" s="230" t="s">
        <v>265</v>
      </c>
      <c r="J54" s="230" t="s">
        <v>270</v>
      </c>
    </row>
    <row r="55" spans="1:10" s="235" customFormat="1" x14ac:dyDescent="0.25">
      <c r="A55" s="230" t="s">
        <v>275</v>
      </c>
      <c r="B55" s="230" t="s">
        <v>36</v>
      </c>
      <c r="C55" s="229" t="s">
        <v>276</v>
      </c>
      <c r="D55" s="229" t="s">
        <v>204</v>
      </c>
      <c r="E55" s="230" t="s">
        <v>35</v>
      </c>
      <c r="F55" s="239">
        <v>6</v>
      </c>
      <c r="G55" s="234">
        <v>12.51</v>
      </c>
      <c r="H55" s="234">
        <v>75.06</v>
      </c>
      <c r="I55" s="230" t="s">
        <v>265</v>
      </c>
      <c r="J55" s="230" t="s">
        <v>270</v>
      </c>
    </row>
    <row r="56" spans="1:10" s="65" customFormat="1" ht="13.8" x14ac:dyDescent="0.25">
      <c r="A56" s="8"/>
      <c r="B56" s="8"/>
      <c r="C56" s="8"/>
      <c r="D56" s="8"/>
      <c r="E56" s="8"/>
      <c r="F56" s="223"/>
      <c r="G56" s="8"/>
      <c r="H56" s="8"/>
      <c r="I56" s="8"/>
      <c r="J56" s="8"/>
    </row>
    <row r="57" spans="1:10" s="65" customFormat="1" ht="13.8" x14ac:dyDescent="0.25">
      <c r="A57" s="356"/>
      <c r="B57" s="356"/>
      <c r="C57" s="356"/>
      <c r="D57" s="156"/>
      <c r="E57" s="165"/>
      <c r="H57" s="240" t="s">
        <v>307</v>
      </c>
      <c r="I57" s="240"/>
      <c r="J57" s="240">
        <v>8149123</v>
      </c>
    </row>
    <row r="58" spans="1:10" s="65" customFormat="1" ht="13.8" x14ac:dyDescent="0.25">
      <c r="A58" s="356"/>
      <c r="B58" s="356"/>
      <c r="C58" s="356"/>
      <c r="D58" s="156"/>
      <c r="E58" s="165"/>
      <c r="H58" s="240" t="s">
        <v>308</v>
      </c>
      <c r="I58" s="240"/>
      <c r="J58" s="240">
        <v>2553080.6800000002</v>
      </c>
    </row>
    <row r="59" spans="1:10" s="65" customFormat="1" ht="13.8" x14ac:dyDescent="0.25">
      <c r="A59" s="356"/>
      <c r="B59" s="356"/>
      <c r="C59" s="356"/>
      <c r="D59" s="156"/>
      <c r="E59" s="165"/>
      <c r="H59" s="240" t="s">
        <v>309</v>
      </c>
      <c r="I59" s="240"/>
      <c r="J59" s="240">
        <v>10702203.68</v>
      </c>
    </row>
    <row r="60" spans="1:10" ht="16.5" customHeight="1" x14ac:dyDescent="0.25"/>
    <row r="61" spans="1:10" ht="16.5" customHeight="1" x14ac:dyDescent="0.25"/>
    <row r="62" spans="1:10" ht="16.5" customHeight="1" x14ac:dyDescent="0.25"/>
    <row r="63" spans="1:10" ht="16.5" customHeight="1" x14ac:dyDescent="0.25"/>
    <row r="64" spans="1:10" ht="16.5" customHeight="1" x14ac:dyDescent="0.25"/>
    <row r="65" spans="1:9" ht="16.5" customHeight="1" x14ac:dyDescent="0.25"/>
    <row r="66" spans="1:9" ht="19.95" customHeight="1" x14ac:dyDescent="0.25">
      <c r="A66" s="117"/>
      <c r="B66" s="117"/>
      <c r="C66" s="114" t="s">
        <v>5</v>
      </c>
      <c r="D66" s="297" t="str">
        <f>DADOS!C8</f>
        <v>Eng.ª Civil Flávia Cristina Barbosa</v>
      </c>
      <c r="E66" s="297"/>
      <c r="F66" s="297"/>
      <c r="G66" s="87"/>
      <c r="H66" s="118"/>
      <c r="I66" s="118"/>
    </row>
    <row r="67" spans="1:9" ht="19.95" customHeight="1" x14ac:dyDescent="0.25">
      <c r="A67" s="117"/>
      <c r="B67" s="117"/>
      <c r="C67" s="10"/>
      <c r="D67" s="296" t="str">
        <f>"CREA: "&amp;DADOS!C9</f>
        <v>CREA: MG- 187.842/D</v>
      </c>
      <c r="E67" s="296"/>
      <c r="F67" s="296"/>
      <c r="G67" s="87"/>
      <c r="H67" s="118"/>
      <c r="I67" s="118"/>
    </row>
    <row r="68" spans="1:9" ht="16.5" customHeight="1" x14ac:dyDescent="0.25"/>
    <row r="69" spans="1:9" ht="16.5" customHeight="1" x14ac:dyDescent="0.25"/>
    <row r="70" spans="1:9" ht="16.5" customHeight="1" x14ac:dyDescent="0.25"/>
    <row r="71" spans="1:9" ht="16.5" customHeight="1" x14ac:dyDescent="0.25"/>
    <row r="72" spans="1:9" ht="16.5" customHeight="1" x14ac:dyDescent="0.25"/>
    <row r="73" spans="1:9" ht="16.5" customHeight="1" x14ac:dyDescent="0.25"/>
    <row r="74" spans="1:9" ht="16.5" customHeight="1" x14ac:dyDescent="0.25"/>
    <row r="75" spans="1:9" ht="16.5" customHeight="1" x14ac:dyDescent="0.25"/>
    <row r="76" spans="1:9" ht="16.5" customHeight="1" x14ac:dyDescent="0.25"/>
    <row r="77" spans="1:9" ht="16.5" customHeight="1" x14ac:dyDescent="0.25"/>
    <row r="78" spans="1:9" ht="16.5" customHeight="1" x14ac:dyDescent="0.25"/>
    <row r="79" spans="1:9" ht="16.5" customHeight="1" x14ac:dyDescent="0.25"/>
    <row r="80" spans="1:9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</sheetData>
  <mergeCells count="13">
    <mergeCell ref="A1:H2"/>
    <mergeCell ref="C4:F6"/>
    <mergeCell ref="C3:F3"/>
    <mergeCell ref="A59:C59"/>
    <mergeCell ref="D67:F67"/>
    <mergeCell ref="G3:H6"/>
    <mergeCell ref="D66:F66"/>
    <mergeCell ref="A9:I9"/>
    <mergeCell ref="A8:J8"/>
    <mergeCell ref="I4:J4"/>
    <mergeCell ref="A3:B6"/>
    <mergeCell ref="A57:C57"/>
    <mergeCell ref="A58:C58"/>
  </mergeCells>
  <pageMargins left="0.51181102362204722" right="0.51181102362204722" top="0.78740157480314965" bottom="0.78740157480314965" header="0.31496062992125984" footer="0.31496062992125984"/>
  <pageSetup paperSize="9" scale="51" fitToHeight="2000" orientation="landscape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F3CD-F8A4-4642-A3ED-533D00E1265C}">
  <dimension ref="A1:I25"/>
  <sheetViews>
    <sheetView view="pageBreakPreview" zoomScaleNormal="70" zoomScaleSheetLayoutView="100" workbookViewId="0">
      <selection activeCell="C17" sqref="C17"/>
    </sheetView>
  </sheetViews>
  <sheetFormatPr defaultColWidth="9" defaultRowHeight="15" x14ac:dyDescent="0.25"/>
  <cols>
    <col min="1" max="1" width="4.8984375" style="116" customWidth="1"/>
    <col min="2" max="2" width="19.19921875" style="4" customWidth="1"/>
    <col min="3" max="3" width="58.69921875" style="5" customWidth="1"/>
    <col min="4" max="4" width="13.796875" style="4" customWidth="1"/>
    <col min="5" max="5" width="14.3984375" style="4" customWidth="1"/>
    <col min="6" max="6" width="11.296875" style="107" customWidth="1"/>
    <col min="7" max="7" width="18.69921875" style="4" customWidth="1"/>
    <col min="8" max="8" width="18.19921875" style="4" bestFit="1" customWidth="1"/>
    <col min="9" max="9" width="19.796875" style="4" customWidth="1"/>
    <col min="10" max="16384" width="9" style="4"/>
  </cols>
  <sheetData>
    <row r="1" spans="1:9" s="25" customFormat="1" ht="21.75" customHeight="1" thickBot="1" x14ac:dyDescent="0.3">
      <c r="A1" s="306" t="s">
        <v>480</v>
      </c>
      <c r="B1" s="306"/>
      <c r="C1" s="306"/>
      <c r="D1" s="306"/>
      <c r="E1" s="306"/>
      <c r="F1" s="306"/>
      <c r="G1" s="32" t="s">
        <v>3</v>
      </c>
      <c r="H1" s="34" t="str">
        <f>DADOS!C2</f>
        <v>R03</v>
      </c>
    </row>
    <row r="2" spans="1:9" s="25" customFormat="1" ht="18" thickBot="1" x14ac:dyDescent="0.3">
      <c r="A2" s="309"/>
      <c r="B2" s="309"/>
      <c r="C2" s="309"/>
      <c r="D2" s="309"/>
      <c r="E2" s="309"/>
      <c r="F2" s="309"/>
      <c r="G2" s="33" t="s">
        <v>10</v>
      </c>
      <c r="H2" s="48">
        <f ca="1">DADOS!C4</f>
        <v>44993</v>
      </c>
    </row>
    <row r="3" spans="1:9" s="25" customFormat="1" ht="20.25" customHeight="1" x14ac:dyDescent="0.25">
      <c r="A3" s="315" t="s">
        <v>11</v>
      </c>
      <c r="B3" s="312"/>
      <c r="C3" s="89" t="s">
        <v>12</v>
      </c>
      <c r="D3" s="311" t="s">
        <v>9</v>
      </c>
      <c r="E3" s="315"/>
      <c r="F3" s="315"/>
      <c r="G3" s="94" t="s">
        <v>13</v>
      </c>
      <c r="H3" s="95"/>
    </row>
    <row r="4" spans="1:9" s="25" customFormat="1" ht="73.95" customHeight="1" thickBot="1" x14ac:dyDescent="0.3">
      <c r="A4" s="347"/>
      <c r="B4" s="348"/>
      <c r="C4" s="362" t="str">
        <f>DADOS!C3</f>
        <v>SERVIÇOS DE PODA, SUPRESSÃO E MANUTENÇÃO DE ÁREAS VERDES</v>
      </c>
      <c r="D4" s="357"/>
      <c r="E4" s="347"/>
      <c r="F4" s="347"/>
      <c r="G4" s="337" t="str">
        <f>DADOS!C7</f>
        <v>SINAPI - 01/2023 - Minas Gerais
SICRO3 - 10/2022 - Minas Gerais
SETOP - 10/2022 - Minas Gerais
SUDECAP - 12/2022 - Minas Gerais</v>
      </c>
      <c r="H4" s="338"/>
    </row>
    <row r="5" spans="1:9" s="25" customFormat="1" ht="17.399999999999999" x14ac:dyDescent="0.25">
      <c r="A5" s="347"/>
      <c r="B5" s="348"/>
      <c r="C5" s="362"/>
      <c r="D5" s="357"/>
      <c r="E5" s="347"/>
      <c r="F5" s="347"/>
      <c r="G5" s="94" t="s">
        <v>14</v>
      </c>
      <c r="H5" s="30">
        <f>DADOS!C5</f>
        <v>0.33910000000000001</v>
      </c>
    </row>
    <row r="6" spans="1:9" s="25" customFormat="1" ht="18" thickBot="1" x14ac:dyDescent="0.3">
      <c r="A6" s="316"/>
      <c r="B6" s="314"/>
      <c r="C6" s="363"/>
      <c r="D6" s="313"/>
      <c r="E6" s="316"/>
      <c r="F6" s="316"/>
      <c r="G6" s="96" t="s">
        <v>15</v>
      </c>
      <c r="H6" s="31">
        <f>DADOS!C6</f>
        <v>0</v>
      </c>
    </row>
    <row r="7" spans="1:9" s="113" customFormat="1" ht="7.95" customHeight="1" thickBot="1" x14ac:dyDescent="0.3">
      <c r="A7" s="340"/>
      <c r="B7" s="341"/>
      <c r="C7" s="341"/>
      <c r="D7" s="341"/>
      <c r="E7" s="341"/>
      <c r="F7" s="341"/>
      <c r="G7" s="341"/>
      <c r="H7" s="341"/>
    </row>
    <row r="8" spans="1:9" s="25" customFormat="1" ht="27.6" customHeight="1" thickBot="1" x14ac:dyDescent="0.3">
      <c r="A8" s="336" t="str">
        <f>A1&amp;" DE PROJETO EXECUTIVO - "&amp;C4</f>
        <v>PLANILHA ORÇAMENTÁRIA RESUMO DE PROJETO EXECUTIVO - SERVIÇOS DE PODA, SUPRESSÃO E MANUTENÇÃO DE ÁREAS VERDES</v>
      </c>
      <c r="B8" s="336"/>
      <c r="C8" s="336"/>
      <c r="D8" s="336"/>
      <c r="E8" s="336"/>
      <c r="F8" s="336"/>
      <c r="G8" s="336"/>
      <c r="H8" s="336"/>
    </row>
    <row r="9" spans="1:9" s="113" customFormat="1" ht="7.95" customHeight="1" thickBot="1" x14ac:dyDescent="0.3">
      <c r="A9" s="340"/>
      <c r="B9" s="341"/>
      <c r="C9" s="341"/>
      <c r="D9" s="341"/>
      <c r="E9" s="341"/>
      <c r="F9" s="341"/>
      <c r="G9" s="341"/>
      <c r="H9" s="341"/>
    </row>
    <row r="10" spans="1:9" s="113" customFormat="1" ht="35.4" thickBot="1" x14ac:dyDescent="0.3">
      <c r="A10" s="366" t="s">
        <v>20</v>
      </c>
      <c r="B10" s="367"/>
      <c r="C10" s="27" t="s">
        <v>23</v>
      </c>
      <c r="D10" s="27" t="s">
        <v>30</v>
      </c>
      <c r="E10" s="27" t="s">
        <v>477</v>
      </c>
      <c r="F10" s="93" t="s">
        <v>44</v>
      </c>
      <c r="G10" s="27" t="s">
        <v>475</v>
      </c>
      <c r="H10" s="28" t="s">
        <v>0</v>
      </c>
    </row>
    <row r="11" spans="1:9" s="97" customFormat="1" ht="24" customHeight="1" x14ac:dyDescent="0.25">
      <c r="A11" s="368">
        <v>1</v>
      </c>
      <c r="B11" s="369"/>
      <c r="C11" s="179" t="s">
        <v>627</v>
      </c>
      <c r="D11" s="180" t="s">
        <v>478</v>
      </c>
      <c r="E11" s="180">
        <v>1</v>
      </c>
      <c r="F11" s="180">
        <v>12</v>
      </c>
      <c r="G11" s="181"/>
      <c r="H11" s="181">
        <f>H25*I25</f>
        <v>605785.11419999995</v>
      </c>
    </row>
    <row r="12" spans="1:9" s="97" customFormat="1" ht="24" customHeight="1" x14ac:dyDescent="0.25">
      <c r="A12" s="364">
        <v>2</v>
      </c>
      <c r="B12" s="365"/>
      <c r="C12" s="179" t="s">
        <v>78</v>
      </c>
      <c r="D12" s="180" t="s">
        <v>478</v>
      </c>
      <c r="E12" s="180">
        <v>1</v>
      </c>
      <c r="F12" s="180">
        <v>12</v>
      </c>
      <c r="G12" s="181">
        <f>H12/12</f>
        <v>363835.13500000001</v>
      </c>
      <c r="H12" s="181">
        <v>4366021.62</v>
      </c>
      <c r="I12" s="182">
        <f>E12*F12*G12</f>
        <v>4366021.62</v>
      </c>
    </row>
    <row r="13" spans="1:9" s="97" customFormat="1" ht="24" customHeight="1" x14ac:dyDescent="0.25">
      <c r="A13" s="364">
        <v>3</v>
      </c>
      <c r="B13" s="365"/>
      <c r="C13" s="179" t="s">
        <v>150</v>
      </c>
      <c r="D13" s="180" t="s">
        <v>478</v>
      </c>
      <c r="E13" s="180">
        <v>2</v>
      </c>
      <c r="F13" s="180">
        <v>12</v>
      </c>
      <c r="G13" s="181">
        <f>H13/12/2</f>
        <v>123812.35666666667</v>
      </c>
      <c r="H13" s="181">
        <v>2971496.56</v>
      </c>
      <c r="I13" s="182">
        <f t="shared" ref="I13:I14" si="0">E13*F13*G13</f>
        <v>2971496.56</v>
      </c>
    </row>
    <row r="14" spans="1:9" s="97" customFormat="1" ht="24" customHeight="1" x14ac:dyDescent="0.25">
      <c r="A14" s="364">
        <v>4</v>
      </c>
      <c r="B14" s="365"/>
      <c r="C14" s="179" t="s">
        <v>199</v>
      </c>
      <c r="D14" s="180" t="s">
        <v>478</v>
      </c>
      <c r="E14" s="180">
        <v>2</v>
      </c>
      <c r="F14" s="180">
        <v>12</v>
      </c>
      <c r="G14" s="181">
        <f>H14/12/2</f>
        <v>114954.18291666667</v>
      </c>
      <c r="H14" s="181">
        <v>2758900.39</v>
      </c>
      <c r="I14" s="182">
        <f t="shared" si="0"/>
        <v>2758900.39</v>
      </c>
    </row>
    <row r="15" spans="1:9" s="97" customFormat="1" ht="13.8" x14ac:dyDescent="0.25">
      <c r="A15" s="115"/>
      <c r="B15" s="102"/>
      <c r="C15" s="102"/>
      <c r="D15" s="102"/>
      <c r="E15" s="102"/>
      <c r="F15" s="103"/>
      <c r="G15" s="105"/>
      <c r="H15" s="106"/>
      <c r="I15" s="65"/>
    </row>
    <row r="16" spans="1:9" s="97" customFormat="1" ht="13.8" x14ac:dyDescent="0.25">
      <c r="A16" s="115"/>
      <c r="B16" s="102"/>
      <c r="C16" s="102"/>
      <c r="D16" s="102"/>
      <c r="E16" s="102"/>
      <c r="F16" s="103"/>
      <c r="G16" s="105"/>
      <c r="H16" s="106"/>
    </row>
    <row r="17" spans="1:9" s="186" customFormat="1" ht="27.6" customHeight="1" x14ac:dyDescent="0.25">
      <c r="A17" s="183"/>
      <c r="B17" s="184"/>
      <c r="C17" s="184"/>
      <c r="D17" s="184"/>
      <c r="E17" s="184"/>
      <c r="F17" s="184"/>
      <c r="G17" s="185" t="s">
        <v>476</v>
      </c>
      <c r="H17" s="184">
        <f>SUM(H11:H14)</f>
        <v>10702203.6842</v>
      </c>
    </row>
    <row r="18" spans="1:9" s="97" customFormat="1" ht="13.8" x14ac:dyDescent="0.25">
      <c r="A18" s="115"/>
      <c r="B18" s="102"/>
      <c r="C18" s="102"/>
      <c r="D18" s="102"/>
      <c r="E18" s="102"/>
      <c r="F18" s="103"/>
      <c r="G18" s="105"/>
      <c r="H18" s="106"/>
    </row>
    <row r="19" spans="1:9" s="97" customFormat="1" ht="13.8" x14ac:dyDescent="0.25">
      <c r="A19" s="115"/>
      <c r="B19" s="102"/>
      <c r="C19" s="102"/>
      <c r="D19" s="102"/>
      <c r="E19" s="102"/>
      <c r="F19" s="103"/>
      <c r="G19" s="105"/>
      <c r="H19" s="106"/>
    </row>
    <row r="20" spans="1:9" ht="17.399999999999999" x14ac:dyDescent="0.25">
      <c r="C20" s="90"/>
      <c r="D20" s="339"/>
      <c r="E20" s="339"/>
      <c r="F20" s="339"/>
      <c r="G20" s="339"/>
    </row>
    <row r="21" spans="1:9" ht="25.95" customHeight="1" x14ac:dyDescent="0.25">
      <c r="B21" s="163" t="s">
        <v>5</v>
      </c>
      <c r="C21" s="297" t="str">
        <f>DADOS!C8</f>
        <v>Eng.ª Civil Flávia Cristina Barbosa</v>
      </c>
      <c r="D21" s="297"/>
      <c r="E21" s="297"/>
      <c r="F21" s="297"/>
      <c r="G21" s="49"/>
      <c r="H21" s="9"/>
    </row>
    <row r="22" spans="1:9" ht="17.399999999999999" x14ac:dyDescent="0.25">
      <c r="B22" s="10"/>
      <c r="C22" s="296" t="str">
        <f>"CREA: "&amp;DADOS!C9</f>
        <v>CREA: MG- 187.842/D</v>
      </c>
      <c r="D22" s="296"/>
      <c r="E22" s="296"/>
      <c r="F22" s="296"/>
      <c r="G22" s="164"/>
      <c r="H22" s="9"/>
    </row>
    <row r="23" spans="1:9" ht="18" x14ac:dyDescent="0.25">
      <c r="C23" s="91"/>
      <c r="D23" s="2"/>
      <c r="E23" s="2"/>
      <c r="F23" s="88"/>
      <c r="G23" s="3"/>
    </row>
    <row r="25" spans="1:9" x14ac:dyDescent="0.25">
      <c r="H25" s="4">
        <f>SUM(H12:H14)</f>
        <v>10096418.57</v>
      </c>
      <c r="I25" s="178">
        <v>0.06</v>
      </c>
    </row>
  </sheetData>
  <mergeCells count="16">
    <mergeCell ref="A14:B14"/>
    <mergeCell ref="D20:G20"/>
    <mergeCell ref="C21:F21"/>
    <mergeCell ref="C22:F22"/>
    <mergeCell ref="A8:H8"/>
    <mergeCell ref="A9:H9"/>
    <mergeCell ref="A10:B10"/>
    <mergeCell ref="A11:B11"/>
    <mergeCell ref="A12:B12"/>
    <mergeCell ref="A13:B13"/>
    <mergeCell ref="A7:H7"/>
    <mergeCell ref="A1:F2"/>
    <mergeCell ref="A3:B6"/>
    <mergeCell ref="D3:F6"/>
    <mergeCell ref="C4:C6"/>
    <mergeCell ref="G4:H4"/>
  </mergeCells>
  <pageMargins left="0.51181102362204722" right="0.51181102362204722" top="0.78740157480314965" bottom="0.78740157480314965" header="0.31496062992125984" footer="0.31496062992125984"/>
  <pageSetup paperSize="9" scale="60" fitToHeight="200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13</vt:i4>
      </vt:variant>
    </vt:vector>
  </HeadingPairs>
  <TitlesOfParts>
    <vt:vector size="20" baseType="lpstr">
      <vt:lpstr>DADOS</vt:lpstr>
      <vt:lpstr>MEMORIA DE CALCULO</vt:lpstr>
      <vt:lpstr>COTAÇÕES</vt:lpstr>
      <vt:lpstr>ORÇAMENTO SINTÉTICO</vt:lpstr>
      <vt:lpstr>ORÇAMENTO ANALÍTICO</vt:lpstr>
      <vt:lpstr>CURVA ABC</vt:lpstr>
      <vt:lpstr>ORÇAMENTO RESUMO</vt:lpstr>
      <vt:lpstr>COTAÇÕES!Area_de_impressao</vt:lpstr>
      <vt:lpstr>'CURVA ABC'!Area_de_impressao</vt:lpstr>
      <vt:lpstr>DADOS!Area_de_impressao</vt:lpstr>
      <vt:lpstr>'MEMORIA DE CALCULO'!Area_de_impressao</vt:lpstr>
      <vt:lpstr>'ORÇAMENTO ANALÍTICO'!Area_de_impressao</vt:lpstr>
      <vt:lpstr>'ORÇAMENTO RESUMO'!Area_de_impressao</vt:lpstr>
      <vt:lpstr>'ORÇAMENTO SINTÉTICO'!Area_de_impressao</vt:lpstr>
      <vt:lpstr>COTAÇÕES!Titulos_de_impressao</vt:lpstr>
      <vt:lpstr>'CURVA ABC'!Titulos_de_impressao</vt:lpstr>
      <vt:lpstr>'MEMORIA DE CALCULO'!Titulos_de_impressao</vt:lpstr>
      <vt:lpstr>'ORÇAMENTO ANALÍTICO'!Titulos_de_impressao</vt:lpstr>
      <vt:lpstr>'ORÇAMENTO RESUMO'!Titulos_de_impressao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2023-03-08T17:27:52Z</cp:lastPrinted>
  <dcterms:created xsi:type="dcterms:W3CDTF">2021-07-05T20:11:43Z</dcterms:created>
  <dcterms:modified xsi:type="dcterms:W3CDTF">2023-03-08T20:36:33Z</dcterms:modified>
</cp:coreProperties>
</file>