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M POUSO ALEGRE - SEC. OBRAS\2019-08-20 - PM PA - AV. JACI LARAIA\01 - PROJETO\03 - PROJETO EXECUTIVO\06 - ORÇAMENTO\R01- NOVA LICITAÇÃO\"/>
    </mc:Choice>
  </mc:AlternateContent>
  <xr:revisionPtr revIDLastSave="0" documentId="13_ncr:1_{11D14555-4869-4E79-942F-B2F9ECCE2377}" xr6:coauthVersionLast="36" xr6:coauthVersionMax="36" xr10:uidLastSave="{00000000-0000-0000-0000-000000000000}"/>
  <bookViews>
    <workbookView xWindow="0" yWindow="0" windowWidth="4080" windowHeight="9705" firstSheet="1" activeTab="4" xr2:uid="{00000000-000D-0000-FFFF-FFFF00000000}"/>
  </bookViews>
  <sheets>
    <sheet name="MEMORIA DE CALCULO" sheetId="9" r:id="rId1"/>
    <sheet name="ORÇAMENTO" sheetId="10" r:id="rId2"/>
    <sheet name="COMPOSIÇÕES" sheetId="12" r:id="rId3"/>
    <sheet name="CURVA ABC" sheetId="13" r:id="rId4"/>
    <sheet name="CRONOGRAMA" sheetId="15" r:id="rId5"/>
  </sheets>
  <externalReferences>
    <externalReference r:id="rId6"/>
  </externalReferences>
  <definedNames>
    <definedName name="_xlnm.Print_Area" localSheetId="2">COMPOSIÇÕES!$A$1:$J$203</definedName>
    <definedName name="_xlnm.Print_Area" localSheetId="4">CRONOGRAMA!$A$1:$J$56</definedName>
    <definedName name="_xlnm.Print_Area" localSheetId="3">'CURVA ABC'!$A$1:$J$90</definedName>
    <definedName name="_xlnm.Print_Area" localSheetId="0">'MEMORIA DE CALCULO'!$A$1:$H$389</definedName>
    <definedName name="_xlnm.Print_Area" localSheetId="1">ORÇAMENTO!$A$1:$I$133</definedName>
    <definedName name="_xlnm.Print_Titles" localSheetId="0">'MEMORIA DE CALCULO'!$5:$7</definedName>
  </definedNames>
  <calcPr calcId="191029"/>
</workbook>
</file>

<file path=xl/calcChain.xml><?xml version="1.0" encoding="utf-8"?>
<calcChain xmlns="http://schemas.openxmlformats.org/spreadsheetml/2006/main">
  <c r="A27" i="15" l="1"/>
  <c r="A34" i="15" s="1"/>
  <c r="J2" i="15"/>
  <c r="J28" i="15" s="1"/>
  <c r="A8" i="13"/>
  <c r="I4" i="13"/>
  <c r="J2" i="13"/>
  <c r="J1" i="13"/>
  <c r="J2" i="12"/>
  <c r="I2" i="10"/>
  <c r="A8" i="15" l="1"/>
  <c r="I4" i="15"/>
  <c r="I30" i="15" s="1"/>
  <c r="J1" i="15"/>
  <c r="J27" i="15" s="1"/>
  <c r="A8" i="12"/>
  <c r="I4" i="12"/>
  <c r="J1" i="12"/>
  <c r="D259" i="9" l="1"/>
  <c r="D258" i="9"/>
  <c r="D257" i="9"/>
  <c r="D256" i="9"/>
  <c r="D255" i="9"/>
  <c r="D245" i="9"/>
  <c r="D244" i="9"/>
  <c r="D243" i="9"/>
  <c r="D363" i="9" l="1"/>
  <c r="D357" i="9"/>
  <c r="D336" i="9"/>
  <c r="D342" i="9" s="1"/>
  <c r="D246" i="9" l="1"/>
  <c r="D247" i="9"/>
  <c r="D240" i="9"/>
  <c r="D239" i="9"/>
  <c r="D142" i="9"/>
  <c r="D147" i="9" s="1"/>
  <c r="D134" i="9"/>
  <c r="D146" i="9" s="1"/>
  <c r="D108" i="9"/>
  <c r="D104" i="9"/>
  <c r="D60" i="9"/>
  <c r="D149" i="9" l="1"/>
  <c r="D155" i="9" s="1"/>
  <c r="D280" i="9"/>
  <c r="D294" i="9" s="1"/>
  <c r="D300" i="9" s="1"/>
  <c r="D129" i="9" l="1"/>
  <c r="D125" i="9"/>
  <c r="D127" i="9" s="1"/>
  <c r="D85" i="9"/>
  <c r="D66" i="9"/>
  <c r="D68" i="9" s="1"/>
  <c r="H4" i="10" l="1"/>
  <c r="A8" i="10"/>
  <c r="I1" i="10"/>
  <c r="D35" i="9" l="1"/>
  <c r="D37" i="9" s="1"/>
  <c r="D42" i="9"/>
  <c r="D44" i="9" s="1"/>
  <c r="D110" i="9"/>
  <c r="D332" i="9"/>
  <c r="D313" i="9"/>
  <c r="D311" i="9"/>
  <c r="D87" i="9"/>
  <c r="D89" i="9" s="1"/>
  <c r="D275" i="9"/>
  <c r="D276" i="9" s="1"/>
  <c r="D72" i="9"/>
  <c r="D70" i="9"/>
  <c r="D264" i="9"/>
  <c r="D185" i="9"/>
  <c r="D182" i="9"/>
  <c r="D188" i="9" s="1"/>
  <c r="D315" i="9" l="1"/>
  <c r="D317" i="9" s="1"/>
  <c r="D27" i="9"/>
  <c r="D28" i="9" s="1"/>
  <c r="D14" i="9"/>
  <c r="D15" i="9" s="1"/>
  <c r="D278" i="9" l="1"/>
  <c r="D282" i="9" l="1"/>
  <c r="D292" i="9"/>
  <c r="D298" i="9" s="1"/>
  <c r="D253" i="9"/>
  <c r="D229" i="9" l="1"/>
  <c r="D74" i="9"/>
  <c r="D235" i="9" l="1"/>
  <c r="D241" i="9"/>
  <c r="H2" i="9" l="1"/>
  <c r="D48" i="9" l="1"/>
  <c r="D53" i="9" l="1"/>
  <c r="D54" i="9" s="1"/>
  <c r="D49" i="9"/>
  <c r="D111" i="9"/>
  <c r="D296" i="9" l="1"/>
  <c r="D304" i="9" s="1"/>
  <c r="D284" i="9"/>
  <c r="D302" i="9"/>
  <c r="D306" i="9" s="1"/>
  <c r="D309" i="9" l="1"/>
  <c r="D286" i="9"/>
  <c r="D288" i="9" s="1"/>
  <c r="D290" i="9" s="1"/>
  <c r="D112" i="9"/>
  <c r="D115" i="9" s="1"/>
  <c r="D319" i="9" l="1"/>
  <c r="D321" i="9" s="1"/>
  <c r="D117" i="9" l="1"/>
  <c r="D119" i="9" s="1"/>
  <c r="D121" i="9"/>
  <c r="D323" i="9" l="1"/>
  <c r="D325" i="9" s="1"/>
  <c r="D71" i="9" l="1"/>
  <c r="D75" i="9"/>
  <c r="D200" i="9"/>
  <c r="D198" i="9"/>
  <c r="D202" i="9" s="1"/>
  <c r="D204" i="9" s="1"/>
  <c r="D161" i="9"/>
  <c r="D162" i="9" s="1"/>
  <c r="D77" i="9" l="1"/>
  <c r="D167" i="9"/>
  <c r="D168" i="9" s="1"/>
  <c r="D190" i="9"/>
  <c r="D192" i="9" s="1"/>
  <c r="D206" i="9" l="1"/>
  <c r="D208" i="9" s="1"/>
  <c r="D151" i="9" l="1"/>
  <c r="D153" i="9" s="1"/>
  <c r="D91" i="9" l="1"/>
  <c r="D93" i="9" s="1"/>
  <c r="D79" i="9" l="1"/>
  <c r="D81" i="9" s="1"/>
  <c r="D83" i="9"/>
  <c r="D99" i="9"/>
  <c r="D95" i="9"/>
  <c r="D97" i="9" s="1"/>
  <c r="D370" i="9" l="1"/>
  <c r="D374" i="9" l="1"/>
  <c r="D380" i="9" s="1"/>
  <c r="D376" i="9" l="1"/>
  <c r="D378" i="9" s="1"/>
  <c r="A6" i="9" l="1"/>
</calcChain>
</file>

<file path=xl/sharedStrings.xml><?xml version="1.0" encoding="utf-8"?>
<sst xmlns="http://schemas.openxmlformats.org/spreadsheetml/2006/main" count="3001" uniqueCount="896">
  <si>
    <t>Total</t>
  </si>
  <si>
    <t>m²</t>
  </si>
  <si>
    <t>m³</t>
  </si>
  <si>
    <t>Revisão:</t>
  </si>
  <si>
    <t>RESPONSÁVEL TÉCNICO:</t>
  </si>
  <si>
    <t>dias</t>
  </si>
  <si>
    <t>LIMPEZA PERMANENTE DA OBRA</t>
  </si>
  <si>
    <t>Dias</t>
  </si>
  <si>
    <t>Meses</t>
  </si>
  <si>
    <t>CANTEIRO DE OBRA</t>
  </si>
  <si>
    <t>LIMPEZA DA OBRA</t>
  </si>
  <si>
    <t>Cliente:</t>
  </si>
  <si>
    <t>Data:</t>
  </si>
  <si>
    <t>Empresa projetista:</t>
  </si>
  <si>
    <t xml:space="preserve">Projeto: </t>
  </si>
  <si>
    <t>MEMORIAL DE CÁLCULO</t>
  </si>
  <si>
    <t>Quantidade</t>
  </si>
  <si>
    <t>Unidade</t>
  </si>
  <si>
    <t>SERVIÇOS PRELIMINARES</t>
  </si>
  <si>
    <t>DRENAGEM</t>
  </si>
  <si>
    <t>PAVIMENTAÇÃO</t>
  </si>
  <si>
    <t>TRÂNSITO E SEGURANÇA</t>
  </si>
  <si>
    <t>MOVIMENTAÇÃO DE TERRA</t>
  </si>
  <si>
    <t>PREPARO DA VALA E ENVELOPAMENTO</t>
  </si>
  <si>
    <t>PAVIMENTAÇÃO ASFÁLTICA</t>
  </si>
  <si>
    <t>ESCORAMENTO TIPO PONTALETEAMENTO</t>
  </si>
  <si>
    <t>ESCORAMENTO TIPO DESCONTÍNUO</t>
  </si>
  <si>
    <t>LASTRO DE CONCRETO</t>
  </si>
  <si>
    <t>LASTRO DE BRITA</t>
  </si>
  <si>
    <t>PREENCHEMENTO LATERAL COM AREIA GROSSA</t>
  </si>
  <si>
    <t>m</t>
  </si>
  <si>
    <t>BOCA DE LOBO DUPLA</t>
  </si>
  <si>
    <t>CARGA</t>
  </si>
  <si>
    <t>TRANSPORTE</t>
  </si>
  <si>
    <t>Volume de carga</t>
  </si>
  <si>
    <t>Empolamento</t>
  </si>
  <si>
    <t>Tempo</t>
  </si>
  <si>
    <t>Volume estimado</t>
  </si>
  <si>
    <t>%</t>
  </si>
  <si>
    <t>km</t>
  </si>
  <si>
    <t>ESPALHAMENTO DO MATERIAL</t>
  </si>
  <si>
    <t>BERÇO COM AREIA GROSSA</t>
  </si>
  <si>
    <t>Volume de brita para lastro</t>
  </si>
  <si>
    <t>Volume de rachão para emassamento</t>
  </si>
  <si>
    <t>Volume de areia grossa para preenchemento lateral</t>
  </si>
  <si>
    <t>Volume de areia grossa para berço</t>
  </si>
  <si>
    <t>Volume total de carga</t>
  </si>
  <si>
    <t>FORMA</t>
  </si>
  <si>
    <t>AÇO CA 50/60</t>
  </si>
  <si>
    <t>kg</t>
  </si>
  <si>
    <t xml:space="preserve">CIMBRAMENTO </t>
  </si>
  <si>
    <t>u</t>
  </si>
  <si>
    <t>DISPOSITIVOS COMPLEMENTARES</t>
  </si>
  <si>
    <t>SARJETA COM 15% DE INCLINAÇÃO</t>
  </si>
  <si>
    <t>Área de pavimento asfáltico TIPO 1</t>
  </si>
  <si>
    <t>EXECUÇÃO DE CBUQ</t>
  </si>
  <si>
    <t>Área de pavimento asfáltico TIPO 2</t>
  </si>
  <si>
    <t>Espessura</t>
  </si>
  <si>
    <t>EXECUÇÃO DE PINTURA DE LIGAÇÃO</t>
  </si>
  <si>
    <t>Volume de CBUQ</t>
  </si>
  <si>
    <t>Quantidade de camadas</t>
  </si>
  <si>
    <t>Coeficiente</t>
  </si>
  <si>
    <t>T/m²</t>
  </si>
  <si>
    <t>T x km</t>
  </si>
  <si>
    <t>Área de imprimação</t>
  </si>
  <si>
    <t>Área de pintura de ligação</t>
  </si>
  <si>
    <t>EXECUÇÃO DE BICA CORRIDA</t>
  </si>
  <si>
    <t>Volume de bica corrida</t>
  </si>
  <si>
    <t>DEMOLIÇÃO DO PAVIMENTO</t>
  </si>
  <si>
    <t>Volume</t>
  </si>
  <si>
    <t>Área de pavimento</t>
  </si>
  <si>
    <t>REMOÇÃO DA CAMADA GRANULAR</t>
  </si>
  <si>
    <t>ESCAVAÇÃO DE SOLO</t>
  </si>
  <si>
    <t xml:space="preserve">Volume de demolição de pavimento </t>
  </si>
  <si>
    <t>Volume de camada granular</t>
  </si>
  <si>
    <t>Volume de escavação</t>
  </si>
  <si>
    <t>Altura</t>
  </si>
  <si>
    <t>DEMOLIÇÃO DOS DISPOSITIVOS COMPLEMENTARES</t>
  </si>
  <si>
    <t>DEMOLIÇÃO DE MEIO-FIO</t>
  </si>
  <si>
    <t>DEMOLIÇÃO DE SARJETA</t>
  </si>
  <si>
    <t>Comprimento de meio-fio</t>
  </si>
  <si>
    <t>Largura</t>
  </si>
  <si>
    <t>Área de sarjeta</t>
  </si>
  <si>
    <t>Área do meio-fio</t>
  </si>
  <si>
    <t>LOCAÇÃO DE CONTAINER PARA DEPÓSITO</t>
  </si>
  <si>
    <t>MOBILIZAÇÃO E DESMOBILIZAÇÃO DE CONTAINER</t>
  </si>
  <si>
    <t>meses</t>
  </si>
  <si>
    <t xml:space="preserve">Dias </t>
  </si>
  <si>
    <t>Horas</t>
  </si>
  <si>
    <t>LOCAÇÕES</t>
  </si>
  <si>
    <t>SERVIÇOS PRELIMINARES PARA LOCAÇÃO PELO MÉTODO DA CRUZETA</t>
  </si>
  <si>
    <t>EXECUÇÃO DA LOCAÇÃO PELO MÉTODO DA CRUZETA</t>
  </si>
  <si>
    <t xml:space="preserve">Comprimento da rede </t>
  </si>
  <si>
    <t>Quantidade de poços de visitas</t>
  </si>
  <si>
    <t>Quantidade de bocas de lobo</t>
  </si>
  <si>
    <t>SUSTENTAÇÃO DAS ESTRUTURAS</t>
  </si>
  <si>
    <t>Comprimento de rede</t>
  </si>
  <si>
    <t>Consideração</t>
  </si>
  <si>
    <t xml:space="preserve">CERQUITE </t>
  </si>
  <si>
    <t>Lados</t>
  </si>
  <si>
    <t>Comprimento total</t>
  </si>
  <si>
    <t>CONE DE SINALIZAÇÃO</t>
  </si>
  <si>
    <t>PLACA DE SINALIZAÇÃO EM CAVALETE</t>
  </si>
  <si>
    <t>Quantidade de placas</t>
  </si>
  <si>
    <t>ESGOTAMENTO</t>
  </si>
  <si>
    <t>LOCAÇÃO DA BOMBA</t>
  </si>
  <si>
    <t>LOCAÇÃO DO GERADOR</t>
  </si>
  <si>
    <t>h</t>
  </si>
  <si>
    <t>FLAVIA CRISTINA BARBOSA</t>
  </si>
  <si>
    <t>CREA: MG-187.842/D</t>
  </si>
  <si>
    <t>Volume de escavação total para bota-fora</t>
  </si>
  <si>
    <t>1.1</t>
  </si>
  <si>
    <t>1.2</t>
  </si>
  <si>
    <t>2.1</t>
  </si>
  <si>
    <t>2.2</t>
  </si>
  <si>
    <t>2.3</t>
  </si>
  <si>
    <t>3.1</t>
  </si>
  <si>
    <t>3.2</t>
  </si>
  <si>
    <t>4.1</t>
  </si>
  <si>
    <t>4.2</t>
  </si>
  <si>
    <t>4.3</t>
  </si>
  <si>
    <t>5.1</t>
  </si>
  <si>
    <t>5.2</t>
  </si>
  <si>
    <t>6.2</t>
  </si>
  <si>
    <t>Coeficiente na composição</t>
  </si>
  <si>
    <t>m³/m³</t>
  </si>
  <si>
    <t>Distância - Bota fora de solos</t>
  </si>
  <si>
    <t>Distância - Britasul</t>
  </si>
  <si>
    <t>Distância - Usina de Aslfalto</t>
  </si>
  <si>
    <t>Distância - Refinaria de Petróleo</t>
  </si>
  <si>
    <t>PLACA DE OBRA</t>
  </si>
  <si>
    <t>PLACA DE REGULAMENTAÇÃO COM POSTE MÓVEL</t>
  </si>
  <si>
    <t>u.dia</t>
  </si>
  <si>
    <t>CARGA DE BOTA-FORA</t>
  </si>
  <si>
    <t>REGULARIZAÇÃO PARA O PAVIMENTO</t>
  </si>
  <si>
    <t>BANHEIRO QUÍMICO</t>
  </si>
  <si>
    <t>Volume de escavação da galeria tubular</t>
  </si>
  <si>
    <t>Volume de escavação do ramal</t>
  </si>
  <si>
    <t>Volume de aterro da galeria tubular</t>
  </si>
  <si>
    <t xml:space="preserve">Área de escoramento tubular </t>
  </si>
  <si>
    <t>Volume na galeria tubular</t>
  </si>
  <si>
    <t>ANEXO I</t>
  </si>
  <si>
    <t>PROJETO DE DRENAGEM</t>
  </si>
  <si>
    <t>Distância - Bota fora de construção civil</t>
  </si>
  <si>
    <t>m³ x km</t>
  </si>
  <si>
    <t>Distância - Bota fora de solo</t>
  </si>
  <si>
    <t>Comprimento de sarjeta</t>
  </si>
  <si>
    <t>Distância - Bota-fora de construção civil</t>
  </si>
  <si>
    <t>EMASSAMENTO COM RACHÃO H=0,50 m</t>
  </si>
  <si>
    <t>EXECUÇÃO DE IMPRIMAÇÃO IMPERMEABILIZANTE</t>
  </si>
  <si>
    <t>Distância - Nova Pouso Alegre - Fornecedor de areia</t>
  </si>
  <si>
    <t>Distância - Bota fora de resíduos de construção</t>
  </si>
  <si>
    <t>4.4</t>
  </si>
  <si>
    <t>6.3</t>
  </si>
  <si>
    <t>6.4</t>
  </si>
  <si>
    <t>7.1</t>
  </si>
  <si>
    <t>7.2</t>
  </si>
  <si>
    <t xml:space="preserve">VIGIA NOTURNO </t>
  </si>
  <si>
    <t>R01</t>
  </si>
  <si>
    <t>PV 600 mm</t>
  </si>
  <si>
    <t xml:space="preserve">ENCHIMENTO COM CONCRETO MAGRO 10 MPa </t>
  </si>
  <si>
    <t>POÇO DE VISITA 6</t>
  </si>
  <si>
    <t>TAMPÃO EM FERRO FUNDIDO - 600 mm</t>
  </si>
  <si>
    <t>CONCRETO fck 40 MPa</t>
  </si>
  <si>
    <t>6.1</t>
  </si>
  <si>
    <t>LOCAÇÃO DO PAVIMENTO</t>
  </si>
  <si>
    <t>ENGENHEIRO CIVIL PLENO</t>
  </si>
  <si>
    <t xml:space="preserve">Volume de aterro com contração </t>
  </si>
  <si>
    <t>Contração de 0,9</t>
  </si>
  <si>
    <t>PV 800 mm</t>
  </si>
  <si>
    <t>Área de pavimento flexível</t>
  </si>
  <si>
    <t>REMOÇÃO DE PAVIMENTO INTERTRAVADO SEM REAPROVEITAMENTO</t>
  </si>
  <si>
    <t>Área de remoção de pavimento intertravado</t>
  </si>
  <si>
    <t>Altura do intertravado</t>
  </si>
  <si>
    <t>Volume de intertravado</t>
  </si>
  <si>
    <t>Área de pavimento intertravado</t>
  </si>
  <si>
    <t>Troca</t>
  </si>
  <si>
    <t>Comprimento necessário</t>
  </si>
  <si>
    <t>POÇO DE VISITA 7</t>
  </si>
  <si>
    <t>POÇO DE VISITA 8</t>
  </si>
  <si>
    <t>POÇO DE VISITA 9</t>
  </si>
  <si>
    <t>ADMINISTRAÇÃO E CANTEIRO DE OBRA</t>
  </si>
  <si>
    <t>DEMOLIÇÕES</t>
  </si>
  <si>
    <t>7.2.1</t>
  </si>
  <si>
    <t>7.2.2</t>
  </si>
  <si>
    <t>7.1.2</t>
  </si>
  <si>
    <t>7.1.1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</si>
  <si>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</si>
  <si>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</si>
  <si>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</si>
  <si>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</si>
  <si>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</si>
  <si>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</si>
  <si>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</si>
  <si>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</si>
  <si>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</si>
  <si>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ASSENTAMENTO DOS TUBOS</t>
  </si>
  <si>
    <t>SUSTENTAÇÃO DA ESTRUTURA</t>
  </si>
  <si>
    <t>INSTALAÇÃO DA PLACA DE OBRA</t>
  </si>
  <si>
    <t>POÇO DE VISITA PROJETO PADRÃO</t>
  </si>
  <si>
    <t>BOCA DE LOBO</t>
  </si>
  <si>
    <t>ESCORAMENTO</t>
  </si>
  <si>
    <t>6.5</t>
  </si>
  <si>
    <t>6.6</t>
  </si>
  <si>
    <t>6.7</t>
  </si>
  <si>
    <t>6.7.1</t>
  </si>
  <si>
    <t>6.7.2</t>
  </si>
  <si>
    <t>6.7.3</t>
  </si>
  <si>
    <t>3.1.1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</si>
  <si>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</si>
  <si>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</si>
  <si>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</si>
  <si>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</si>
  <si>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</si>
  <si>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</si>
  <si>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</si>
  <si>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</si>
  <si>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</si>
  <si>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</si>
  <si>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5.2.1</t>
  </si>
  <si>
    <t>5.2.2</t>
  </si>
  <si>
    <t>5.2.3</t>
  </si>
  <si>
    <t>5.2.4</t>
  </si>
  <si>
    <t>5.2.5</t>
  </si>
  <si>
    <t>6.1.1</t>
  </si>
  <si>
    <t>6.1.2</t>
  </si>
  <si>
    <t>6.2.1</t>
  </si>
  <si>
    <t>6.2.2</t>
  </si>
  <si>
    <t>6.2.3</t>
  </si>
  <si>
    <t>6.2.4</t>
  </si>
  <si>
    <t>6.2.5</t>
  </si>
  <si>
    <t>6.2.6</t>
  </si>
  <si>
    <t>6.2.7</t>
  </si>
  <si>
    <t>6.3.1</t>
  </si>
  <si>
    <t>6.3.2</t>
  </si>
  <si>
    <t>6.4.1</t>
  </si>
  <si>
    <t>6.4.2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</si>
  <si>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</si>
  <si>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</si>
  <si>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</si>
  <si>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</si>
  <si>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</si>
  <si>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</si>
  <si>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</si>
  <si>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</si>
  <si>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</si>
  <si>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</si>
  <si>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</si>
  <si>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</si>
  <si>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6.7.1.1</t>
  </si>
  <si>
    <t>6.7.1.2</t>
  </si>
  <si>
    <t>6.7.1.3</t>
  </si>
  <si>
    <t>6.7.1.4</t>
  </si>
  <si>
    <t>6.7.1.5</t>
  </si>
  <si>
    <t>6.7.1.6</t>
  </si>
  <si>
    <t>6.7.2.1</t>
  </si>
  <si>
    <t>Bancos:</t>
  </si>
  <si>
    <t>BDI 1:</t>
  </si>
  <si>
    <t>Código</t>
  </si>
  <si>
    <t>Banco</t>
  </si>
  <si>
    <t>Descrição</t>
  </si>
  <si>
    <t xml:space="preserve"> 1 </t>
  </si>
  <si>
    <t>ADMINISTRAÇÃO DE OBRA</t>
  </si>
  <si>
    <t xml:space="preserve"> 1.1 </t>
  </si>
  <si>
    <t xml:space="preserve"> 93567 </t>
  </si>
  <si>
    <t>SINAPI</t>
  </si>
  <si>
    <t>ENGENHEIRO CIVIL DE OBRA PLENO COM ENCARGOS COMPLEMENTARES</t>
  </si>
  <si>
    <t>MES</t>
  </si>
  <si>
    <t xml:space="preserve"> 1.2 </t>
  </si>
  <si>
    <t xml:space="preserve"> 88326 </t>
  </si>
  <si>
    <t>VIGIA NOTURNO COM ENCARGOS COMPLEMENTARES</t>
  </si>
  <si>
    <t>H</t>
  </si>
  <si>
    <t xml:space="preserve"> 2 </t>
  </si>
  <si>
    <t xml:space="preserve"> 2.1 </t>
  </si>
  <si>
    <t xml:space="preserve"> ED-16350 </t>
  </si>
  <si>
    <t>SETOP</t>
  </si>
  <si>
    <t>LOCAÇÃO DE CONTAINER COM ISOLAMENTO TÉRMICO, TIPO 3, PARA DEPÓSITO/FERRAMENTARIA DE OBRA, COM MEDIDAS REFERENCIAIS DE (6) METROS COMPRIMENTO, (2,3) METROS LARGURA E (2,5) METROS ALTURA ÚTIL INTERNA, INCLUSIVE LIGAÇÕES ELÉTRICAS INTERNAS, EXCLUSIVE MOBILIZAÇÃO/DESMOBILIZAÇÃO E LIGAÇÕES PROVISÓRIAS EXTERNAS</t>
  </si>
  <si>
    <t>mês</t>
  </si>
  <si>
    <t xml:space="preserve"> 2.2 </t>
  </si>
  <si>
    <t xml:space="preserve"> ED-50137 </t>
  </si>
  <si>
    <t>MOBILIZAÇÃO E DESMOBILIZAÇÃO DE CONTAINER, INCLUSIVE CARGA, DESCARGA E TRANSPORTE EM CAMINHÃO CARROCERIA COM GUINDAUTO (MUNCK), EXCLUSIVE LOCAÇÃO DO CONTAINER</t>
  </si>
  <si>
    <t>un</t>
  </si>
  <si>
    <t xml:space="preserve"> 2.3 </t>
  </si>
  <si>
    <t xml:space="preserve"> ED-50155 </t>
  </si>
  <si>
    <t>LOCAÇÃO DE BANHEIRO QUÍMICO, DIMENSÃO (110X120X230)CM, LINHA PADRÃO, CONTENDO UMA (1) PIA/HIGIENIZADOR DE MÃOS, INCLUSIVE MANUTENÇÃO E MOBILIZAÇÃO/DESMOBILIZAÇÃO</t>
  </si>
  <si>
    <t xml:space="preserve"> 3 </t>
  </si>
  <si>
    <t>SERVIÇO PRELIMINAR</t>
  </si>
  <si>
    <t xml:space="preserve"> 3.1 </t>
  </si>
  <si>
    <t xml:space="preserve"> 3.1.1 </t>
  </si>
  <si>
    <t xml:space="preserve"> ED-28428 </t>
  </si>
  <si>
    <t>FORNECIMENTO E COLOCAÇÃO DE PLACA DE OBRA EM CHAPA GALVANIZADA #26, ESP. 0,45MM, DIMENSÃO (4X3)M, PLOTADA COM ADESIVO VINÍLICO, AFIXADA COM REBITES 4,8X40MM, EM ESTRUTURA METÁLICA DE METALON 20X20MM, ESP. 1,25MM, INCLUSIVE SUPORTE EM EUCALIPTO AUTOCLAVADO PINTADO COM TINTA PVA DUAS (2) DEMÃOS</t>
  </si>
  <si>
    <t xml:space="preserve"> 3.2 </t>
  </si>
  <si>
    <t xml:space="preserve"> 3.2.1 </t>
  </si>
  <si>
    <t xml:space="preserve"> DAC-499-018 </t>
  </si>
  <si>
    <t>Próprio</t>
  </si>
  <si>
    <t>SUSTENTAÇÃO DAS ESTRUTURAS EXISTENTES NO SUBSOLO</t>
  </si>
  <si>
    <t>M</t>
  </si>
  <si>
    <t xml:space="preserve"> 4 </t>
  </si>
  <si>
    <t xml:space="preserve"> 4.1 </t>
  </si>
  <si>
    <t xml:space="preserve"> 00013244 </t>
  </si>
  <si>
    <t>CONE DE SINALIZACAO EM PVC RIGIDO COM FAIXA REFLETIVA, H = 70 / 76 CM</t>
  </si>
  <si>
    <t>UN</t>
  </si>
  <si>
    <t xml:space="preserve"> 4.2 </t>
  </si>
  <si>
    <t xml:space="preserve"> DAC-499-017 </t>
  </si>
  <si>
    <t>CERQUITE - INCLUINDO TELA PLÁSTICA LARANJA, VERGALHÃO, PONTEIRA E INSTALAÇÃO</t>
  </si>
  <si>
    <t xml:space="preserve"> 4.3 </t>
  </si>
  <si>
    <t xml:space="preserve"> 5212556 </t>
  </si>
  <si>
    <t>SICRO3</t>
  </si>
  <si>
    <t>Placa para sinalização de obras montada em cavalete metálico - 1,00 x 1,00 m - utilização de 600 ciclos - fornecimento, 01implantação e 01 retirada diária</t>
  </si>
  <si>
    <t>un.dia</t>
  </si>
  <si>
    <t xml:space="preserve"> 4.4 </t>
  </si>
  <si>
    <t xml:space="preserve"> 5212557 </t>
  </si>
  <si>
    <t>Placa de regulamentação para sinalização de obras montada em suporte metálico móvel - D = 1,00 m - utilização de 600 ciclos- fornecimento, 01 implantação e 01 retirada diária</t>
  </si>
  <si>
    <t xml:space="preserve"> 5 </t>
  </si>
  <si>
    <t>DEMOLIÇÃO</t>
  </si>
  <si>
    <t xml:space="preserve"> 5.1 </t>
  </si>
  <si>
    <t xml:space="preserve"> 5.1.1 </t>
  </si>
  <si>
    <t xml:space="preserve"> 97636 </t>
  </si>
  <si>
    <t>DEMOLIÇÃO PARCIAL DE PAVIMENTO ASFÁLTICO, DE FORMA MECANIZADA, SEM REAPROVEITAMENTO. AF_12/2017</t>
  </si>
  <si>
    <t xml:space="preserve"> 5.1.2 </t>
  </si>
  <si>
    <t xml:space="preserve"> DAC-499-015 </t>
  </si>
  <si>
    <t>DEMOLIÇÃO DE PAVIMENTO INTERTRAVADO, DE FORMA MANUAL, SEM REAPROVEITAMENTO.</t>
  </si>
  <si>
    <t xml:space="preserve"> 5.1.3 </t>
  </si>
  <si>
    <t xml:space="preserve"> 4915669 </t>
  </si>
  <si>
    <t>Remoção mecanizada de camada granular do pavimento</t>
  </si>
  <si>
    <t xml:space="preserve"> 5.1.4 </t>
  </si>
  <si>
    <t xml:space="preserve"> 100982 </t>
  </si>
  <si>
    <t>CARGA, MANOBRA E DESCARGA DE ENTULHO EM CAMINHÃO BASCULANTE 10 M³ - CARGA COM ESCAVADEIRA HIDRÁULICA  (CAÇAMBA DE 0,80 M³ / 111 HP) E DESCARGA LIVRE (UNIDADE: M3). AF_07/2020</t>
  </si>
  <si>
    <t xml:space="preserve"> 5.1.5 </t>
  </si>
  <si>
    <t xml:space="preserve"> 95875 </t>
  </si>
  <si>
    <t>TRANSPORTE COM CAMINHÃO BASCULANTE DE 10 M³, EM VIA URBANA PAVIMENTADA, DMT ATÉ 30 KM (UNIDADE: M3XKM). AF_07/2020</t>
  </si>
  <si>
    <t>M3XKM</t>
  </si>
  <si>
    <t xml:space="preserve"> 5.1.6 </t>
  </si>
  <si>
    <t xml:space="preserve"> 100574 </t>
  </si>
  <si>
    <t>ESPALHAMENTO DE MATERIAL COM TRATOR DE ESTEIRAS. AF_11/2019</t>
  </si>
  <si>
    <t xml:space="preserve"> 5.1.7 </t>
  </si>
  <si>
    <t xml:space="preserve"> 101206 </t>
  </si>
  <si>
    <t>ESCAVAÇÃO VERTICAL A CÉU ABERTO, EM OBRAS DE EDIFICAÇÃO, INCLUINDO CARGA, DESCARGA E TRANSPORTE, EM SOLO DE 1ª CATEGORIA COM ESCAVADEIRA HIDRÁULICA (CAÇAMBA: 0,8 M³ / 111 HP), FROTA DE 3 CAMINHÕES BASCULANTES DE 14 M³, DMT ATÉ 1 KM E VELOCIDADE MÉDIA 14KM/H. AF_05/2020</t>
  </si>
  <si>
    <t xml:space="preserve"> 5.1.8 </t>
  </si>
  <si>
    <t xml:space="preserve"> 100978 </t>
  </si>
  <si>
    <t>CARGA, MANOBRA E DESCARGA DE SOLOS E MATERIAIS GRANULARES EM CAMINHÃO BASCULANTE 10 M³ - CARGA COM ESCAVADEIRA HIDRÁULICA (CAÇAMBA DE 1,20 M³ / 155 HP) E DESCARGA LIVRE (UNIDADE: M3). AF_07/2020</t>
  </si>
  <si>
    <t xml:space="preserve"> 5.1.9 </t>
  </si>
  <si>
    <t xml:space="preserve"> 5.1.10 </t>
  </si>
  <si>
    <t xml:space="preserve"> 5.2 </t>
  </si>
  <si>
    <t xml:space="preserve"> 5.2.1 </t>
  </si>
  <si>
    <t xml:space="preserve"> DAC-499-016 </t>
  </si>
  <si>
    <t>REMOÇÃO MANUAL DE GUIA DE MEIO-FIO PRÉ-MOLDADA EM CONCRETO, SEM REAPROVEITAMENTO, INCLUSIVE AFASTAMENTO E EMPILHAMENTO, EXCLUSIVE TRANSPORTE E RETIRADA DO MATERIAL REMOVIDO NÃO REAPROVEITÁVEL</t>
  </si>
  <si>
    <t xml:space="preserve"> 5.2.2 </t>
  </si>
  <si>
    <t xml:space="preserve"> ED-48507 </t>
  </si>
  <si>
    <t>DEMOLIÇÃO MANUAL DE SARJETA OU SARJETÃO DE CONCRETO, INCLUSIVE AFASTAMENTO E EMPILHAMENTO, EXCLUSIVE TRANSPORTE E RETIRADA DO MATERIAL DEMOLIDO</t>
  </si>
  <si>
    <t xml:space="preserve"> 5.2.3 </t>
  </si>
  <si>
    <t xml:space="preserve"> 5.2.4 </t>
  </si>
  <si>
    <t xml:space="preserve"> 5.2.5 </t>
  </si>
  <si>
    <t xml:space="preserve"> 6 </t>
  </si>
  <si>
    <t xml:space="preserve"> 6.1 </t>
  </si>
  <si>
    <t>LOCAÇÃO</t>
  </si>
  <si>
    <t xml:space="preserve"> 6.1.1 </t>
  </si>
  <si>
    <t xml:space="preserve"> DAC-499-004 </t>
  </si>
  <si>
    <t xml:space="preserve"> 6.1.2 </t>
  </si>
  <si>
    <t xml:space="preserve"> DAC-499-003 </t>
  </si>
  <si>
    <t xml:space="preserve"> 6.2 </t>
  </si>
  <si>
    <t xml:space="preserve"> 6.2.1 </t>
  </si>
  <si>
    <t xml:space="preserve"> 90082 </t>
  </si>
  <si>
    <t>ESCAVAÇÃO MECANIZADA DE VALA COM PROF. ATÉ 1,5 M (MÉDIA MONTANTE E JUSANTE/UMA COMPOSIÇÃO POR TRECHO), ESCAVADEIRA (0,8 M3), LARG. DE 1,5 M A 2,5 M, EM SOLO DE 1A CATEGORIA, EM LOCAIS COM ALTO NÍVEL DE INTERFERÊNCIA. AF_02/2021</t>
  </si>
  <si>
    <t xml:space="preserve"> 6.2.2 </t>
  </si>
  <si>
    <t xml:space="preserve"> 102278 </t>
  </si>
  <si>
    <t>ESCAVAÇÃO MECANIZADA DE VALA COM PROF. MAIOR QUE 1,50 M ATÉ 3,0 M (MÉDIA MONTANTE E JUSANTE/UMA COMPOSIÇÃO POR TRECHO), ESCAVADEIRA (1,2 M3), LARG. DE 1,5 M A 2,5 M, EM SOLO DE 1A CATEGORIA, EM LOCAIS COM ALTO NÍVEL DE INTERFERÊNCIA. AF_02/2021</t>
  </si>
  <si>
    <t xml:space="preserve"> 6.2.3 </t>
  </si>
  <si>
    <t xml:space="preserve"> 90087 </t>
  </si>
  <si>
    <t>ESCAVAÇÃO MECANIZADA DE VALA COM PROF. DE 3,0 M ATÉ 4,5 M(MÉDIA MONTANTE E JUSANTE/UMA COMPOSIÇÃO POR TRECHO), ESCAVADEIRA (1,2 M3), LARG. DE 1,5 M A 2,5 M, EM SOLO DE 1A CATEGORIA, EM LOCAIS COM ALTO NÍVEL DE INTERFERÊNCIA. AF_02/2021</t>
  </si>
  <si>
    <t xml:space="preserve"> 6.2.4 </t>
  </si>
  <si>
    <t xml:space="preserve"> 93375 </t>
  </si>
  <si>
    <t>REATERRO MECANIZADO DE VALA COM RETROESCAVADEIRA (CAPACIDADE DA CAÇAMBA DA RETRO: 0,26 M³ / POTÊNCIA: 88 HP), LARGURA DE 0,8 A 1,5 M, PROFUNDIDADE ATÉ 1,5 M, COM SOLO DE 1ª CATEGORIA EM LOCAIS COM ALTO NÍVEL DE INTERFERÊNCIA. AF_04/2016</t>
  </si>
  <si>
    <t xml:space="preserve"> 6.2.5 </t>
  </si>
  <si>
    <t xml:space="preserve"> 93360 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</si>
  <si>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</si>
  <si>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 xml:space="preserve"> 6.2.6 </t>
  </si>
  <si>
    <t xml:space="preserve"> 6.2.7 </t>
  </si>
  <si>
    <t xml:space="preserve"> 6.2.8 </t>
  </si>
  <si>
    <t xml:space="preserve"> 6.3 </t>
  </si>
  <si>
    <t xml:space="preserve"> 6.3.1 </t>
  </si>
  <si>
    <t xml:space="preserve"> 00004084 </t>
  </si>
  <si>
    <t>LOCACAO DE BOMBA SUBMERSIVEL PARA DRENAGEM E ESGOTAMENTO, MOTOR ELETRICO TRIFASICO, POTENCIA DE 1 CV, DIAMETRO DE RECALQUE DE 2". FAIXA DE OPERACAO Q=25 M3/H (+ OU - 1 M3/H) E AMT=2 M, Q=12 M3/H (+ OU - 2 M3/H) E AMT = 12 M (+ OU - 2 M)</t>
  </si>
  <si>
    <t xml:space="preserve"> 6.3.2 </t>
  </si>
  <si>
    <t xml:space="preserve"> 00003346 </t>
  </si>
  <si>
    <t>LOCACAO DE GRUPO GERADOR *80 A 125* KVA, MOTOR DIESEL, REBOCAVEL, ACIONAMENTO MANUAL</t>
  </si>
  <si>
    <t xml:space="preserve"> 6.4 </t>
  </si>
  <si>
    <t xml:space="preserve"> 6.4.1 </t>
  </si>
  <si>
    <t xml:space="preserve"> ED-51102 </t>
  </si>
  <si>
    <t>ESCORAMENTO DE VALA TIPO DESCONTÍNUO EMPREGANDO PRANCHAS E LONGARINAS DE PEROBA</t>
  </si>
  <si>
    <t xml:space="preserve"> 6.4.2 </t>
  </si>
  <si>
    <t xml:space="preserve"> 101571 </t>
  </si>
  <si>
    <t>ESCORAMENTO DE VALA, TIPO PONTALETEAMENTO, COM PROFUNDIDADE DE 0 A 1,5 M, LARGURA MAIOR OU IGUAL A 1,5 M E MENOR QUE 2,5 M. AF_08/2020</t>
  </si>
  <si>
    <t xml:space="preserve"> 6.5 </t>
  </si>
  <si>
    <t xml:space="preserve"> 6.5.1 </t>
  </si>
  <si>
    <t xml:space="preserve"> ED-49812 </t>
  </si>
  <si>
    <t>LASTRO DE CONCRETO MAGRO, INCLUSIVE TRANSPORTE, LANÇAMENTO E ADENSAMENTO</t>
  </si>
  <si>
    <t xml:space="preserve"> 6.5.2 </t>
  </si>
  <si>
    <t xml:space="preserve"> ED-49813 </t>
  </si>
  <si>
    <t>LASTRO DE BRITA 2 OU 3 APILOADO MANUALMENTE</t>
  </si>
  <si>
    <t xml:space="preserve"> 6.5.3 </t>
  </si>
  <si>
    <t xml:space="preserve"> DAC-499-005 </t>
  </si>
  <si>
    <t>EXECUÇÃO DE MATERIAL GRANULAR (PEDRA RACHÃO) EM VALA - EXCLUSIVE CARGA E TRANSPORTE</t>
  </si>
  <si>
    <t xml:space="preserve"> 6.5.4 </t>
  </si>
  <si>
    <t xml:space="preserve"> 6.5.5 </t>
  </si>
  <si>
    <t xml:space="preserve"> 6.5.6 </t>
  </si>
  <si>
    <t xml:space="preserve"> DAC-499-006 </t>
  </si>
  <si>
    <t>PREENCHIMENTO LATERAL DO TUBO COM AREIA GROSSA</t>
  </si>
  <si>
    <t xml:space="preserve"> 6.5.7 </t>
  </si>
  <si>
    <t xml:space="preserve"> DAC-499-007 </t>
  </si>
  <si>
    <t xml:space="preserve"> 6.5.8 </t>
  </si>
  <si>
    <t xml:space="preserve"> 6.5.9 </t>
  </si>
  <si>
    <t xml:space="preserve"> 6.5.10 </t>
  </si>
  <si>
    <t xml:space="preserve"> DAC-499-008 </t>
  </si>
  <si>
    <t>ENVELOPAMENTO DO TUBO EM CONCRETO ARMADO DN-600MM</t>
  </si>
  <si>
    <t xml:space="preserve"> 6.5.11 </t>
  </si>
  <si>
    <t>ENVELOPAMENTO DO TUBO EM CONCRETO ARMADO DN-800MM</t>
  </si>
  <si>
    <t xml:space="preserve"> 6.5.12 </t>
  </si>
  <si>
    <t xml:space="preserve"> DAC-499-009 </t>
  </si>
  <si>
    <t>ENVELOPAMENTO DO TUBO EM CONCRETO ARMADO DUPLO DN-800MM</t>
  </si>
  <si>
    <t xml:space="preserve"> 6.6 </t>
  </si>
  <si>
    <t xml:space="preserve"> 6.6.1 </t>
  </si>
  <si>
    <t xml:space="preserve"> DAC-499-010 </t>
  </si>
  <si>
    <t>TUBO DE CONCRETO (PA-2) PARA REDES COLETORAS DE ÁGUAS PLUVIAIS, DIÂMETRO DE 400 MM, JUNTA RÍGIDA, INSTALADO EM LOCAL COM ALTO NÍVEL DE INTERFERÊNCIAS - FORNECIMENTO E ASSENTAMENTO. AF_12/2015</t>
  </si>
  <si>
    <t xml:space="preserve"> 6.6.2 </t>
  </si>
  <si>
    <t xml:space="preserve"> 2003986 </t>
  </si>
  <si>
    <t>Tubo PEAD para drenagem - D = 600 mm - fornecimento e instalação</t>
  </si>
  <si>
    <t xml:space="preserve"> 6.6.3 </t>
  </si>
  <si>
    <t xml:space="preserve"> 2003988 </t>
  </si>
  <si>
    <t>Tubo PEAD para drenagem - D = 800 mm - fornecimento e instalação</t>
  </si>
  <si>
    <t xml:space="preserve"> 6.7 </t>
  </si>
  <si>
    <t xml:space="preserve"> 6.7.1 </t>
  </si>
  <si>
    <t>POÇO DE VISITA ESPECIAL</t>
  </si>
  <si>
    <t xml:space="preserve"> 6.7.1.1 </t>
  </si>
  <si>
    <t xml:space="preserve"> ED-49633 </t>
  </si>
  <si>
    <t>FORNECIMENTO DE CONCRETO ESTRUTURAL, USINADO, COM FCK 40 MPA, INCLUSIVE LANÇAMENTO, ADENSAMENTO E ACABAMENTO</t>
  </si>
  <si>
    <t xml:space="preserve"> 6.7.1.2 </t>
  </si>
  <si>
    <t xml:space="preserve"> ED-49644 </t>
  </si>
  <si>
    <t>FORMA E DESFORMA DE COMPENSADO RESINADO, ESP. 10MM, REAPROVEITAMENTO (3X), EXCLUSIVE ESCORAMENTO</t>
  </si>
  <si>
    <t xml:space="preserve"> 6.7.1.3 </t>
  </si>
  <si>
    <t xml:space="preserve"> ED-48298 </t>
  </si>
  <si>
    <t>CORTE, DOBRA E MONTAGEM DE AÇO CA-50/60</t>
  </si>
  <si>
    <t>Kg</t>
  </si>
  <si>
    <t xml:space="preserve"> 6.7.1.4 </t>
  </si>
  <si>
    <t xml:space="preserve"> DAC-499-014 </t>
  </si>
  <si>
    <t>CIMBRAMENTO-ESCORAMENTO DE FORMAS, COM MADEIRA 3A QUALIDADE, NÃO APARELHADA, APROVEITAMENTO TABUAS 3X E PRUMOS 4X</t>
  </si>
  <si>
    <t xml:space="preserve"> 6.7.1.5 </t>
  </si>
  <si>
    <t xml:space="preserve"> ED-48666 </t>
  </si>
  <si>
    <t>TAMPÃO CIRCULAR EM FERRO FUNDIDO PARA POÇO DE VISITA, ARTICULADO COM DIÂMETRO DE 60CM, CLASSE 400, INCLUSIVE ASSENTAMENTO, EXCLUSIVE POÇO DE VISITA</t>
  </si>
  <si>
    <t xml:space="preserve"> 6.7.1.6 </t>
  </si>
  <si>
    <t xml:space="preserve"> 96620 </t>
  </si>
  <si>
    <t>LASTRO DE CONCRETO MAGRO, APLICADO EM PISOS, LAJES SOBRE SOLO OU RADIERS. AF_08/2017</t>
  </si>
  <si>
    <t xml:space="preserve"> 6.7.2 </t>
  </si>
  <si>
    <t xml:space="preserve"> 6.7.2.1 </t>
  </si>
  <si>
    <t xml:space="preserve"> DAC-499-013 </t>
  </si>
  <si>
    <t>POÇO DE VISITA γ (600 ATÉ 1000 MM), INCLUINDO CHAMINÉ, CIMBRAMENTO E LASTRO DE BRITA</t>
  </si>
  <si>
    <t xml:space="preserve"> 6.7.3 </t>
  </si>
  <si>
    <t xml:space="preserve"> 6.7.3.1 </t>
  </si>
  <si>
    <t xml:space="preserve"> DAC-499-011 </t>
  </si>
  <si>
    <t xml:space="preserve"> DAC-499-012 </t>
  </si>
  <si>
    <t>BOCA DE LOBO DUPLA (TIPO A - FERRO FUNDIDO), QUADRO E GRELHA</t>
  </si>
  <si>
    <t xml:space="preserve"> 7 </t>
  </si>
  <si>
    <t xml:space="preserve"> 7.1 </t>
  </si>
  <si>
    <t xml:space="preserve"> 7.1.1 </t>
  </si>
  <si>
    <t xml:space="preserve"> 99064 </t>
  </si>
  <si>
    <t>LOCAÇÃO DE PAVIMENTAÇÃO. AF_10/2018</t>
  </si>
  <si>
    <t xml:space="preserve"> 7.1.2 </t>
  </si>
  <si>
    <t xml:space="preserve"> 100576 </t>
  </si>
  <si>
    <t>REGULARIZAÇÃO E COMPACTAÇÃO DE SUBLEITO DE SOLO  PREDOMINANTEMENTE ARGILOSO. AF_11/2019</t>
  </si>
  <si>
    <t xml:space="preserve"> 7.1.3 </t>
  </si>
  <si>
    <t xml:space="preserve"> ED-7623 </t>
  </si>
  <si>
    <t>EXECUÇÃO E APLICAÇÃO DE CONCRETO BETUMINOSO USINADO A QUENTE (CBUQ), MASSA COMERCIAL, INCLUINDO FORNECIMENTO E TRANSPORTE DOS AGREGADOS E MATERIAL BETUMINOSO, EXCLUSIVE TRANSPORTE DA MASSA ASFÁLTICA ATÉ A PISTA</t>
  </si>
  <si>
    <t xml:space="preserve"> 7.1.4 </t>
  </si>
  <si>
    <t xml:space="preserve"> 100986 </t>
  </si>
  <si>
    <t>CARGA DE MISTURA ASFÁLTICA EM CAMINHÃO BASCULANTE 10 M³ (UNIDADE: M3). AF_07/2020</t>
  </si>
  <si>
    <t xml:space="preserve"> 7.1.5 </t>
  </si>
  <si>
    <t>SETOP- RO-14031- Transporte de Concreto Betuminoso Usinado a Quente. Distância  média de transporte &lt;= 10,0 km (volume compactado)</t>
  </si>
  <si>
    <t xml:space="preserve"> 7.1.6 </t>
  </si>
  <si>
    <t xml:space="preserve"> RO-51228-10/2022 </t>
  </si>
  <si>
    <t>SETOP-Imprimação (Execução e fornecimento do material betuminoso, exclusive transporte do material betuminoso)-10/2022</t>
  </si>
  <si>
    <t>M²</t>
  </si>
  <si>
    <t xml:space="preserve"> 7.1.7 </t>
  </si>
  <si>
    <t>SETOP-Pintura de ligação (Execução e fornecimento do material betuminoso, exclusive transporte do material betuminoso)</t>
  </si>
  <si>
    <t xml:space="preserve"> 7.1.8 </t>
  </si>
  <si>
    <t xml:space="preserve"> 7.1.9 </t>
  </si>
  <si>
    <t xml:space="preserve"> DAC-499-001 </t>
  </si>
  <si>
    <t>EXECUÇÃO E COMPACTAÇÃO DE BASE E OU SUB BASE COM BICA CORRIDA- EXCLUSIVE CARGA E TRANSPORTE.</t>
  </si>
  <si>
    <t xml:space="preserve"> 7.1.10 </t>
  </si>
  <si>
    <t xml:space="preserve"> 7.1.11 </t>
  </si>
  <si>
    <t xml:space="preserve"> 7.2 </t>
  </si>
  <si>
    <t xml:space="preserve"> 7.2.1 </t>
  </si>
  <si>
    <t xml:space="preserve"> ED-14763 </t>
  </si>
  <si>
    <t>SARJETA DE CONCRETO URBANO (SCU), TIPO 2, COM FCK 15 MPA, LARGURA DE 50CM COM INCLINAÇÃO DE 15%, ESP. 7CM, PADRÃO DER-MG, EXCLUSIVE MEIO-FIO, INCLUSIVE ESCAVAÇÃO, APILAOMENTO E TRANSPORTE COM RETIRADA DO MATERIAL ESCAVADO (EM CAÇAMBA)</t>
  </si>
  <si>
    <t xml:space="preserve"> 7.2.2 </t>
  </si>
  <si>
    <t xml:space="preserve"> DAC-499-002 </t>
  </si>
  <si>
    <t>ASSENTAMENTO DE GUIA (MEIO-FIO), CONFECCIONADA EM CONCRETO PRÉ-FABRICADO, DIMENSÕES 100X15X13X30 CM (COMPRIMENTO X BASE INFERIOR X BASE SUPERIOR X ALTURA), PARA VIAS URBANAS</t>
  </si>
  <si>
    <t xml:space="preserve"> 8 </t>
  </si>
  <si>
    <t xml:space="preserve"> 8.1 </t>
  </si>
  <si>
    <t xml:space="preserve"> ED-50269 </t>
  </si>
  <si>
    <t>LIMPEZA PERMANENTE DA OBRA - 01 SERVENTE X 8 HORAS DIÁRIAS</t>
  </si>
  <si>
    <t xml:space="preserve"> 8.2 </t>
  </si>
  <si>
    <t>Total sem BDI</t>
  </si>
  <si>
    <t>Total do BDI</t>
  </si>
  <si>
    <t>Total Geral</t>
  </si>
  <si>
    <t>Item</t>
  </si>
  <si>
    <t>Und</t>
  </si>
  <si>
    <t>Quant.</t>
  </si>
  <si>
    <t>Valor Unit</t>
  </si>
  <si>
    <t>Valor Unit com BDI</t>
  </si>
  <si>
    <t>PLANILHA ORÇAMENTÁRIA</t>
  </si>
  <si>
    <t>ASSENTAMENTO DE GUIA (MEIO-FIO)</t>
  </si>
  <si>
    <t>ESCAVAÇÃO H&lt; 1,50 m</t>
  </si>
  <si>
    <t>ESCAVAÇÃO 1,50 m &lt; H &lt; 3,00 m</t>
  </si>
  <si>
    <t>ESCAVAÇÃO 3,00 m &lt; H &lt; 4,50 m</t>
  </si>
  <si>
    <t>REATERRO L &lt;= 1,50 m E H &lt;= 1,50 m</t>
  </si>
  <si>
    <t>REATERRO 1,50 &lt; L &lt;= 2,50 m E H &lt;= 1,50 m</t>
  </si>
  <si>
    <t>POÇO DE VISITA TIPO GAMA (DN 600 ATÉ 800 mm)</t>
  </si>
  <si>
    <t>FORNECIMENTO E ASSENTAMENTO DE TUBO DE CONCRETO PARA REDE DN 400 mm</t>
  </si>
  <si>
    <t>ENVELOPAMENTO DE CONCRETO PARA REDE DUPLA DN 800 mm</t>
  </si>
  <si>
    <t>ENVELOPAMENTO DE CONCRETO PARA REDE DN 800 mm</t>
  </si>
  <si>
    <t>ENVELOPAMENTO DE CONCRETO PARA REDE DN 600 mm</t>
  </si>
  <si>
    <t>Comprimento</t>
  </si>
  <si>
    <t>POÇO DE VISITA ESPECIAL DN 800 mm</t>
  </si>
  <si>
    <t>FORNECIMENTO E ASSENTAMENTO DE TUBO PEAD PARA REDE DN 600 mm</t>
  </si>
  <si>
    <t>FORNECIMENTO E ASSENTAMENTO DE TUBO PEAD PARA REDE DN 800 mm</t>
  </si>
  <si>
    <t>3.2.1</t>
  </si>
  <si>
    <t>6.2.8</t>
  </si>
  <si>
    <t>6.6.1</t>
  </si>
  <si>
    <t>6.6.2</t>
  </si>
  <si>
    <t>6.6.3</t>
  </si>
  <si>
    <t>6.7.3.1</t>
  </si>
  <si>
    <t>8.1</t>
  </si>
  <si>
    <t>LIGAÇÃO PROVISÓRIA PARA CONTAINER TIPO DEPÓSITO</t>
  </si>
  <si>
    <t>2.4</t>
  </si>
  <si>
    <t>LIGAÇÃO DE ENERGIA PROVISÓRIA</t>
  </si>
  <si>
    <t>DISPOSITIVOS HIDRÁULICOS</t>
  </si>
  <si>
    <t>9.1</t>
  </si>
  <si>
    <t>9.2</t>
  </si>
  <si>
    <t>9.3</t>
  </si>
  <si>
    <t>9.4</t>
  </si>
  <si>
    <t>SINALIZAÇÃO HORIZONTAL</t>
  </si>
  <si>
    <t>SINALIZAÇÃO</t>
  </si>
  <si>
    <t>R-1</t>
  </si>
  <si>
    <t>R-19</t>
  </si>
  <si>
    <t>R-24a</t>
  </si>
  <si>
    <t>A-18a</t>
  </si>
  <si>
    <t>A-45</t>
  </si>
  <si>
    <t>Área  de placa</t>
  </si>
  <si>
    <t>SINALIZAÇÃO VERTICAL</t>
  </si>
  <si>
    <t>A-32b</t>
  </si>
  <si>
    <t>SUPORTE METÁLICO H = 3,00 m</t>
  </si>
  <si>
    <t>SUPORTE METÁLICO H = 3,50 m</t>
  </si>
  <si>
    <t>LBO</t>
  </si>
  <si>
    <t>LCA-BRANCA</t>
  </si>
  <si>
    <t>LFO-1</t>
  </si>
  <si>
    <t>LCO-BRANCA</t>
  </si>
  <si>
    <t>LCO-AMARELA</t>
  </si>
  <si>
    <t>LFO-3</t>
  </si>
  <si>
    <t>LPP</t>
  </si>
  <si>
    <t>MER</t>
  </si>
  <si>
    <t>FTP</t>
  </si>
  <si>
    <t>LRE</t>
  </si>
  <si>
    <t>ZPA-BRANCA</t>
  </si>
  <si>
    <t>ZPA-AMARELA</t>
  </si>
  <si>
    <t>Área de pintura</t>
  </si>
  <si>
    <t>PINTURA DE "PARE"</t>
  </si>
  <si>
    <t>8.2</t>
  </si>
  <si>
    <t>PLACAS</t>
  </si>
  <si>
    <t>SINALIZAÇÃO HORIZONTAL E=0,10 m</t>
  </si>
  <si>
    <t>SINALIZAÇÃO HORIZONTAL E=0,40 m</t>
  </si>
  <si>
    <t>8.2.1</t>
  </si>
  <si>
    <t>8.2.2</t>
  </si>
  <si>
    <t>8.2.3</t>
  </si>
  <si>
    <t>8.1.1</t>
  </si>
  <si>
    <t>8.1.2</t>
  </si>
  <si>
    <t>8.1.3</t>
  </si>
  <si>
    <t>Peso (%)</t>
  </si>
  <si>
    <t xml:space="preserve"> ED-16358 </t>
  </si>
  <si>
    <t>LIGAÇÕES PROVISÓRIAS PARA CONTAINER TIPO 3 (CORRESPONDENTE AO CÓDIGO ED-16350)</t>
  </si>
  <si>
    <t xml:space="preserve"> 2.4 </t>
  </si>
  <si>
    <t xml:space="preserve"> ED-50151 </t>
  </si>
  <si>
    <t>LIGAÇÃO PROVISÓRIA COM ENTRADA DE ENERGIA AÉREA, PADRÃO CEMIG, CARGA INSTALADA DE 15,1KVA ATÉ 30KVA, TRIFÁSICO, COM SAÍDA SUBTERRÂNEA, INCLUSIVE POSTE, CAIXA PARA MEDIDOR, DISJUNTOR, BARRAMENTO, ATERRAMENTO E ACESSÓRIOS</t>
  </si>
  <si>
    <t xml:space="preserve"> 2.5 </t>
  </si>
  <si>
    <t xml:space="preserve"> RO-14031- 10/2022 </t>
  </si>
  <si>
    <t xml:space="preserve"> RO-51229-10/2022 </t>
  </si>
  <si>
    <t xml:space="preserve"> RO-14031-10/2022 </t>
  </si>
  <si>
    <t>SETOP-Transporte de Concreto Betuminoso Usinado a Quente. Distância média de transporte &lt;= 10,0 km (volume compactado)</t>
  </si>
  <si>
    <t>M³XKM</t>
  </si>
  <si>
    <t xml:space="preserve"> 8.1.1 </t>
  </si>
  <si>
    <t xml:space="preserve"> 00034723 </t>
  </si>
  <si>
    <t>PLACA DE SINALIZACAO EM CHAPA DE ACO NUM 16 COM PINTURA REFLETIVA</t>
  </si>
  <si>
    <t xml:space="preserve"> 8.1.2 </t>
  </si>
  <si>
    <t xml:space="preserve"> DAC-499-019 </t>
  </si>
  <si>
    <t>SUPORTE PARA PLACA DE SINALIZAÇÃO H=3,00 M</t>
  </si>
  <si>
    <t xml:space="preserve"> 8.1.3 </t>
  </si>
  <si>
    <t xml:space="preserve"> DAC-499-020 </t>
  </si>
  <si>
    <t>SUPORTE PARA PLACA DE SINALIZAÇÃO H=3,50 M</t>
  </si>
  <si>
    <t xml:space="preserve"> 8.2.1 </t>
  </si>
  <si>
    <t xml:space="preserve"> RO-41237 </t>
  </si>
  <si>
    <t>LINHAS DE RESINA ACRILICA DE 0,6MM DE ESPESSURA E LARGURA = 0,10M (EXECUÇÃO, INCLUINDO PRÉ-MARCAÇÃO, FORNECIMENTO E TRANSPORTE DE TODOS OS MATERIAIS)</t>
  </si>
  <si>
    <t xml:space="preserve"> 8.2.2 </t>
  </si>
  <si>
    <t xml:space="preserve"> RO-41243 </t>
  </si>
  <si>
    <t>LINHAS DE RESINA ACRILICA 0,6MM COM LARGURA &gt; 0,30M (EXECUÇÃO, INCLUSIVE PRÉ-MARCAÇÃO, FORNECIMENTO E TRANSPORTE DE TODOS OS MATERIAIS)</t>
  </si>
  <si>
    <t xml:space="preserve"> 8.2.3 </t>
  </si>
  <si>
    <t xml:space="preserve"> RO-41244 </t>
  </si>
  <si>
    <t>SETAS, SIMBOLOS E DIZERES DE RESINA ACRÍLICA 0,6MM DE ESPESSURA (EXECUÇÃO, INCLUINDO PRÉ-MARCAÇÃO, FORNECIMENTO E TRANSPORTE DE TODOS OS MATERIAIS)</t>
  </si>
  <si>
    <t xml:space="preserve"> 9 </t>
  </si>
  <si>
    <t xml:space="preserve"> 9.1 </t>
  </si>
  <si>
    <t xml:space="preserve"> 9.2 </t>
  </si>
  <si>
    <t xml:space="preserve"> 9.3 </t>
  </si>
  <si>
    <t xml:space="preserve"> 9.4 </t>
  </si>
  <si>
    <t>Tipo</t>
  </si>
  <si>
    <t>Composição</t>
  </si>
  <si>
    <t>ASTU - ASSENTAMENTO DE TUBOS E PECAS</t>
  </si>
  <si>
    <t>Composição Auxiliar</t>
  </si>
  <si>
    <t xml:space="preserve"> 88239 </t>
  </si>
  <si>
    <t>AJUDANTE DE CARPINTEIRO COM ENCARGOS COMPLEMENTARES</t>
  </si>
  <si>
    <t>SEDI - SERVIÇOS DIVERSOS</t>
  </si>
  <si>
    <t xml:space="preserve"> 88261 </t>
  </si>
  <si>
    <t>CARPINTEIRO DE ESQUADRIA COM ENCARGOS COMPLEMENTARES</t>
  </si>
  <si>
    <t>Insumo</t>
  </si>
  <si>
    <t xml:space="preserve"> 00020208 </t>
  </si>
  <si>
    <t>PRANCHAO  APARELHADO *8 X 30* CM, EM MACARANDUBA, ANGELIM OU EQUIVALENTE DA REGIAO</t>
  </si>
  <si>
    <t>Material</t>
  </si>
  <si>
    <t xml:space="preserve"> 00005061 </t>
  </si>
  <si>
    <t>PREGO DE ACO POLIDO COM CABECA 18 X 27 (2 1/2 X 10)</t>
  </si>
  <si>
    <t>KG</t>
  </si>
  <si>
    <t>MO sem LS =&gt;</t>
  </si>
  <si>
    <t>LS =&gt;</t>
  </si>
  <si>
    <t>MO com LS =&gt;</t>
  </si>
  <si>
    <t>Valor do BDI =&gt;</t>
  </si>
  <si>
    <t>Valor com BDI =&gt;</t>
  </si>
  <si>
    <t>CANT - CANTEIRO DE OBRAS</t>
  </si>
  <si>
    <t xml:space="preserve"> 88316 </t>
  </si>
  <si>
    <t>SERVENTE COM ENCARGOS COMPLEMENTARES</t>
  </si>
  <si>
    <t xml:space="preserve"> 00037524 </t>
  </si>
  <si>
    <t>TELA PLASTICA LARANJA, TIPO TAPUME PARA SINALIZACAO, MALHA RETANGULAR, ROLO 1.20 X 50 M (L X C)</t>
  </si>
  <si>
    <t xml:space="preserve"> 00000034 </t>
  </si>
  <si>
    <t>ACO CA-50, 10,0 MM, VERGALHAO</t>
  </si>
  <si>
    <t xml:space="preserve"> 00039015 </t>
  </si>
  <si>
    <t>PROTETOR/PONTEIRA PLASTICA PARA PONTA DE VERGALHAO DE ATE 1", TIPO PROTETOR DE ESPERA</t>
  </si>
  <si>
    <t>SERP - SERVIÇOS PRELIMINARES</t>
  </si>
  <si>
    <t xml:space="preserve"> 88260 </t>
  </si>
  <si>
    <t>CALCETEIRO COM ENCARGOS COMPLEMENTARES</t>
  </si>
  <si>
    <t xml:space="preserve"> ED-50381 </t>
  </si>
  <si>
    <t>PEDREIRO COM ENCARGOS COMPLEMENTARES</t>
  </si>
  <si>
    <t>ED-</t>
  </si>
  <si>
    <t>hora</t>
  </si>
  <si>
    <t xml:space="preserve"> ED-50367 </t>
  </si>
  <si>
    <t>DROP - DRENAGEM/OBRAS DE CONTENÇÃO / POÇOS DE VISITA E CAIXAS</t>
  </si>
  <si>
    <t xml:space="preserve"> 90781 </t>
  </si>
  <si>
    <t>TOPOGRAFO COM ENCARGOS COMPLEMENTARES</t>
  </si>
  <si>
    <t xml:space="preserve"> 88262 </t>
  </si>
  <si>
    <t>CARPINTEIRO DE FORMAS COM ENCARGOS COMPLEMENTARES</t>
  </si>
  <si>
    <t xml:space="preserve"> 00020206 </t>
  </si>
  <si>
    <t>SARRAFO APARELHADO *2 X 10* CM, EM MACARANDUBA, ANGELIM OU EQUIVALENTE DA REGIAO</t>
  </si>
  <si>
    <t xml:space="preserve"> 00004491 </t>
  </si>
  <si>
    <t>PONTALETE *7,5 X 7,5* CM EM PINUS, MISTA OU EQUIVALENTE DA REGIAO - BRUTA</t>
  </si>
  <si>
    <t xml:space="preserve"> 00005073 </t>
  </si>
  <si>
    <t>PREGO DE ACO POLIDO COM CABECA 17 X 24 (2 1/4 X 11)</t>
  </si>
  <si>
    <t xml:space="preserve"> 88309 </t>
  </si>
  <si>
    <t>PAVI - PAVIMENTAÇÃO</t>
  </si>
  <si>
    <t xml:space="preserve"> 5631 </t>
  </si>
  <si>
    <t>ESCAVADEIRA HIDRÁULICA SOBRE ESTEIRAS, CAÇAMBA 0,80 M3, PESO OPERACIONAL 17 T, POTENCIA BRUTA 111 HP - CHP DIURNO. AF_06/2014</t>
  </si>
  <si>
    <t>CHOR - CUSTOS HORÁRIOS DE MÁQUINAS E EQUIPAMENTOS</t>
  </si>
  <si>
    <t>CHP</t>
  </si>
  <si>
    <t xml:space="preserve"> 5632 </t>
  </si>
  <si>
    <t>ESCAVADEIRA HIDRÁULICA SOBRE ESTEIRAS, CAÇAMBA 0,80 M3, PESO OPERACIONAL 17 T, POTENCIA BRUTA 111 HP - CHI DIURNO. AF_06/2014</t>
  </si>
  <si>
    <t>CHI</t>
  </si>
  <si>
    <t xml:space="preserve"> 5684 </t>
  </si>
  <si>
    <t>ROLO COMPACTADOR VIBRATÓRIO DE UM CILINDRO AÇO LISO, POTÊNCIA 80 HP, PESO OPERACIONAL MÁXIMO 8,1 T, IMPACTO DINÂMICO 16,15 / 9,5 T, LARGURA DE TRABALHO 1,68 M - CHP DIURNO. AF_06/2014</t>
  </si>
  <si>
    <t xml:space="preserve"> 5685 </t>
  </si>
  <si>
    <t>ROLO COMPACTADOR VIBRATÓRIO DE UM CILINDRO AÇO LISO, POTÊNCIA 80 HP, PESO OPERACIONAL MÁXIMO 8,1 T, IMPACTO DINÂMICO 16,15 / 9,5 T, LARGURA DE TRABALHO 1,68 M - CHI DIURNO. AF_06/2014</t>
  </si>
  <si>
    <t xml:space="preserve"> 73436 </t>
  </si>
  <si>
    <t>ROLO COMPACTADOR VIBRATÓRIO PÉ DE CARNEIRO PARA SOLOS, POTÊNCIA 80 HP, PESO OPERACIONAL SEM/COM LASTRO 7,4 / 8,8 T, LARGURA DE TRABALHO 1,68 M - CHP DIURNO. AF_02/2016</t>
  </si>
  <si>
    <t xml:space="preserve"> 93244 </t>
  </si>
  <si>
    <t>ROLO COMPACTADOR VIBRATÓRIO PÉ DE CARNEIRO PARA SOLOS, POTÊNCIA 80 HP, PESO OPERACIONAL SEM/COM LASTRO 7,4 / 8,8 T, LARGURA DE TRABALHO 1,68 M - CHI DIURNO. AF_02/2016</t>
  </si>
  <si>
    <t xml:space="preserve"> 00004730 </t>
  </si>
  <si>
    <t>PEDRA DE MAO OU PEDRA RACHAO PARA ARRIMO/FUNDACAO (POSTO PEDREIRA/FORNECEDOR, SEM FRETE)</t>
  </si>
  <si>
    <t>FUES - FUNDAÇÕES E ESTRUTURAS</t>
  </si>
  <si>
    <t xml:space="preserve"> 6259 </t>
  </si>
  <si>
    <t>CAMINHÃO PIPA 6.000 L, PESO BRUTO TOTAL 13.000 KG, DISTÂNCIA ENTRE EIXOS 4,80 M, POTÊNCIA 189 CV INCLUSIVE TANQUE DE AÇO PARA TRANSPORTE DE ÁGUA, CAPACIDADE 6 M3 - CHP DIURNO. AF_06/2014</t>
  </si>
  <si>
    <t xml:space="preserve"> 6260 </t>
  </si>
  <si>
    <t>CAMINHÃO PIPA 6.000 L, PESO BRUTO TOTAL 13.000 KG, DISTÂNCIA ENTRE EIXOS 4,80 M, POTÊNCIA 189 CV INCLUSIVE TANQUE DE AÇO PARA TRANSPORTE DE ÁGUA, CAPACIDADE 6 M3 - CHI DIURNO. AF_06/2014</t>
  </si>
  <si>
    <t xml:space="preserve"> 00000367 </t>
  </si>
  <si>
    <t>AREIA GROSSA - POSTO JAZIDA/FORNECEDOR (RETIRADO NA JAZIDA, SEM TRANSPORTE)</t>
  </si>
  <si>
    <t xml:space="preserve"> 102475 </t>
  </si>
  <si>
    <t>CONCRETO FCK = 20MPA, TRAÇO 1:2,6:2,9 (EM MASSA SECA DE CIMENTO/ AREIA MÉDIA/ SEIXO ROLADO) - PREPARO MECÂNICO COM BETONEIRA 400 L. AF_05/2021</t>
  </si>
  <si>
    <t xml:space="preserve"> 3107995 </t>
  </si>
  <si>
    <t>Fôrmas de compensado resinado 10 mm - uso geral - utilização de 1 vez - confecção, instalação e retirada</t>
  </si>
  <si>
    <t/>
  </si>
  <si>
    <t xml:space="preserve"> 88246 </t>
  </si>
  <si>
    <t>ASSENTADOR DE TUBOS COM ENCARGOS COMPLEMENTARES</t>
  </si>
  <si>
    <t xml:space="preserve"> 88629 </t>
  </si>
  <si>
    <t>ARGAMASSA TRAÇO 1:3 (EM VOLUME DE CIMENTO E AREIA MÉDIA ÚMIDA), PREPARO MANUAL. AF_08/2019</t>
  </si>
  <si>
    <t xml:space="preserve"> 00007761 </t>
  </si>
  <si>
    <t>TUBO DE CONCRETO ARMADO PARA AGUAS PLUVIAIS, CLASSE PA-2, COM ENCAIXE PONTA E BOLSA, DIAMETRO NOMINAL DE 400 MM</t>
  </si>
  <si>
    <t xml:space="preserve"> 00004448 </t>
  </si>
  <si>
    <t>VIGA *7,5 X 15 CM EM PINUS, MISTA OU EQUIVALENTE DA REGIAO - BRUTA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</si>
  <si>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</si>
  <si>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</si>
  <si>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</si>
  <si>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</si>
  <si>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 xml:space="preserve"> 94965 </t>
  </si>
  <si>
    <t>CONCRETO FCK = 25MPA, TRAÇO 1:2,3:2,7 (EM MASSA SECA DE CIMENTO/ AREIA MÉDIA/ BRITA 1) - PREPARO MECÂNICO COM BETONEIRA 400 L. AF_05/2021</t>
  </si>
  <si>
    <t xml:space="preserve"> 94962 </t>
  </si>
  <si>
    <t>CONCRETO MAGRO PARA LASTRO, TRAÇO 1:4,5:4,5 (EM MASSA SECA DE CIMENTO/ AREIA MÉDIA/ BRITA 1) - PREPARO MECÂNICO COM BETONEIRA 400 L. AF_05/2021</t>
  </si>
  <si>
    <t xml:space="preserve"> ED-8398 </t>
  </si>
  <si>
    <t>FORMA E DESFORMA DE COMPENSADO PLASTIFICADO, ESP. 12MM, REAPROVEITAMENTO (3X), EXCLUSIVE ESCORAMENTO</t>
  </si>
  <si>
    <t xml:space="preserve"> ED-48199 </t>
  </si>
  <si>
    <t>ALVENARIA ESTRUTURAL COM BLOCO DE CONCRETO, ESP. 19CM, (FBK 4,5MPA), PARA REVESTIMENTO, INCLUSIVE ARGAMASSA PARA ASSENTAMENTO</t>
  </si>
  <si>
    <t xml:space="preserve"> 90282 </t>
  </si>
  <si>
    <t>GRAUTE FGK=15 MPA; TRAÇO 1:2,2:2,5:0,3 (EM MASSA SECA DE CIMENTO/ AREIA GROSSA/ BRITA 0/ ADITIVO) - PREPARO MECÂNICO COM BETONEIRA 400 L. AF_09/2021</t>
  </si>
  <si>
    <t xml:space="preserve"> ED-50760 </t>
  </si>
  <si>
    <t>REBOCO COM ARGAMASSA, TRAÇO 1:2:9 (CIMENTO, CAL E AREIA), COM ADITIVO IMPERMEABILIZANTE, ESP. 20MM, APLICAÇÃO MANUAL, PREPARO MECÂNICO</t>
  </si>
  <si>
    <t xml:space="preserve"> ED-48228 </t>
  </si>
  <si>
    <t>ALVENARIA DE VEDAÇÃO COM TIJOLO MACIÇO REQUEIMADO, ESP. 20CM, PARA REVESTIMENTO, INCLUSIVE ARGAMASSA PARA ASSENTAMENTO</t>
  </si>
  <si>
    <t xml:space="preserve"> ED-51107 </t>
  </si>
  <si>
    <t>ESCAVAÇÃO MANUAL DE VALA COM PROFUNDIDADE MENOR OU IGUAL A 1,5M</t>
  </si>
  <si>
    <t xml:space="preserve"> ED-50759 </t>
  </si>
  <si>
    <t>REBOCO COM ARGAMASSA, TRAÇO 1:7 (CIMENTO E AREIA), ESP. 20MM, APLICAÇÃO MANUAL, PREPARO MECÂNICO</t>
  </si>
  <si>
    <t xml:space="preserve"> 94964 </t>
  </si>
  <si>
    <t>CONCRETO FCK = 20MPA, TRAÇO 1:2,7:3 (EM MASSA SECA DE CIMENTO/ AREIA MÉDIA/ BRITA 1) - PREPARO MECÂNICO COM BETONEIRA 400 L. AF_05/2021</t>
  </si>
  <si>
    <t xml:space="preserve"> ED-49647 </t>
  </si>
  <si>
    <t>FORMA E DESFORMA DE COMPENSADO PLASTIFICADO, ESP. 12MM, REAPROVEITAMENTO (5X), EXCLUSIVE ESCORAMENTO</t>
  </si>
  <si>
    <t xml:space="preserve"> MATED-12826 </t>
  </si>
  <si>
    <t>CONJUNTO QUADRO E GRELHA DE FERRO FUNDIDO P=199KG PARA BOCA DE LOBO</t>
  </si>
  <si>
    <t xml:space="preserve"> 5901 </t>
  </si>
  <si>
    <t>CAMINHÃO PIPA 10.000 L TRUCADO, PESO BRUTO TOTAL 23.000 KG, CARGA ÚTIL MÁXIMA 15.935 KG, DISTÂNCIA ENTRE EIXOS 4,8 M, POTÊNCIA 230 CV, INCLUSIVE TANQUE DE AÇO PARA TRANSPORTE DE ÁGUA - CHP DIURNO. AF_06/2014</t>
  </si>
  <si>
    <t xml:space="preserve"> 5903 </t>
  </si>
  <si>
    <t>CAMINHÃO PIPA 10.000 L TRUCADO, PESO BRUTO TOTAL 23.000 KG, CARGA ÚTIL MÁXIMA 15.935 KG, DISTÂNCIA ENTRE EIXOS 4,8 M, POTÊNCIA 230 CV, INCLUSIVE TANQUE DE AÇO PARA TRANSPORTE DE ÁGUA - CHI DIURNO. AF_06/2014</t>
  </si>
  <si>
    <t xml:space="preserve"> 5932 </t>
  </si>
  <si>
    <t>MOTONIVELADORA POTÊNCIA BÁSICA LÍQUIDA (PRIMEIRA MARCHA) 125 HP, PESO BRUTO 13032 KG, LARGURA DA LÂMINA DE 3,7 M - CHP DIURNO. AF_06/2014</t>
  </si>
  <si>
    <t xml:space="preserve"> 5934 </t>
  </si>
  <si>
    <t>MOTONIVELADORA POTÊNCIA BÁSICA LÍQUIDA (PRIMEIRA MARCHA) 125 HP, PESO BRUTO 13032 KG, LARGURA DA LÂMINA DE 3,7 M - CHI DIURNO. AF_06/2014</t>
  </si>
  <si>
    <t xml:space="preserve"> 96463 </t>
  </si>
  <si>
    <t>ROLO COMPACTADOR DE PNEUS, ESTATICO, PRESSAO VARIAVEL, POTENCIA 110 HP, PESO SEM/COM LASTRO 10,8/27 T, LARGURA DE ROLAGEM 2,30 M - CHP DIURNO. AF_06/2017</t>
  </si>
  <si>
    <t xml:space="preserve"> 96464 </t>
  </si>
  <si>
    <t>ROLO COMPACTADOR DE PNEUS, ESTATICO, PRESSAO VARIAVEL, POTENCIA 110 HP, PESO SEM/COM LASTRO 10,8/27 T, LARGURA DE ROLAGEM 2,30 M - CHI DIURNO. AF_06/2017</t>
  </si>
  <si>
    <t xml:space="preserve"> 00004748 </t>
  </si>
  <si>
    <t>PEDRA BRITADA OU BICA CORRIDA, NAO CLASSIFICADA (POSTO PEDREIRA/FORNECEDOR, SEM FRETE)</t>
  </si>
  <si>
    <t xml:space="preserve"> 00000370 </t>
  </si>
  <si>
    <t>AREIA MEDIA - POSTO JAZIDA/FORNECEDOR (RETIRADO NA JAZIDA, SEM TRANSPORTE)</t>
  </si>
  <si>
    <t xml:space="preserve"> 00004059 </t>
  </si>
  <si>
    <t>MEIO-FIO OU GUIA DE CONCRETO, PRE-MOLDADO, COMP 1 M, *30 X 12/15* CM (H X L1/L2)</t>
  </si>
  <si>
    <t>INES - INSTALAÇÕES ESPECIAIS</t>
  </si>
  <si>
    <t xml:space="preserve"> 93358 </t>
  </si>
  <si>
    <t>ESCAVAÇÃO MANUAL DE VALA COM PROFUNDIDADE MENOR OU IGUAL A 1,30 M. AF_02/2021</t>
  </si>
  <si>
    <t>MOVT - MOVIMENTO DE TERRA</t>
  </si>
  <si>
    <t xml:space="preserve"> 100324 </t>
  </si>
  <si>
    <t>LASTRO COM MATERIAL GRANULAR (PEDRA BRITADA N.1 E PEDRA BRITADA N.2), APLICADO EM PISOS OU LAJES SOBRE SOLO, ESPESSURA DE *10 CM*. AF_07/2019</t>
  </si>
  <si>
    <t xml:space="preserve"> 91283 </t>
  </si>
  <si>
    <t>CORTADORA DE PISO COM MOTOR 4 TEMPOS A GASOLINA, POTÊNCIA DE 13 HP, COM DISCO DE CORTE DIAMANTADO SEGMENTADO PARA CONCRETO, DIÂMETRO DE 350 MM, FURO DE 1" (14 X 1") - CHP DIURNO. AF_08/2015</t>
  </si>
  <si>
    <t xml:space="preserve"> 91285 </t>
  </si>
  <si>
    <t>CORTADORA DE PISO COM MOTOR 4 TEMPOS A GASOLINA, POTÊNCIA DE 13 HP, COM DISCO DE CORTE DIAMANTADO SEGMENTADO PARA CONCRETO, DIÂMETRO DE 350 MM, FURO DE 1" (14 X 1") - CHI DIURNO. AF_08/2015</t>
  </si>
  <si>
    <t xml:space="preserve"> 00021014 </t>
  </si>
  <si>
    <t>TUBO ACO GALVANIZADO COM COSTURA, CLASSE LEVE, DN 65 MM ( 2 1/2"),  E = 3,35 MM, * 6,23* KG/M (NBR 5580)</t>
  </si>
  <si>
    <t xml:space="preserve"> 00000398 </t>
  </si>
  <si>
    <t>ABRACADEIRA EM ACO PARA AMARRACAO DE ELETRODUTOS, TIPO D, COM 3" E PARAFUSO DE FIXACAO</t>
  </si>
  <si>
    <t xml:space="preserve"> 00000430 </t>
  </si>
  <si>
    <t>PARAFUSO M16 EM ACO GALVANIZADO, COMPRIMENTO = 125 MM, DIAMETRO = 16 MM, ROSCA MAQUINA, CABECA QUADRADA</t>
  </si>
  <si>
    <t>Valor  Unit</t>
  </si>
  <si>
    <t>Peso Acumulado (%)</t>
  </si>
  <si>
    <t>25,15</t>
  </si>
  <si>
    <t>37,60</t>
  </si>
  <si>
    <t>43,53</t>
  </si>
  <si>
    <t>49,37</t>
  </si>
  <si>
    <t>54,18</t>
  </si>
  <si>
    <t>TRAN - TRANSPORTES, CARGAS E DESCARGAS</t>
  </si>
  <si>
    <t>58,54</t>
  </si>
  <si>
    <t>62,16</t>
  </si>
  <si>
    <t>65,53</t>
  </si>
  <si>
    <t>68,03</t>
  </si>
  <si>
    <t>70,24</t>
  </si>
  <si>
    <t>72,03</t>
  </si>
  <si>
    <t>73,80</t>
  </si>
  <si>
    <t>75,54</t>
  </si>
  <si>
    <t>77,10</t>
  </si>
  <si>
    <t>78,65</t>
  </si>
  <si>
    <t>80,19</t>
  </si>
  <si>
    <t>81,68</t>
  </si>
  <si>
    <t>83,07</t>
  </si>
  <si>
    <t>84,37</t>
  </si>
  <si>
    <t>Verba</t>
  </si>
  <si>
    <t>85,60</t>
  </si>
  <si>
    <t>86,68</t>
  </si>
  <si>
    <t>87,62</t>
  </si>
  <si>
    <t>88,50</t>
  </si>
  <si>
    <t>89,29</t>
  </si>
  <si>
    <t>90,03</t>
  </si>
  <si>
    <t>90,75</t>
  </si>
  <si>
    <t>91,42</t>
  </si>
  <si>
    <t>Equipamento</t>
  </si>
  <si>
    <t>92,04</t>
  </si>
  <si>
    <t>92,66</t>
  </si>
  <si>
    <t>93,20</t>
  </si>
  <si>
    <t>ESCO - ESCORAMENTO</t>
  </si>
  <si>
    <t>93,73</t>
  </si>
  <si>
    <t>94,23</t>
  </si>
  <si>
    <t>94,68</t>
  </si>
  <si>
    <t>Outros</t>
  </si>
  <si>
    <t>95,12</t>
  </si>
  <si>
    <t>95,53</t>
  </si>
  <si>
    <t>95,90</t>
  </si>
  <si>
    <t>96,20</t>
  </si>
  <si>
    <t>96,49</t>
  </si>
  <si>
    <t>96,77</t>
  </si>
  <si>
    <t>97,02</t>
  </si>
  <si>
    <t>97,26</t>
  </si>
  <si>
    <t>97,48</t>
  </si>
  <si>
    <t>97,70</t>
  </si>
  <si>
    <t>97,91</t>
  </si>
  <si>
    <t>98,11</t>
  </si>
  <si>
    <t>98,29</t>
  </si>
  <si>
    <t>98,46</t>
  </si>
  <si>
    <t>98,64</t>
  </si>
  <si>
    <t>98,80</t>
  </si>
  <si>
    <t>98,97</t>
  </si>
  <si>
    <t>99,11</t>
  </si>
  <si>
    <t>99,24</t>
  </si>
  <si>
    <t>99,37</t>
  </si>
  <si>
    <t>99,47</t>
  </si>
  <si>
    <t>99,57</t>
  </si>
  <si>
    <t>99,65</t>
  </si>
  <si>
    <t>99,70</t>
  </si>
  <si>
    <t>99,76</t>
  </si>
  <si>
    <t>99,79</t>
  </si>
  <si>
    <t>99,82</t>
  </si>
  <si>
    <t>99,85</t>
  </si>
  <si>
    <t>99,88</t>
  </si>
  <si>
    <t>99,90</t>
  </si>
  <si>
    <t>99,93</t>
  </si>
  <si>
    <t>99,94</t>
  </si>
  <si>
    <t>99,96</t>
  </si>
  <si>
    <t>SERT - SERVIÇOS TÉCNICOS</t>
  </si>
  <si>
    <t>99,97</t>
  </si>
  <si>
    <t>99,99</t>
  </si>
  <si>
    <t>100,00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</si>
  <si>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</si>
  <si>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</si>
  <si>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</si>
  <si>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</si>
  <si>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</si>
  <si>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</si>
  <si>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</si>
  <si>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</si>
  <si>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</si>
  <si>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</si>
  <si>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300 DIAS</t>
  </si>
  <si>
    <t>330 DIAS</t>
  </si>
  <si>
    <t>360 DIAS</t>
  </si>
  <si>
    <t>100,00%
431.230,92</t>
  </si>
  <si>
    <t>8,33%
35.935,91</t>
  </si>
  <si>
    <t>100,00%
36.536,85</t>
  </si>
  <si>
    <t>8,33%
3.044,74</t>
  </si>
  <si>
    <t>100,00%
79.258,02</t>
  </si>
  <si>
    <t>20,00%
15.851,60</t>
  </si>
  <si>
    <t>7,27%
5.764,22</t>
  </si>
  <si>
    <t>100,00%
41.744,47</t>
  </si>
  <si>
    <t>8,33%
3.478,71</t>
  </si>
  <si>
    <t>100,00%
447.237,01</t>
  </si>
  <si>
    <t>10,00%
44.723,70</t>
  </si>
  <si>
    <t>100,00%
3.055.643,52</t>
  </si>
  <si>
    <t>10,00%
305.564,35</t>
  </si>
  <si>
    <t>100,00%
3.803.387,62</t>
  </si>
  <si>
    <t>10,00%
380.338,76</t>
  </si>
  <si>
    <t>100,00%
43.145,48</t>
  </si>
  <si>
    <t>50,00%
21.572,74</t>
  </si>
  <si>
    <t>25,00%
10.786,37</t>
  </si>
  <si>
    <t>100,00%
59.956,08</t>
  </si>
  <si>
    <t>8,33%
4.996,34</t>
  </si>
  <si>
    <t>Porcentagem</t>
  </si>
  <si>
    <t>1,35%</t>
  </si>
  <si>
    <t>5,05%</t>
  </si>
  <si>
    <t>9,8%</t>
  </si>
  <si>
    <t>10,07%</t>
  </si>
  <si>
    <t>9,94%</t>
  </si>
  <si>
    <t>9,24%</t>
  </si>
  <si>
    <t>5,42%</t>
  </si>
  <si>
    <t>Custo</t>
  </si>
  <si>
    <t>Porcentagem Acumulado</t>
  </si>
  <si>
    <t>6,4%</t>
  </si>
  <si>
    <t>16,2%</t>
  </si>
  <si>
    <t>26,0%</t>
  </si>
  <si>
    <t>35,8%</t>
  </si>
  <si>
    <t>45,87%</t>
  </si>
  <si>
    <t>55,8%</t>
  </si>
  <si>
    <t>65,74%</t>
  </si>
  <si>
    <t>75,54%</t>
  </si>
  <si>
    <t>85,34%</t>
  </si>
  <si>
    <t>94,58%</t>
  </si>
  <si>
    <t>100,0%</t>
  </si>
  <si>
    <t>Custo Acumulado</t>
  </si>
  <si>
    <t>Requalificação viária da rua Jaci Laraia e de ruas do bairro Santa Lucia</t>
  </si>
  <si>
    <t>CRONOGRAMA FÍSICO-FINANCEIRO</t>
  </si>
  <si>
    <t>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</si>
</sst>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dd/mm/yyyy;@"/>
    <numFmt numFmtId="165" formatCode="#,##0.0000"/>
    <numFmt numFmtId="166" formatCode="#,##0.00\ %"/>
    <numFmt numFmtId="167" formatCode="#,##0.0000000"/>
  </numFmts>
  <fonts count="34" x14ac:knownFonts="1">
    <font>
      <sz val="11"/>
      <name val="Arial"/>
      <family val="1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vertAlign val="superscript"/>
      <sz val="10"/>
      <name val="Arial"/>
      <family val="2"/>
    </font>
    <font>
      <b/>
      <sz val="12"/>
      <color rgb="FFFF0000"/>
      <name val="Arial"/>
      <family val="2"/>
    </font>
    <font>
      <sz val="14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sz val="14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1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1"/>
      <name val="Arial"/>
      <family val="1"/>
    </font>
    <font>
      <b/>
      <sz val="12"/>
      <name val="Arial"/>
      <family val="1"/>
    </font>
    <font>
      <sz val="12"/>
      <name val="Arial"/>
      <family val="1"/>
    </font>
    <font>
      <b/>
      <sz val="12"/>
      <color rgb="FF000000"/>
      <name val="Arial"/>
      <family val="1"/>
    </font>
    <font>
      <sz val="12"/>
      <color rgb="FF000000"/>
      <name val="Arial"/>
      <family val="1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0F3FA"/>
        <bgColor indexed="64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/>
      <right/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/>
      <right style="thick">
        <color theme="4" tint="-0.24994659260841701"/>
      </right>
      <top/>
      <bottom/>
      <diagonal/>
    </border>
    <border>
      <left/>
      <right/>
      <top style="medium">
        <color rgb="FF003399"/>
      </top>
      <bottom style="medium">
        <color rgb="FF003399"/>
      </bottom>
      <diagonal/>
    </border>
    <border>
      <left/>
      <right style="thick">
        <color rgb="FF003399"/>
      </right>
      <top/>
      <bottom style="thick">
        <color theme="4" tint="-0.24994659260841701"/>
      </bottom>
      <diagonal/>
    </border>
    <border>
      <left style="thick">
        <color rgb="FF003399"/>
      </left>
      <right/>
      <top/>
      <bottom style="thick">
        <color theme="4" tint="-0.24994659260841701"/>
      </bottom>
      <diagonal/>
    </border>
    <border>
      <left/>
      <right style="thick">
        <color rgb="FF003399"/>
      </right>
      <top style="thick">
        <color theme="4" tint="-0.24994659260841701"/>
      </top>
      <bottom/>
      <diagonal/>
    </border>
    <border>
      <left style="thick">
        <color rgb="FF003399"/>
      </left>
      <right/>
      <top style="thick">
        <color theme="4" tint="-0.24994659260841701"/>
      </top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 style="dashed">
        <color theme="4" tint="0.59996337778862885"/>
      </right>
      <top style="thin">
        <color theme="4" tint="-0.24994659260841701"/>
      </top>
      <bottom style="dashed">
        <color theme="4" tint="0.59996337778862885"/>
      </bottom>
      <diagonal/>
    </border>
    <border>
      <left style="dashed">
        <color theme="4" tint="0.59996337778862885"/>
      </left>
      <right style="dashed">
        <color theme="4" tint="0.59996337778862885"/>
      </right>
      <top style="thin">
        <color theme="4" tint="-0.24994659260841701"/>
      </top>
      <bottom style="dashed">
        <color theme="4" tint="0.59996337778862885"/>
      </bottom>
      <diagonal/>
    </border>
    <border>
      <left style="dashed">
        <color theme="4" tint="0.59996337778862885"/>
      </left>
      <right/>
      <top style="thin">
        <color theme="4" tint="-0.24994659260841701"/>
      </top>
      <bottom style="dashed">
        <color theme="4" tint="0.59996337778862885"/>
      </bottom>
      <diagonal/>
    </border>
    <border>
      <left/>
      <right style="dashed">
        <color theme="4" tint="0.59996337778862885"/>
      </right>
      <top style="dashed">
        <color theme="4" tint="0.59996337778862885"/>
      </top>
      <bottom style="dashed">
        <color theme="4" tint="0.59996337778862885"/>
      </bottom>
      <diagonal/>
    </border>
    <border>
      <left style="dashed">
        <color theme="4" tint="0.59996337778862885"/>
      </left>
      <right style="dashed">
        <color theme="4" tint="0.59996337778862885"/>
      </right>
      <top style="dashed">
        <color theme="4" tint="0.59996337778862885"/>
      </top>
      <bottom style="dashed">
        <color theme="4" tint="0.59996337778862885"/>
      </bottom>
      <diagonal/>
    </border>
    <border>
      <left style="dashed">
        <color theme="4" tint="0.59996337778862885"/>
      </left>
      <right/>
      <top style="dashed">
        <color theme="4" tint="0.59996337778862885"/>
      </top>
      <bottom style="dashed">
        <color theme="4" tint="0.59996337778862885"/>
      </bottom>
      <diagonal/>
    </border>
    <border>
      <left/>
      <right style="dashed">
        <color theme="4" tint="0.59996337778862885"/>
      </right>
      <top style="dashed">
        <color theme="4" tint="0.59996337778862885"/>
      </top>
      <bottom/>
      <diagonal/>
    </border>
    <border>
      <left style="dashed">
        <color theme="4" tint="0.59996337778862885"/>
      </left>
      <right style="dashed">
        <color theme="4" tint="0.59996337778862885"/>
      </right>
      <top style="dashed">
        <color theme="4" tint="0.59996337778862885"/>
      </top>
      <bottom/>
      <diagonal/>
    </border>
    <border>
      <left style="dashed">
        <color theme="4" tint="0.59996337778862885"/>
      </left>
      <right/>
      <top style="dashed">
        <color theme="4" tint="0.59996337778862885"/>
      </top>
      <bottom/>
      <diagonal/>
    </border>
    <border>
      <left/>
      <right style="dashed">
        <color theme="4" tint="0.59996337778862885"/>
      </right>
      <top style="dashed">
        <color theme="4" tint="0.59996337778862885"/>
      </top>
      <bottom style="thin">
        <color theme="4" tint="-0.24994659260841701"/>
      </bottom>
      <diagonal/>
    </border>
    <border>
      <left style="dashed">
        <color theme="4" tint="0.59996337778862885"/>
      </left>
      <right style="dashed">
        <color theme="4" tint="0.59996337778862885"/>
      </right>
      <top style="dashed">
        <color theme="4" tint="0.59996337778862885"/>
      </top>
      <bottom style="thin">
        <color theme="4" tint="-0.24994659260841701"/>
      </bottom>
      <diagonal/>
    </border>
    <border>
      <left style="dashed">
        <color theme="4" tint="0.59996337778862885"/>
      </left>
      <right/>
      <top style="dashed">
        <color theme="4" tint="0.59996337778862885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/>
      <right/>
      <top style="medium">
        <color theme="4" tint="-0.24994659260841701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7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6" fillId="4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right" vertical="top"/>
    </xf>
    <xf numFmtId="0" fontId="2" fillId="3" borderId="8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2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right" vertical="center" wrapText="1"/>
    </xf>
    <xf numFmtId="0" fontId="2" fillId="5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/>
    </xf>
    <xf numFmtId="4" fontId="1" fillId="2" borderId="21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/>
    </xf>
    <xf numFmtId="4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 vertical="center"/>
    </xf>
    <xf numFmtId="4" fontId="1" fillId="2" borderId="27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right" vertical="center"/>
    </xf>
    <xf numFmtId="4" fontId="2" fillId="7" borderId="30" xfId="0" applyNumberFormat="1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 wrapText="1"/>
    </xf>
    <xf numFmtId="0" fontId="15" fillId="3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5" fontId="1" fillId="2" borderId="24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top" wrapText="1"/>
    </xf>
    <xf numFmtId="4" fontId="17" fillId="2" borderId="0" xfId="0" applyNumberFormat="1" applyFont="1" applyFill="1" applyBorder="1" applyAlignment="1">
      <alignment vertical="top" wrapText="1"/>
    </xf>
    <xf numFmtId="0" fontId="13" fillId="3" borderId="8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4" fontId="18" fillId="7" borderId="30" xfId="0" applyNumberFormat="1" applyFont="1" applyFill="1" applyBorder="1" applyAlignment="1">
      <alignment horizontal="left" vertical="center" wrapText="1"/>
    </xf>
    <xf numFmtId="4" fontId="19" fillId="2" borderId="24" xfId="0" applyNumberFormat="1" applyFont="1" applyFill="1" applyBorder="1" applyAlignment="1">
      <alignment horizontal="center" vertical="center" wrapText="1"/>
    </xf>
    <xf numFmtId="4" fontId="18" fillId="7" borderId="30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0" xfId="0" applyFont="1" applyFill="1"/>
    <xf numFmtId="0" fontId="7" fillId="2" borderId="33" xfId="0" applyFont="1" applyFill="1" applyBorder="1" applyAlignment="1">
      <alignment horizontal="left" vertical="center"/>
    </xf>
    <xf numFmtId="164" fontId="6" fillId="2" borderId="8" xfId="0" applyNumberFormat="1" applyFont="1" applyFill="1" applyBorder="1" applyAlignment="1">
      <alignment horizontal="left" vertical="center"/>
    </xf>
    <xf numFmtId="0" fontId="22" fillId="2" borderId="36" xfId="0" applyFont="1" applyFill="1" applyBorder="1" applyAlignment="1">
      <alignment vertical="top" wrapText="1"/>
    </xf>
    <xf numFmtId="0" fontId="23" fillId="2" borderId="10" xfId="0" applyFont="1" applyFill="1" applyBorder="1" applyAlignment="1">
      <alignment vertical="top" wrapText="1"/>
    </xf>
    <xf numFmtId="0" fontId="22" fillId="2" borderId="33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center" vertical="center" wrapText="1"/>
    </xf>
    <xf numFmtId="44" fontId="22" fillId="2" borderId="8" xfId="1" applyFont="1" applyFill="1" applyBorder="1" applyAlignment="1">
      <alignment horizontal="center" vertical="top" wrapText="1"/>
    </xf>
    <xf numFmtId="0" fontId="6" fillId="0" borderId="0" xfId="0" applyFont="1"/>
    <xf numFmtId="0" fontId="7" fillId="8" borderId="40" xfId="0" applyFont="1" applyFill="1" applyBorder="1" applyAlignment="1">
      <alignment horizontal="center" vertical="center" wrapText="1"/>
    </xf>
    <xf numFmtId="0" fontId="7" fillId="8" borderId="41" xfId="0" applyFont="1" applyFill="1" applyBorder="1" applyAlignment="1">
      <alignment horizontal="center" vertical="center" wrapText="1"/>
    </xf>
    <xf numFmtId="4" fontId="7" fillId="8" borderId="41" xfId="0" applyNumberFormat="1" applyFont="1" applyFill="1" applyBorder="1" applyAlignment="1">
      <alignment horizontal="center" vertical="center" wrapText="1"/>
    </xf>
    <xf numFmtId="44" fontId="7" fillId="8" borderId="41" xfId="1" applyFont="1" applyFill="1" applyBorder="1" applyAlignment="1">
      <alignment horizontal="center" vertical="center" wrapText="1"/>
    </xf>
    <xf numFmtId="0" fontId="24" fillId="9" borderId="42" xfId="0" applyFont="1" applyFill="1" applyBorder="1" applyAlignment="1">
      <alignment horizontal="left" vertical="top" wrapText="1"/>
    </xf>
    <xf numFmtId="0" fontId="26" fillId="8" borderId="0" xfId="0" applyFont="1" applyFill="1" applyAlignment="1">
      <alignment horizontal="center" vertical="top" wrapText="1"/>
    </xf>
    <xf numFmtId="4" fontId="22" fillId="2" borderId="8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22" fillId="2" borderId="10" xfId="0" applyFont="1" applyFill="1" applyBorder="1" applyAlignment="1">
      <alignment vertical="top" wrapText="1"/>
    </xf>
    <xf numFmtId="0" fontId="22" fillId="2" borderId="38" xfId="0" applyFont="1" applyFill="1" applyBorder="1" applyAlignment="1">
      <alignment vertical="top" wrapText="1"/>
    </xf>
    <xf numFmtId="0" fontId="22" fillId="2" borderId="0" xfId="0" applyFont="1" applyFill="1" applyBorder="1" applyAlignment="1">
      <alignment vertical="top" wrapText="1"/>
    </xf>
    <xf numFmtId="0" fontId="22" fillId="2" borderId="39" xfId="0" applyFont="1" applyFill="1" applyBorder="1" applyAlignment="1">
      <alignment vertical="top" wrapText="1"/>
    </xf>
    <xf numFmtId="0" fontId="22" fillId="2" borderId="34" xfId="0" applyFont="1" applyFill="1" applyBorder="1" applyAlignment="1">
      <alignment vertical="top" wrapText="1"/>
    </xf>
    <xf numFmtId="0" fontId="22" fillId="2" borderId="10" xfId="0" applyFont="1" applyFill="1" applyBorder="1" applyAlignment="1">
      <alignment horizontal="left" vertical="top" wrapText="1"/>
    </xf>
    <xf numFmtId="0" fontId="28" fillId="8" borderId="42" xfId="0" applyFont="1" applyFill="1" applyBorder="1" applyAlignment="1">
      <alignment horizontal="left" vertical="top" wrapText="1"/>
    </xf>
    <xf numFmtId="0" fontId="28" fillId="8" borderId="42" xfId="0" applyFont="1" applyFill="1" applyBorder="1" applyAlignment="1">
      <alignment horizontal="right" vertical="top" wrapText="1"/>
    </xf>
    <xf numFmtId="0" fontId="24" fillId="9" borderId="42" xfId="0" applyFont="1" applyFill="1" applyBorder="1" applyAlignment="1">
      <alignment horizontal="right" vertical="top" wrapText="1"/>
    </xf>
    <xf numFmtId="0" fontId="27" fillId="8" borderId="0" xfId="0" applyFont="1" applyFill="1" applyAlignment="1">
      <alignment horizontal="center" vertical="top" wrapText="1"/>
    </xf>
    <xf numFmtId="0" fontId="0" fillId="0" borderId="0" xfId="0"/>
    <xf numFmtId="0" fontId="28" fillId="8" borderId="42" xfId="0" applyFont="1" applyFill="1" applyBorder="1" applyAlignment="1">
      <alignment horizontal="left" vertical="top" wrapText="1"/>
    </xf>
    <xf numFmtId="0" fontId="25" fillId="9" borderId="43" xfId="0" applyFont="1" applyFill="1" applyBorder="1" applyAlignment="1">
      <alignment horizontal="right" vertical="top" wrapText="1"/>
    </xf>
    <xf numFmtId="0" fontId="0" fillId="2" borderId="0" xfId="0" applyFill="1" applyBorder="1"/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" fontId="26" fillId="8" borderId="0" xfId="0" applyNumberFormat="1" applyFont="1" applyFill="1" applyAlignment="1">
      <alignment horizontal="center" vertical="top" wrapText="1"/>
    </xf>
    <xf numFmtId="4" fontId="27" fillId="8" borderId="0" xfId="0" applyNumberFormat="1" applyFont="1" applyFill="1" applyAlignment="1">
      <alignment horizontal="center" vertical="top" wrapText="1"/>
    </xf>
    <xf numFmtId="4" fontId="22" fillId="2" borderId="36" xfId="0" applyNumberFormat="1" applyFont="1" applyFill="1" applyBorder="1" applyAlignment="1">
      <alignment horizontal="center" vertical="top" wrapText="1"/>
    </xf>
    <xf numFmtId="4" fontId="22" fillId="2" borderId="38" xfId="0" applyNumberFormat="1" applyFont="1" applyFill="1" applyBorder="1" applyAlignment="1">
      <alignment horizontal="center" vertical="top" wrapText="1"/>
    </xf>
    <xf numFmtId="4" fontId="22" fillId="2" borderId="39" xfId="0" applyNumberFormat="1" applyFont="1" applyFill="1" applyBorder="1" applyAlignment="1">
      <alignment horizontal="center" vertical="top" wrapText="1"/>
    </xf>
    <xf numFmtId="44" fontId="27" fillId="8" borderId="0" xfId="1" applyFont="1" applyFill="1" applyAlignment="1">
      <alignment horizontal="center" vertical="top" wrapText="1"/>
    </xf>
    <xf numFmtId="0" fontId="30" fillId="8" borderId="0" xfId="0" applyFont="1" applyFill="1" applyAlignment="1">
      <alignment horizontal="left" vertical="top" wrapText="1"/>
    </xf>
    <xf numFmtId="0" fontId="29" fillId="8" borderId="0" xfId="0" applyFont="1" applyFill="1" applyAlignment="1">
      <alignment horizontal="right" vertical="top" wrapText="1"/>
    </xf>
    <xf numFmtId="0" fontId="29" fillId="8" borderId="0" xfId="0" applyFont="1" applyFill="1" applyAlignment="1">
      <alignment vertical="top" wrapText="1"/>
    </xf>
    <xf numFmtId="0" fontId="30" fillId="0" borderId="0" xfId="0" applyFont="1"/>
    <xf numFmtId="0" fontId="31" fillId="9" borderId="42" xfId="0" applyFont="1" applyFill="1" applyBorder="1" applyAlignment="1">
      <alignment horizontal="left" vertical="top" wrapText="1"/>
    </xf>
    <xf numFmtId="4" fontId="31" fillId="9" borderId="42" xfId="0" applyNumberFormat="1" applyFont="1" applyFill="1" applyBorder="1" applyAlignment="1">
      <alignment horizontal="center" vertical="top" wrapText="1"/>
    </xf>
    <xf numFmtId="44" fontId="31" fillId="9" borderId="42" xfId="1" applyFont="1" applyFill="1" applyBorder="1" applyAlignment="1">
      <alignment horizontal="left" vertical="top" wrapText="1"/>
    </xf>
    <xf numFmtId="44" fontId="31" fillId="9" borderId="42" xfId="1" applyFont="1" applyFill="1" applyBorder="1" applyAlignment="1">
      <alignment horizontal="right" vertical="top" wrapText="1"/>
    </xf>
    <xf numFmtId="166" fontId="31" fillId="9" borderId="42" xfId="0" applyNumberFormat="1" applyFont="1" applyFill="1" applyBorder="1" applyAlignment="1">
      <alignment horizontal="right" vertical="top" wrapText="1"/>
    </xf>
    <xf numFmtId="0" fontId="32" fillId="10" borderId="42" xfId="0" applyFont="1" applyFill="1" applyBorder="1" applyAlignment="1">
      <alignment horizontal="left" vertical="top" wrapText="1"/>
    </xf>
    <xf numFmtId="0" fontId="32" fillId="10" borderId="42" xfId="0" applyFont="1" applyFill="1" applyBorder="1" applyAlignment="1">
      <alignment horizontal="right" vertical="top" wrapText="1"/>
    </xf>
    <xf numFmtId="0" fontId="32" fillId="10" borderId="42" xfId="0" applyFont="1" applyFill="1" applyBorder="1" applyAlignment="1">
      <alignment horizontal="center" vertical="top" wrapText="1"/>
    </xf>
    <xf numFmtId="4" fontId="32" fillId="10" borderId="42" xfId="0" applyNumberFormat="1" applyFont="1" applyFill="1" applyBorder="1" applyAlignment="1">
      <alignment horizontal="center" vertical="top" wrapText="1"/>
    </xf>
    <xf numFmtId="44" fontId="32" fillId="10" borderId="42" xfId="1" applyFont="1" applyFill="1" applyBorder="1" applyAlignment="1">
      <alignment horizontal="right" vertical="top" wrapText="1"/>
    </xf>
    <xf numFmtId="166" fontId="32" fillId="10" borderId="42" xfId="0" applyNumberFormat="1" applyFont="1" applyFill="1" applyBorder="1" applyAlignment="1">
      <alignment horizontal="right" vertical="top" wrapText="1"/>
    </xf>
    <xf numFmtId="0" fontId="32" fillId="11" borderId="42" xfId="0" applyFont="1" applyFill="1" applyBorder="1" applyAlignment="1">
      <alignment horizontal="left" vertical="top" wrapText="1"/>
    </xf>
    <xf numFmtId="0" fontId="32" fillId="11" borderId="42" xfId="0" applyFont="1" applyFill="1" applyBorder="1" applyAlignment="1">
      <alignment horizontal="right" vertical="top" wrapText="1"/>
    </xf>
    <xf numFmtId="0" fontId="32" fillId="11" borderId="42" xfId="0" applyFont="1" applyFill="1" applyBorder="1" applyAlignment="1">
      <alignment horizontal="center" vertical="top" wrapText="1"/>
    </xf>
    <xf numFmtId="4" fontId="32" fillId="11" borderId="42" xfId="0" applyNumberFormat="1" applyFont="1" applyFill="1" applyBorder="1" applyAlignment="1">
      <alignment horizontal="center" vertical="top" wrapText="1"/>
    </xf>
    <xf numFmtId="44" fontId="32" fillId="11" borderId="42" xfId="1" applyFont="1" applyFill="1" applyBorder="1" applyAlignment="1">
      <alignment horizontal="right" vertical="top" wrapText="1"/>
    </xf>
    <xf numFmtId="166" fontId="32" fillId="11" borderId="42" xfId="0" applyNumberFormat="1" applyFont="1" applyFill="1" applyBorder="1" applyAlignment="1">
      <alignment horizontal="right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" fontId="22" fillId="2" borderId="10" xfId="0" applyNumberFormat="1" applyFont="1" applyFill="1" applyBorder="1" applyAlignment="1">
      <alignment horizontal="center" vertical="center" wrapText="1"/>
    </xf>
    <xf numFmtId="44" fontId="22" fillId="2" borderId="10" xfId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29" fillId="8" borderId="42" xfId="0" applyFont="1" applyFill="1" applyBorder="1" applyAlignment="1">
      <alignment horizontal="left" vertical="top" wrapText="1"/>
    </xf>
    <xf numFmtId="0" fontId="29" fillId="8" borderId="42" xfId="0" applyFont="1" applyFill="1" applyBorder="1" applyAlignment="1">
      <alignment horizontal="right" vertical="top" wrapText="1"/>
    </xf>
    <xf numFmtId="0" fontId="29" fillId="8" borderId="42" xfId="0" applyFont="1" applyFill="1" applyBorder="1" applyAlignment="1">
      <alignment horizontal="center" vertical="top" wrapText="1"/>
    </xf>
    <xf numFmtId="167" fontId="32" fillId="10" borderId="42" xfId="0" applyNumberFormat="1" applyFont="1" applyFill="1" applyBorder="1" applyAlignment="1">
      <alignment horizontal="right" vertical="top" wrapText="1"/>
    </xf>
    <xf numFmtId="4" fontId="32" fillId="10" borderId="42" xfId="0" applyNumberFormat="1" applyFont="1" applyFill="1" applyBorder="1" applyAlignment="1">
      <alignment horizontal="right" vertical="top" wrapText="1"/>
    </xf>
    <xf numFmtId="0" fontId="30" fillId="12" borderId="42" xfId="0" applyFont="1" applyFill="1" applyBorder="1" applyAlignment="1">
      <alignment horizontal="left" vertical="top" wrapText="1"/>
    </xf>
    <xf numFmtId="0" fontId="30" fillId="12" borderId="42" xfId="0" applyFont="1" applyFill="1" applyBorder="1" applyAlignment="1">
      <alignment horizontal="right" vertical="top" wrapText="1"/>
    </xf>
    <xf numFmtId="0" fontId="30" fillId="12" borderId="42" xfId="0" applyFont="1" applyFill="1" applyBorder="1" applyAlignment="1">
      <alignment horizontal="center" vertical="top" wrapText="1"/>
    </xf>
    <xf numFmtId="167" fontId="30" fillId="12" borderId="42" xfId="0" applyNumberFormat="1" applyFont="1" applyFill="1" applyBorder="1" applyAlignment="1">
      <alignment horizontal="right" vertical="top" wrapText="1"/>
    </xf>
    <xf numFmtId="4" fontId="30" fillId="12" borderId="42" xfId="0" applyNumberFormat="1" applyFont="1" applyFill="1" applyBorder="1" applyAlignment="1">
      <alignment horizontal="right" vertical="top" wrapText="1"/>
    </xf>
    <xf numFmtId="0" fontId="30" fillId="13" borderId="42" xfId="0" applyFont="1" applyFill="1" applyBorder="1" applyAlignment="1">
      <alignment horizontal="left" vertical="top" wrapText="1"/>
    </xf>
    <xf numFmtId="0" fontId="30" fillId="13" borderId="42" xfId="0" applyFont="1" applyFill="1" applyBorder="1" applyAlignment="1">
      <alignment horizontal="right" vertical="top" wrapText="1"/>
    </xf>
    <xf numFmtId="0" fontId="30" fillId="13" borderId="42" xfId="0" applyFont="1" applyFill="1" applyBorder="1" applyAlignment="1">
      <alignment horizontal="center" vertical="top" wrapText="1"/>
    </xf>
    <xf numFmtId="167" fontId="30" fillId="13" borderId="42" xfId="0" applyNumberFormat="1" applyFont="1" applyFill="1" applyBorder="1" applyAlignment="1">
      <alignment horizontal="right" vertical="top" wrapText="1"/>
    </xf>
    <xf numFmtId="4" fontId="30" fillId="13" borderId="42" xfId="0" applyNumberFormat="1" applyFont="1" applyFill="1" applyBorder="1" applyAlignment="1">
      <alignment horizontal="right" vertical="top" wrapText="1"/>
    </xf>
    <xf numFmtId="0" fontId="30" fillId="8" borderId="0" xfId="0" applyFont="1" applyFill="1" applyAlignment="1">
      <alignment horizontal="right" vertical="top" wrapText="1"/>
    </xf>
    <xf numFmtId="4" fontId="30" fillId="8" borderId="0" xfId="0" applyNumberFormat="1" applyFont="1" applyFill="1" applyAlignment="1">
      <alignment horizontal="right" vertical="top" wrapText="1"/>
    </xf>
    <xf numFmtId="0" fontId="30" fillId="2" borderId="0" xfId="0" applyFont="1" applyFill="1"/>
    <xf numFmtId="4" fontId="30" fillId="2" borderId="0" xfId="0" applyNumberFormat="1" applyFont="1" applyFill="1" applyAlignment="1">
      <alignment horizontal="center" vertical="center"/>
    </xf>
    <xf numFmtId="0" fontId="30" fillId="8" borderId="0" xfId="0" applyFont="1" applyFill="1" applyAlignment="1">
      <alignment horizontal="center" vertical="top" wrapText="1"/>
    </xf>
    <xf numFmtId="4" fontId="32" fillId="10" borderId="42" xfId="0" applyNumberFormat="1" applyFont="1" applyFill="1" applyBorder="1" applyAlignment="1">
      <alignment horizontal="center" vertical="center" wrapText="1"/>
    </xf>
    <xf numFmtId="4" fontId="32" fillId="11" borderId="42" xfId="0" applyNumberFormat="1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wrapText="1"/>
    </xf>
    <xf numFmtId="2" fontId="32" fillId="10" borderId="42" xfId="1" applyNumberFormat="1" applyFont="1" applyFill="1" applyBorder="1" applyAlignment="1">
      <alignment horizontal="right" vertical="top" wrapText="1"/>
    </xf>
    <xf numFmtId="2" fontId="32" fillId="11" borderId="42" xfId="1" applyNumberFormat="1" applyFont="1" applyFill="1" applyBorder="1" applyAlignment="1">
      <alignment horizontal="right" vertical="top" wrapText="1"/>
    </xf>
    <xf numFmtId="0" fontId="30" fillId="2" borderId="0" xfId="0" applyFont="1" applyFill="1" applyAlignment="1">
      <alignment horizontal="left" vertical="top" wrapText="1"/>
    </xf>
    <xf numFmtId="0" fontId="29" fillId="2" borderId="0" xfId="0" applyFont="1" applyFill="1" applyAlignment="1">
      <alignment vertical="top" wrapText="1"/>
    </xf>
    <xf numFmtId="0" fontId="29" fillId="2" borderId="0" xfId="0" applyFont="1" applyFill="1" applyAlignment="1">
      <alignment horizontal="right" vertical="top" wrapText="1"/>
    </xf>
    <xf numFmtId="0" fontId="29" fillId="2" borderId="0" xfId="0" applyFont="1" applyFill="1" applyAlignment="1">
      <alignment horizontal="left" vertical="top" wrapText="1"/>
    </xf>
    <xf numFmtId="44" fontId="29" fillId="2" borderId="0" xfId="1" applyFont="1" applyFill="1" applyAlignment="1">
      <alignment horizontal="right" vertical="top" wrapText="1"/>
    </xf>
    <xf numFmtId="0" fontId="29" fillId="2" borderId="0" xfId="0" applyFont="1" applyFill="1" applyAlignment="1">
      <alignment horizontal="center" vertical="top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2" borderId="0" xfId="0" applyFont="1" applyFill="1" applyAlignment="1">
      <alignment horizontal="right" vertical="top" wrapText="1"/>
    </xf>
    <xf numFmtId="0" fontId="26" fillId="2" borderId="0" xfId="0" applyFont="1" applyFill="1" applyAlignment="1">
      <alignment horizontal="center" vertical="top" wrapText="1"/>
    </xf>
    <xf numFmtId="0" fontId="27" fillId="2" borderId="0" xfId="0" applyFont="1" applyFill="1" applyAlignment="1">
      <alignment horizontal="center" vertical="top" wrapText="1"/>
    </xf>
    <xf numFmtId="44" fontId="27" fillId="2" borderId="0" xfId="1" applyFont="1" applyFill="1" applyAlignment="1">
      <alignment horizontal="right" vertical="top" wrapText="1"/>
    </xf>
    <xf numFmtId="0" fontId="33" fillId="9" borderId="43" xfId="0" applyFont="1" applyFill="1" applyBorder="1" applyAlignment="1">
      <alignment horizontal="right" vertical="top" wrapText="1"/>
    </xf>
    <xf numFmtId="0" fontId="33" fillId="9" borderId="42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2" fontId="7" fillId="2" borderId="16" xfId="0" applyNumberFormat="1" applyFont="1" applyFill="1" applyBorder="1" applyAlignment="1">
      <alignment horizontal="left" vertical="center"/>
    </xf>
    <xf numFmtId="2" fontId="7" fillId="2" borderId="3" xfId="0" applyNumberFormat="1" applyFont="1" applyFill="1" applyBorder="1" applyAlignment="1">
      <alignment horizontal="left" vertical="center"/>
    </xf>
    <xf numFmtId="2" fontId="7" fillId="2" borderId="15" xfId="0" applyNumberFormat="1" applyFont="1" applyFill="1" applyBorder="1" applyAlignment="1">
      <alignment horizontal="left" vertical="center"/>
    </xf>
    <xf numFmtId="2" fontId="6" fillId="2" borderId="14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15" fillId="2" borderId="19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6" borderId="33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wrapText="1"/>
    </xf>
    <xf numFmtId="0" fontId="6" fillId="0" borderId="34" xfId="0" applyFont="1" applyBorder="1"/>
    <xf numFmtId="0" fontId="22" fillId="2" borderId="10" xfId="0" applyFont="1" applyFill="1" applyBorder="1" applyAlignment="1">
      <alignment horizontal="left" vertical="top" wrapText="1"/>
    </xf>
    <xf numFmtId="0" fontId="22" fillId="2" borderId="32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left" vertical="top" wrapText="1"/>
    </xf>
    <xf numFmtId="0" fontId="22" fillId="2" borderId="37" xfId="0" applyFont="1" applyFill="1" applyBorder="1" applyAlignment="1">
      <alignment horizontal="left" vertical="top" wrapText="1"/>
    </xf>
    <xf numFmtId="0" fontId="22" fillId="2" borderId="34" xfId="0" applyFont="1" applyFill="1" applyBorder="1" applyAlignment="1">
      <alignment horizontal="left" vertical="top" wrapText="1"/>
    </xf>
    <xf numFmtId="0" fontId="22" fillId="2" borderId="35" xfId="0" applyFont="1" applyFill="1" applyBorder="1" applyAlignment="1">
      <alignment horizontal="left" vertical="top" wrapText="1"/>
    </xf>
    <xf numFmtId="2" fontId="7" fillId="2" borderId="36" xfId="0" applyNumberFormat="1" applyFont="1" applyFill="1" applyBorder="1" applyAlignment="1">
      <alignment horizontal="left" vertical="center"/>
    </xf>
    <xf numFmtId="2" fontId="7" fillId="2" borderId="10" xfId="0" applyNumberFormat="1" applyFont="1" applyFill="1" applyBorder="1" applyAlignment="1">
      <alignment horizontal="left" vertical="center"/>
    </xf>
    <xf numFmtId="2" fontId="7" fillId="2" borderId="32" xfId="0" applyNumberFormat="1" applyFont="1" applyFill="1" applyBorder="1" applyAlignment="1">
      <alignment horizontal="left" vertical="center"/>
    </xf>
    <xf numFmtId="2" fontId="6" fillId="2" borderId="38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2" fontId="6" fillId="2" borderId="37" xfId="0" applyNumberFormat="1" applyFont="1" applyFill="1" applyBorder="1" applyAlignment="1">
      <alignment horizontal="center" vertical="center" wrapText="1"/>
    </xf>
    <xf numFmtId="2" fontId="6" fillId="2" borderId="39" xfId="0" applyNumberFormat="1" applyFont="1" applyFill="1" applyBorder="1" applyAlignment="1">
      <alignment horizontal="center" vertical="center" wrapText="1"/>
    </xf>
    <xf numFmtId="2" fontId="6" fillId="2" borderId="34" xfId="0" applyNumberFormat="1" applyFont="1" applyFill="1" applyBorder="1" applyAlignment="1">
      <alignment horizontal="center" vertical="center" wrapText="1"/>
    </xf>
    <xf numFmtId="2" fontId="6" fillId="2" borderId="35" xfId="0" applyNumberFormat="1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left" vertical="top" wrapText="1"/>
    </xf>
    <xf numFmtId="0" fontId="21" fillId="2" borderId="34" xfId="0" applyFont="1" applyFill="1" applyBorder="1" applyAlignment="1">
      <alignment horizontal="left" vertical="top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10" fontId="6" fillId="2" borderId="10" xfId="2" applyNumberFormat="1" applyFont="1" applyFill="1" applyBorder="1" applyAlignment="1">
      <alignment horizontal="center" vertical="center"/>
    </xf>
    <xf numFmtId="10" fontId="6" fillId="2" borderId="34" xfId="2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right" vertical="top" wrapText="1"/>
    </xf>
    <xf numFmtId="0" fontId="29" fillId="8" borderId="0" xfId="0" applyFont="1" applyFill="1" applyAlignment="1">
      <alignment horizontal="left" vertical="top" wrapText="1"/>
    </xf>
    <xf numFmtId="0" fontId="26" fillId="8" borderId="0" xfId="0" applyFont="1" applyFill="1" applyAlignment="1">
      <alignment horizontal="center" vertical="top" wrapText="1"/>
    </xf>
    <xf numFmtId="0" fontId="0" fillId="0" borderId="0" xfId="0"/>
    <xf numFmtId="44" fontId="29" fillId="8" borderId="0" xfId="1" applyFont="1" applyFill="1" applyAlignment="1">
      <alignment horizontal="right" vertical="top" wrapText="1"/>
    </xf>
    <xf numFmtId="0" fontId="29" fillId="8" borderId="42" xfId="0" applyFont="1" applyFill="1" applyBorder="1" applyAlignment="1">
      <alignment horizontal="left" vertical="top" wrapText="1"/>
    </xf>
    <xf numFmtId="0" fontId="32" fillId="10" borderId="42" xfId="0" applyFont="1" applyFill="1" applyBorder="1" applyAlignment="1">
      <alignment horizontal="left" vertical="top" wrapText="1"/>
    </xf>
    <xf numFmtId="0" fontId="30" fillId="12" borderId="42" xfId="0" applyFont="1" applyFill="1" applyBorder="1" applyAlignment="1">
      <alignment horizontal="left" vertical="top" wrapText="1"/>
    </xf>
    <xf numFmtId="0" fontId="30" fillId="13" borderId="42" xfId="0" applyFont="1" applyFill="1" applyBorder="1" applyAlignment="1">
      <alignment horizontal="left" vertical="top" wrapText="1"/>
    </xf>
    <xf numFmtId="2" fontId="7" fillId="2" borderId="38" xfId="0" applyNumberFormat="1" applyFont="1" applyFill="1" applyBorder="1" applyAlignment="1">
      <alignment horizontal="left" vertical="center"/>
    </xf>
    <xf numFmtId="2" fontId="7" fillId="2" borderId="0" xfId="0" applyNumberFormat="1" applyFont="1" applyFill="1" applyBorder="1" applyAlignment="1">
      <alignment horizontal="left" vertical="center"/>
    </xf>
    <xf numFmtId="2" fontId="7" fillId="2" borderId="37" xfId="0" applyNumberFormat="1" applyFont="1" applyFill="1" applyBorder="1" applyAlignment="1">
      <alignment horizontal="left" vertical="center"/>
    </xf>
    <xf numFmtId="0" fontId="22" fillId="6" borderId="8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wrapText="1"/>
    </xf>
    <xf numFmtId="0" fontId="22" fillId="2" borderId="38" xfId="0" applyFont="1" applyFill="1" applyBorder="1" applyAlignment="1">
      <alignment horizontal="left" vertical="top" wrapText="1"/>
    </xf>
    <xf numFmtId="0" fontId="22" fillId="2" borderId="39" xfId="0" applyFont="1" applyFill="1" applyBorder="1" applyAlignment="1">
      <alignment horizontal="left" vertical="top" wrapText="1"/>
    </xf>
    <xf numFmtId="0" fontId="30" fillId="8" borderId="0" xfId="0" applyFont="1" applyFill="1" applyAlignment="1">
      <alignment horizontal="right" vertical="top" wrapText="1"/>
    </xf>
    <xf numFmtId="0" fontId="29" fillId="2" borderId="0" xfId="0" applyFont="1" applyFill="1" applyAlignment="1">
      <alignment horizontal="right" vertical="top" wrapText="1"/>
    </xf>
    <xf numFmtId="0" fontId="29" fillId="2" borderId="0" xfId="0" applyFont="1" applyFill="1" applyAlignment="1">
      <alignment horizontal="left" vertical="top" wrapText="1"/>
    </xf>
    <xf numFmtId="44" fontId="29" fillId="2" borderId="0" xfId="1" applyFont="1" applyFill="1" applyAlignment="1">
      <alignment horizontal="right" vertical="top" wrapText="1"/>
    </xf>
    <xf numFmtId="0" fontId="27" fillId="2" borderId="0" xfId="0" applyFont="1" applyFill="1" applyAlignment="1">
      <alignment horizontal="left" vertical="top" wrapText="1"/>
    </xf>
    <xf numFmtId="0" fontId="22" fillId="6" borderId="33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colors>
    <mruColors>
      <color rgb="FFF0F3FA"/>
      <color rgb="FFD9F1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440956</xdr:colOff>
      <xdr:row>2</xdr:row>
      <xdr:rowOff>286767</xdr:rowOff>
    </xdr:from>
    <xdr:ext cx="1587870" cy="631443"/>
    <xdr:pic>
      <xdr:nvPicPr>
        <xdr:cNvPr id="2" name="Imagem 1">
          <a:extLst>
            <a:ext uri="{FF2B5EF4-FFF2-40B4-BE49-F238E27FC236}">
              <a16:creationId xmlns:a16="http://schemas.microsoft.com/office/drawing/2014/main" id="{DE7012BF-ADB5-4C47-8C3C-BC0594499B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956" y="782067"/>
          <a:ext cx="1587870" cy="631443"/>
        </a:xfrm>
        <a:prstGeom prst="rect">
          <a:avLst/>
        </a:prstGeom>
      </xdr:spPr>
    </xdr:pic>
    <xdr:clientData/>
  </xdr:oneCellAnchor>
  <xdr:twoCellAnchor editAs="oneCell">
    <xdr:from>
      <xdr:col>5</xdr:col>
      <xdr:colOff>673698</xdr:colOff>
      <xdr:row>2</xdr:row>
      <xdr:rowOff>192704</xdr:rowOff>
    </xdr:from>
    <xdr:to>
      <xdr:col>7</xdr:col>
      <xdr:colOff>686808</xdr:colOff>
      <xdr:row>3</xdr:row>
      <xdr:rowOff>651126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3A61416D-453B-40D9-9DAF-91289BE6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273" y="688004"/>
          <a:ext cx="2022885" cy="829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47286</xdr:colOff>
      <xdr:row>3</xdr:row>
      <xdr:rowOff>331764</xdr:rowOff>
    </xdr:from>
    <xdr:ext cx="1583824" cy="691785"/>
    <xdr:pic>
      <xdr:nvPicPr>
        <xdr:cNvPr id="2" name="Imagem 1">
          <a:extLst>
            <a:ext uri="{FF2B5EF4-FFF2-40B4-BE49-F238E27FC236}">
              <a16:creationId xmlns:a16="http://schemas.microsoft.com/office/drawing/2014/main" id="{3EF3872C-0A6F-47EB-A5B6-A63600D0F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86" y="1183411"/>
          <a:ext cx="1583824" cy="691785"/>
        </a:xfrm>
        <a:prstGeom prst="rect">
          <a:avLst/>
        </a:prstGeom>
      </xdr:spPr>
    </xdr:pic>
    <xdr:clientData/>
  </xdr:oneCellAnchor>
  <xdr:twoCellAnchor editAs="oneCell">
    <xdr:from>
      <xdr:col>5</xdr:col>
      <xdr:colOff>24344</xdr:colOff>
      <xdr:row>3</xdr:row>
      <xdr:rowOff>189402</xdr:rowOff>
    </xdr:from>
    <xdr:to>
      <xdr:col>6</xdr:col>
      <xdr:colOff>1012453</xdr:colOff>
      <xdr:row>4</xdr:row>
      <xdr:rowOff>54349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E75F9903-B5D5-4021-92EC-D136CB2B8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32285" y="1041049"/>
          <a:ext cx="2037652" cy="783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123822</xdr:colOff>
      <xdr:row>3</xdr:row>
      <xdr:rowOff>412110</xdr:rowOff>
    </xdr:from>
    <xdr:ext cx="1583824" cy="691785"/>
    <xdr:pic>
      <xdr:nvPicPr>
        <xdr:cNvPr id="2" name="Imagem 1">
          <a:extLst>
            <a:ext uri="{FF2B5EF4-FFF2-40B4-BE49-F238E27FC236}">
              <a16:creationId xmlns:a16="http://schemas.microsoft.com/office/drawing/2014/main" id="{19429FA7-9F38-48B9-A4A9-9B8CE18E6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2" y="1250310"/>
          <a:ext cx="1583824" cy="691785"/>
        </a:xfrm>
        <a:prstGeom prst="rect">
          <a:avLst/>
        </a:prstGeom>
      </xdr:spPr>
    </xdr:pic>
    <xdr:clientData/>
  </xdr:oneCellAnchor>
  <xdr:twoCellAnchor editAs="oneCell">
    <xdr:from>
      <xdr:col>5</xdr:col>
      <xdr:colOff>91579</xdr:colOff>
      <xdr:row>3</xdr:row>
      <xdr:rowOff>118357</xdr:rowOff>
    </xdr:from>
    <xdr:to>
      <xdr:col>6</xdr:col>
      <xdr:colOff>1203907</xdr:colOff>
      <xdr:row>4</xdr:row>
      <xdr:rowOff>113141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1A982F5C-EC46-43FE-A5F2-087AFAB21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616454" y="956557"/>
          <a:ext cx="2426778" cy="918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181756</xdr:colOff>
      <xdr:row>3</xdr:row>
      <xdr:rowOff>298146</xdr:rowOff>
    </xdr:from>
    <xdr:ext cx="1583824" cy="691785"/>
    <xdr:pic>
      <xdr:nvPicPr>
        <xdr:cNvPr id="4" name="Imagem 3">
          <a:extLst>
            <a:ext uri="{FF2B5EF4-FFF2-40B4-BE49-F238E27FC236}">
              <a16:creationId xmlns:a16="http://schemas.microsoft.com/office/drawing/2014/main" id="{40355041-C363-480F-83A4-5F4A0E927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56" y="1149793"/>
          <a:ext cx="1583824" cy="691785"/>
        </a:xfrm>
        <a:prstGeom prst="rect">
          <a:avLst/>
        </a:prstGeom>
      </xdr:spPr>
    </xdr:pic>
    <xdr:clientData/>
  </xdr:oneCellAnchor>
  <xdr:twoCellAnchor editAs="oneCell">
    <xdr:from>
      <xdr:col>5</xdr:col>
      <xdr:colOff>646132</xdr:colOff>
      <xdr:row>2</xdr:row>
      <xdr:rowOff>192989</xdr:rowOff>
    </xdr:from>
    <xdr:to>
      <xdr:col>7</xdr:col>
      <xdr:colOff>980403</xdr:colOff>
      <xdr:row>5</xdr:row>
      <xdr:rowOff>187822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E58E0D7E-EEF4-4843-9886-7B4A0D35B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65779" y="775695"/>
          <a:ext cx="3006986" cy="141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125727</xdr:colOff>
      <xdr:row>3</xdr:row>
      <xdr:rowOff>338767</xdr:rowOff>
    </xdr:from>
    <xdr:ext cx="1583824" cy="691785"/>
    <xdr:pic>
      <xdr:nvPicPr>
        <xdr:cNvPr id="2" name="Imagem 1">
          <a:extLst>
            <a:ext uri="{FF2B5EF4-FFF2-40B4-BE49-F238E27FC236}">
              <a16:creationId xmlns:a16="http://schemas.microsoft.com/office/drawing/2014/main" id="{3508F8FB-55B3-47EE-A0F7-E20094A81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7" y="1172205"/>
          <a:ext cx="1583824" cy="691785"/>
        </a:xfrm>
        <a:prstGeom prst="rect">
          <a:avLst/>
        </a:prstGeom>
      </xdr:spPr>
    </xdr:pic>
    <xdr:clientData/>
  </xdr:oneCellAnchor>
  <xdr:twoCellAnchor editAs="oneCell">
    <xdr:from>
      <xdr:col>6</xdr:col>
      <xdr:colOff>8235</xdr:colOff>
      <xdr:row>3</xdr:row>
      <xdr:rowOff>201224</xdr:rowOff>
    </xdr:from>
    <xdr:to>
      <xdr:col>7</xdr:col>
      <xdr:colOff>1121009</xdr:colOff>
      <xdr:row>4</xdr:row>
      <xdr:rowOff>150971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2FD12AC3-01E2-4633-AC5D-60A24B1A9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87829" y="1034662"/>
          <a:ext cx="2303875" cy="878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90008</xdr:colOff>
      <xdr:row>29</xdr:row>
      <xdr:rowOff>338767</xdr:rowOff>
    </xdr:from>
    <xdr:ext cx="1583824" cy="691785"/>
    <xdr:pic>
      <xdr:nvPicPr>
        <xdr:cNvPr id="4" name="Imagem 3">
          <a:extLst>
            <a:ext uri="{FF2B5EF4-FFF2-40B4-BE49-F238E27FC236}">
              <a16:creationId xmlns:a16="http://schemas.microsoft.com/office/drawing/2014/main" id="{C96384D2-2CC0-4FC5-9D28-873EE2DF3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08" y="9542298"/>
          <a:ext cx="1583824" cy="691785"/>
        </a:xfrm>
        <a:prstGeom prst="rect">
          <a:avLst/>
        </a:prstGeom>
      </xdr:spPr>
    </xdr:pic>
    <xdr:clientData/>
  </xdr:oneCellAnchor>
  <xdr:oneCellAnchor>
    <xdr:from>
      <xdr:col>6</xdr:col>
      <xdr:colOff>95390</xdr:colOff>
      <xdr:row>29</xdr:row>
      <xdr:rowOff>226446</xdr:rowOff>
    </xdr:from>
    <xdr:ext cx="2142986" cy="825587"/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223928A9-1BC6-4DAE-913E-2C5B5D9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74984" y="9429977"/>
          <a:ext cx="2142986" cy="82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%20POUSO%20ALEGRE%20-%20SEC.%20OBRAS/2021-06-06%20-%20PM%20PA%20-%20COLETA%20DE%20RES&#205;DUOS/01%20-%20PROJETO/02-PROJETO%20DWG/OR&#199;AMENTO/R04/MDC-R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CURVA ABC SINTÉTICA"/>
      <sheetName val="ORÇAMENTO SINTÉTICO"/>
      <sheetName val="ORÇAMENTO ANALÍTICO"/>
      <sheetName val="MEMORIA DE CALCULO SEM CHI"/>
      <sheetName val="CURVA ABC"/>
      <sheetName val="COTAÇÕES"/>
      <sheetName val="COMPOSIÇÃO"/>
      <sheetName val="MEMORIA DE CALCULO-COMPLETO"/>
      <sheetName val="CRONOGRAMA PARA 3 MESES"/>
      <sheetName val="CRONOGRAMA PARA 4 MESES"/>
      <sheetName val="CRONOGRAMA PARA 5 MESES"/>
      <sheetName val="CRONOGRAMA PARA 6 MESES"/>
      <sheetName val="CRONOGRAMA PARA 7 MESES"/>
      <sheetName val="CRONOGRAMA PARA 8 MESES"/>
      <sheetName val="CRONOGRAMA PARA 9 MESES"/>
      <sheetName val="CRONOGRAMA PARA 10 MESES"/>
      <sheetName val="CRONOGRAMA PARA 11 MESES"/>
      <sheetName val="CRONOGRAMA PARA 12 MESES"/>
    </sheetNames>
    <sheetDataSet>
      <sheetData sheetId="0">
        <row r="2">
          <cell r="C2" t="str">
            <v>R00</v>
          </cell>
        </row>
        <row r="7">
          <cell r="C7" t="str">
            <v>SINAPI -02/2023 - Minas Gerais
SICRO3 - 10/2022 - Minas Gerais
SETOP - 10/2022 - Minas Gerais
SUDECAP - 12/2022 - Minas Gerais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DB8C4-011A-443F-BE30-BE595740066C}">
  <dimension ref="A1:H391"/>
  <sheetViews>
    <sheetView view="pageBreakPreview" zoomScaleNormal="100" zoomScaleSheetLayoutView="100" workbookViewId="0">
      <selection activeCell="A6" sqref="A6:H6"/>
    </sheetView>
  </sheetViews>
  <sheetFormatPr defaultColWidth="9" defaultRowHeight="15" x14ac:dyDescent="0.2"/>
  <cols>
    <col min="1" max="1" width="9.125" style="15" customWidth="1"/>
    <col min="2" max="2" width="23.25" style="15" customWidth="1"/>
    <col min="3" max="3" width="24.125" style="15" customWidth="1"/>
    <col min="4" max="4" width="21" style="19" customWidth="1"/>
    <col min="5" max="5" width="13.375" style="18" customWidth="1"/>
    <col min="6" max="6" width="13.5" style="77" bestFit="1" customWidth="1"/>
    <col min="7" max="7" width="12.875" style="78" customWidth="1"/>
    <col min="8" max="8" width="18.75" style="78" customWidth="1"/>
    <col min="9" max="16384" width="9" style="14"/>
  </cols>
  <sheetData>
    <row r="1" spans="1:8" s="4" customFormat="1" ht="19.5" thickTop="1" thickBot="1" x14ac:dyDescent="0.25">
      <c r="A1" s="212" t="s">
        <v>15</v>
      </c>
      <c r="B1" s="212"/>
      <c r="C1" s="212"/>
      <c r="D1" s="212"/>
      <c r="E1" s="212"/>
      <c r="F1" s="213"/>
      <c r="G1" s="6" t="s">
        <v>3</v>
      </c>
      <c r="H1" s="5" t="s">
        <v>158</v>
      </c>
    </row>
    <row r="2" spans="1:8" s="4" customFormat="1" ht="19.5" thickTop="1" thickBot="1" x14ac:dyDescent="0.25">
      <c r="A2" s="214"/>
      <c r="B2" s="214"/>
      <c r="C2" s="214"/>
      <c r="D2" s="214"/>
      <c r="E2" s="214"/>
      <c r="F2" s="215"/>
      <c r="G2" s="27" t="s">
        <v>12</v>
      </c>
      <c r="H2" s="28">
        <f ca="1">TODAY()</f>
        <v>45033</v>
      </c>
    </row>
    <row r="3" spans="1:8" s="4" customFormat="1" ht="29.25" customHeight="1" thickTop="1" x14ac:dyDescent="0.2">
      <c r="A3" s="201" t="s">
        <v>13</v>
      </c>
      <c r="B3" s="202"/>
      <c r="C3" s="205" t="s">
        <v>14</v>
      </c>
      <c r="D3" s="206"/>
      <c r="E3" s="207"/>
      <c r="F3" s="216" t="s">
        <v>11</v>
      </c>
      <c r="G3" s="201"/>
      <c r="H3" s="201"/>
    </row>
    <row r="4" spans="1:8" s="4" customFormat="1" ht="58.5" customHeight="1" thickBot="1" x14ac:dyDescent="0.25">
      <c r="A4" s="203"/>
      <c r="B4" s="204"/>
      <c r="C4" s="208" t="s">
        <v>893</v>
      </c>
      <c r="D4" s="209"/>
      <c r="E4" s="210"/>
      <c r="F4" s="217"/>
      <c r="G4" s="203"/>
      <c r="H4" s="203"/>
    </row>
    <row r="5" spans="1:8" s="4" customFormat="1" ht="12" customHeight="1" thickTop="1" thickBot="1" x14ac:dyDescent="0.25">
      <c r="A5" s="20"/>
      <c r="B5" s="24"/>
      <c r="C5" s="21"/>
      <c r="D5" s="80"/>
      <c r="E5" s="20"/>
      <c r="F5" s="67"/>
      <c r="G5" s="68"/>
      <c r="H5" s="68"/>
    </row>
    <row r="6" spans="1:8" s="7" customFormat="1" ht="39.75" customHeight="1" thickBot="1" x14ac:dyDescent="0.25">
      <c r="A6" s="219" t="str">
        <f>A1&amp;" DE PROJETO EXECUTIVO - "&amp;C4</f>
        <v>MEMORIAL DE CÁLCULO DE PROJETO EXECUTIVO - Requalificação viária da rua Jaci Laraia e de ruas do bairro Santa Lucia</v>
      </c>
      <c r="B6" s="219"/>
      <c r="C6" s="219"/>
      <c r="D6" s="219"/>
      <c r="E6" s="219"/>
      <c r="F6" s="219"/>
      <c r="G6" s="219"/>
      <c r="H6" s="219"/>
    </row>
    <row r="7" spans="1:8" s="4" customFormat="1" ht="12" customHeight="1" thickBot="1" x14ac:dyDescent="0.25">
      <c r="A7" s="32"/>
      <c r="B7" s="33"/>
      <c r="C7" s="33"/>
      <c r="D7" s="81"/>
      <c r="E7" s="32"/>
      <c r="F7" s="69"/>
      <c r="G7" s="68"/>
      <c r="H7" s="68"/>
    </row>
    <row r="8" spans="1:8" s="2" customFormat="1" ht="16.5" thickBot="1" x14ac:dyDescent="0.25">
      <c r="A8" s="51">
        <v>1</v>
      </c>
      <c r="B8" s="25" t="s">
        <v>181</v>
      </c>
      <c r="C8" s="22"/>
      <c r="D8" s="82"/>
      <c r="E8" s="10"/>
      <c r="F8" s="70"/>
      <c r="G8" s="70"/>
      <c r="H8" s="70"/>
    </row>
    <row r="9" spans="1:8" s="2" customFormat="1" ht="15.75" x14ac:dyDescent="0.2">
      <c r="A9" s="54" t="s">
        <v>111</v>
      </c>
      <c r="B9" s="29" t="s">
        <v>166</v>
      </c>
      <c r="C9" s="30"/>
      <c r="D9" s="83"/>
      <c r="E9" s="31"/>
      <c r="F9" s="72"/>
      <c r="G9" s="72"/>
      <c r="H9" s="72"/>
    </row>
    <row r="10" spans="1:8" s="8" customFormat="1" ht="15.75" x14ac:dyDescent="0.2">
      <c r="A10" s="53"/>
      <c r="B10" s="37"/>
      <c r="C10" s="64" t="s">
        <v>36</v>
      </c>
      <c r="D10" s="65">
        <v>12</v>
      </c>
      <c r="E10" s="66" t="s">
        <v>86</v>
      </c>
      <c r="F10" s="73"/>
      <c r="G10" s="73"/>
      <c r="H10" s="73"/>
    </row>
    <row r="11" spans="1:8" s="2" customFormat="1" ht="15.75" x14ac:dyDescent="0.2">
      <c r="A11" s="53" t="s">
        <v>112</v>
      </c>
      <c r="B11" s="34" t="s">
        <v>157</v>
      </c>
      <c r="C11" s="35"/>
      <c r="D11" s="35"/>
      <c r="E11" s="36"/>
      <c r="F11" s="73"/>
      <c r="G11" s="73"/>
      <c r="H11" s="73"/>
    </row>
    <row r="12" spans="1:8" s="2" customFormat="1" ht="15.75" x14ac:dyDescent="0.2">
      <c r="A12" s="9"/>
      <c r="B12" s="26"/>
      <c r="C12" s="55" t="s">
        <v>88</v>
      </c>
      <c r="D12" s="56">
        <v>14</v>
      </c>
      <c r="E12" s="57"/>
      <c r="F12" s="74"/>
      <c r="G12" s="74"/>
      <c r="H12" s="74"/>
    </row>
    <row r="13" spans="1:8" s="2" customFormat="1" ht="15.75" x14ac:dyDescent="0.2">
      <c r="A13" s="9"/>
      <c r="B13" s="26"/>
      <c r="C13" s="58" t="s">
        <v>87</v>
      </c>
      <c r="D13" s="59">
        <v>30</v>
      </c>
      <c r="E13" s="60"/>
      <c r="F13" s="74"/>
      <c r="G13" s="74"/>
      <c r="H13" s="74"/>
    </row>
    <row r="14" spans="1:8" s="2" customFormat="1" ht="15.75" x14ac:dyDescent="0.2">
      <c r="A14" s="9"/>
      <c r="B14" s="26"/>
      <c r="C14" s="58" t="s">
        <v>8</v>
      </c>
      <c r="D14" s="59">
        <f>D10</f>
        <v>12</v>
      </c>
      <c r="E14" s="60"/>
      <c r="F14" s="74"/>
      <c r="G14" s="74"/>
      <c r="H14" s="74"/>
    </row>
    <row r="15" spans="1:8" s="8" customFormat="1" ht="16.5" thickBot="1" x14ac:dyDescent="0.25">
      <c r="A15" s="53"/>
      <c r="B15" s="37"/>
      <c r="C15" s="64" t="s">
        <v>36</v>
      </c>
      <c r="D15" s="65">
        <f>D12*D13*D14</f>
        <v>5040</v>
      </c>
      <c r="E15" s="66" t="s">
        <v>107</v>
      </c>
      <c r="F15" s="73"/>
      <c r="G15" s="73"/>
      <c r="H15" s="73"/>
    </row>
    <row r="16" spans="1:8" s="2" customFormat="1" ht="16.5" thickBot="1" x14ac:dyDescent="0.25">
      <c r="A16" s="51">
        <v>2</v>
      </c>
      <c r="B16" s="25" t="s">
        <v>9</v>
      </c>
      <c r="C16" s="22"/>
      <c r="D16" s="82"/>
      <c r="E16" s="10"/>
      <c r="F16" s="70"/>
      <c r="G16" s="70"/>
      <c r="H16" s="70"/>
    </row>
    <row r="17" spans="1:8" s="2" customFormat="1" ht="15.75" x14ac:dyDescent="0.2">
      <c r="A17" s="53" t="s">
        <v>113</v>
      </c>
      <c r="B17" s="34" t="s">
        <v>84</v>
      </c>
      <c r="C17" s="35"/>
      <c r="D17" s="35"/>
      <c r="E17" s="36"/>
      <c r="F17" s="73"/>
      <c r="G17" s="73"/>
      <c r="H17" s="73"/>
    </row>
    <row r="18" spans="1:8" s="8" customFormat="1" ht="15.75" x14ac:dyDescent="0.2">
      <c r="A18" s="53"/>
      <c r="B18" s="37"/>
      <c r="C18" s="64" t="s">
        <v>36</v>
      </c>
      <c r="D18" s="65">
        <v>12</v>
      </c>
      <c r="E18" s="66" t="s">
        <v>86</v>
      </c>
      <c r="F18" s="73"/>
      <c r="G18" s="73"/>
      <c r="H18" s="73"/>
    </row>
    <row r="19" spans="1:8" s="2" customFormat="1" ht="15.75" x14ac:dyDescent="0.2">
      <c r="A19" s="53" t="s">
        <v>114</v>
      </c>
      <c r="B19" s="34" t="s">
        <v>85</v>
      </c>
      <c r="C19" s="35"/>
      <c r="D19" s="35"/>
      <c r="E19" s="36"/>
      <c r="F19" s="73"/>
      <c r="G19" s="73"/>
      <c r="H19" s="73"/>
    </row>
    <row r="20" spans="1:8" s="8" customFormat="1" ht="15.75" x14ac:dyDescent="0.2">
      <c r="A20" s="53"/>
      <c r="B20" s="37"/>
      <c r="C20" s="64" t="s">
        <v>16</v>
      </c>
      <c r="D20" s="65">
        <v>1</v>
      </c>
      <c r="E20" s="66" t="s">
        <v>51</v>
      </c>
      <c r="F20" s="73"/>
      <c r="G20" s="73"/>
      <c r="H20" s="73"/>
    </row>
    <row r="21" spans="1:8" s="2" customFormat="1" ht="15.75" x14ac:dyDescent="0.2">
      <c r="A21" s="53" t="s">
        <v>115</v>
      </c>
      <c r="B21" s="34" t="s">
        <v>532</v>
      </c>
      <c r="C21" s="35"/>
      <c r="D21" s="35"/>
      <c r="E21" s="36"/>
      <c r="F21" s="73"/>
      <c r="G21" s="73"/>
      <c r="H21" s="73"/>
    </row>
    <row r="22" spans="1:8" s="8" customFormat="1" ht="15.75" x14ac:dyDescent="0.2">
      <c r="A22" s="53"/>
      <c r="B22" s="37"/>
      <c r="C22" s="64" t="s">
        <v>16</v>
      </c>
      <c r="D22" s="65">
        <v>1</v>
      </c>
      <c r="E22" s="66" t="s">
        <v>51</v>
      </c>
      <c r="F22" s="73"/>
      <c r="G22" s="73"/>
      <c r="H22" s="73"/>
    </row>
    <row r="23" spans="1:8" s="2" customFormat="1" ht="15.75" x14ac:dyDescent="0.2">
      <c r="A23" s="53" t="s">
        <v>533</v>
      </c>
      <c r="B23" s="34" t="s">
        <v>534</v>
      </c>
      <c r="C23" s="35"/>
      <c r="D23" s="35"/>
      <c r="E23" s="36"/>
      <c r="F23" s="73"/>
      <c r="G23" s="73"/>
      <c r="H23" s="73"/>
    </row>
    <row r="24" spans="1:8" s="8" customFormat="1" ht="15.75" x14ac:dyDescent="0.2">
      <c r="A24" s="53"/>
      <c r="B24" s="37"/>
      <c r="C24" s="64" t="s">
        <v>16</v>
      </c>
      <c r="D24" s="65">
        <v>1</v>
      </c>
      <c r="E24" s="66" t="s">
        <v>51</v>
      </c>
      <c r="F24" s="73"/>
      <c r="G24" s="73"/>
      <c r="H24" s="73"/>
    </row>
    <row r="25" spans="1:8" s="2" customFormat="1" ht="15.75" x14ac:dyDescent="0.2">
      <c r="A25" s="53" t="s">
        <v>895</v>
      </c>
      <c r="B25" s="34" t="s">
        <v>135</v>
      </c>
      <c r="C25" s="35"/>
      <c r="D25" s="35"/>
      <c r="E25" s="36"/>
      <c r="F25" s="73"/>
      <c r="G25" s="73"/>
      <c r="H25" s="73"/>
    </row>
    <row r="26" spans="1:8" s="2" customFormat="1" ht="15.75" x14ac:dyDescent="0.2">
      <c r="A26" s="9"/>
      <c r="B26" s="26"/>
      <c r="C26" s="58" t="s">
        <v>16</v>
      </c>
      <c r="D26" s="59">
        <v>2</v>
      </c>
      <c r="E26" s="60" t="s">
        <v>51</v>
      </c>
      <c r="F26" s="74"/>
      <c r="G26" s="74"/>
      <c r="H26" s="74"/>
    </row>
    <row r="27" spans="1:8" s="2" customFormat="1" ht="15.75" x14ac:dyDescent="0.2">
      <c r="A27" s="9"/>
      <c r="B27" s="26"/>
      <c r="C27" s="58" t="s">
        <v>36</v>
      </c>
      <c r="D27" s="59">
        <f>D10</f>
        <v>12</v>
      </c>
      <c r="E27" s="60" t="s">
        <v>86</v>
      </c>
      <c r="F27" s="74"/>
      <c r="G27" s="74"/>
      <c r="H27" s="74"/>
    </row>
    <row r="28" spans="1:8" s="8" customFormat="1" ht="16.5" thickBot="1" x14ac:dyDescent="0.25">
      <c r="A28" s="53"/>
      <c r="B28" s="37"/>
      <c r="C28" s="64" t="s">
        <v>0</v>
      </c>
      <c r="D28" s="65">
        <f>D26*D27</f>
        <v>24</v>
      </c>
      <c r="E28" s="66" t="s">
        <v>86</v>
      </c>
      <c r="F28" s="73"/>
      <c r="G28" s="73"/>
      <c r="H28" s="73"/>
    </row>
    <row r="29" spans="1:8" s="2" customFormat="1" ht="16.5" thickBot="1" x14ac:dyDescent="0.25">
      <c r="A29" s="51">
        <v>3</v>
      </c>
      <c r="B29" s="25" t="s">
        <v>18</v>
      </c>
      <c r="C29" s="22"/>
      <c r="D29" s="82"/>
      <c r="E29" s="10"/>
      <c r="F29" s="70"/>
      <c r="G29" s="70"/>
      <c r="H29" s="70"/>
    </row>
    <row r="30" spans="1:8" s="2" customFormat="1" ht="15.75" x14ac:dyDescent="0.2">
      <c r="A30" s="38" t="s">
        <v>116</v>
      </c>
      <c r="B30" s="39" t="s">
        <v>198</v>
      </c>
      <c r="C30" s="40"/>
      <c r="D30" s="40"/>
      <c r="E30" s="41"/>
      <c r="F30" s="71"/>
      <c r="G30" s="71"/>
      <c r="H30" s="71"/>
    </row>
    <row r="31" spans="1:8" s="2" customFormat="1" ht="15.75" x14ac:dyDescent="0.2">
      <c r="A31" s="53" t="s">
        <v>208</v>
      </c>
      <c r="B31" s="34" t="s">
        <v>130</v>
      </c>
      <c r="C31" s="35"/>
      <c r="D31" s="35"/>
      <c r="E31" s="36"/>
      <c r="F31" s="73"/>
      <c r="G31" s="73"/>
      <c r="H31" s="73"/>
    </row>
    <row r="32" spans="1:8" s="8" customFormat="1" ht="16.5" thickBot="1" x14ac:dyDescent="0.25">
      <c r="A32" s="53"/>
      <c r="B32" s="37"/>
      <c r="C32" s="64" t="s">
        <v>16</v>
      </c>
      <c r="D32" s="65">
        <v>1</v>
      </c>
      <c r="E32" s="66" t="s">
        <v>51</v>
      </c>
      <c r="F32" s="73"/>
      <c r="G32" s="73"/>
      <c r="H32" s="73"/>
    </row>
    <row r="33" spans="1:8" s="2" customFormat="1" ht="15.75" x14ac:dyDescent="0.2">
      <c r="A33" s="38" t="s">
        <v>117</v>
      </c>
      <c r="B33" s="39" t="s">
        <v>197</v>
      </c>
      <c r="C33" s="40"/>
      <c r="D33" s="40"/>
      <c r="E33" s="41"/>
      <c r="F33" s="71"/>
      <c r="G33" s="71"/>
      <c r="H33" s="71"/>
    </row>
    <row r="34" spans="1:8" s="2" customFormat="1" ht="15.75" x14ac:dyDescent="0.2">
      <c r="A34" s="53" t="s">
        <v>525</v>
      </c>
      <c r="B34" s="34" t="s">
        <v>95</v>
      </c>
      <c r="C34" s="35"/>
      <c r="D34" s="35"/>
      <c r="E34" s="36"/>
      <c r="F34" s="73"/>
      <c r="G34" s="73"/>
      <c r="H34" s="73"/>
    </row>
    <row r="35" spans="1:8" s="2" customFormat="1" ht="15.75" x14ac:dyDescent="0.2">
      <c r="A35" s="9"/>
      <c r="B35" s="26"/>
      <c r="C35" s="58" t="s">
        <v>96</v>
      </c>
      <c r="D35" s="59">
        <f>D129</f>
        <v>1467.95</v>
      </c>
      <c r="E35" s="60" t="s">
        <v>30</v>
      </c>
      <c r="F35" s="211" t="s">
        <v>142</v>
      </c>
      <c r="G35" s="211"/>
      <c r="H35" s="74"/>
    </row>
    <row r="36" spans="1:8" s="2" customFormat="1" ht="15.75" x14ac:dyDescent="0.2">
      <c r="A36" s="9"/>
      <c r="B36" s="26"/>
      <c r="C36" s="58" t="s">
        <v>97</v>
      </c>
      <c r="D36" s="59">
        <v>20</v>
      </c>
      <c r="E36" s="60" t="s">
        <v>38</v>
      </c>
      <c r="F36" s="74"/>
      <c r="G36" s="74"/>
      <c r="H36" s="74"/>
    </row>
    <row r="37" spans="1:8" s="8" customFormat="1" ht="16.5" thickBot="1" x14ac:dyDescent="0.25">
      <c r="A37" s="53"/>
      <c r="B37" s="37"/>
      <c r="C37" s="64" t="s">
        <v>92</v>
      </c>
      <c r="D37" s="65">
        <f>ROUNDDOWN(D35*(D36/100),0)</f>
        <v>293</v>
      </c>
      <c r="E37" s="66" t="s">
        <v>30</v>
      </c>
      <c r="F37" s="73"/>
      <c r="G37" s="73"/>
      <c r="H37" s="73"/>
    </row>
    <row r="38" spans="1:8" s="2" customFormat="1" ht="16.5" thickBot="1" x14ac:dyDescent="0.25">
      <c r="A38" s="51">
        <v>4</v>
      </c>
      <c r="B38" s="25" t="s">
        <v>21</v>
      </c>
      <c r="C38" s="22"/>
      <c r="D38" s="82"/>
      <c r="E38" s="10"/>
      <c r="F38" s="70"/>
      <c r="G38" s="70"/>
      <c r="H38" s="70"/>
    </row>
    <row r="39" spans="1:8" s="2" customFormat="1" ht="15.75" x14ac:dyDescent="0.2">
      <c r="A39" s="53" t="s">
        <v>118</v>
      </c>
      <c r="B39" s="34" t="s">
        <v>101</v>
      </c>
      <c r="C39" s="35"/>
      <c r="D39" s="35"/>
      <c r="E39" s="36"/>
      <c r="F39" s="73"/>
      <c r="G39" s="73"/>
      <c r="H39" s="73"/>
    </row>
    <row r="40" spans="1:8" s="8" customFormat="1" ht="15.75" x14ac:dyDescent="0.2">
      <c r="A40" s="53"/>
      <c r="B40" s="37"/>
      <c r="C40" s="64" t="s">
        <v>16</v>
      </c>
      <c r="D40" s="65">
        <v>30</v>
      </c>
      <c r="E40" s="66" t="s">
        <v>51</v>
      </c>
      <c r="F40" s="73"/>
      <c r="G40" s="73"/>
      <c r="H40" s="73"/>
    </row>
    <row r="41" spans="1:8" s="2" customFormat="1" ht="15.75" x14ac:dyDescent="0.2">
      <c r="A41" s="53" t="s">
        <v>119</v>
      </c>
      <c r="B41" s="34" t="s">
        <v>98</v>
      </c>
      <c r="C41" s="35"/>
      <c r="D41" s="35"/>
      <c r="E41" s="36"/>
      <c r="F41" s="73"/>
      <c r="G41" s="73"/>
      <c r="H41" s="73"/>
    </row>
    <row r="42" spans="1:8" s="2" customFormat="1" ht="15.75" x14ac:dyDescent="0.2">
      <c r="A42" s="9"/>
      <c r="B42" s="26"/>
      <c r="C42" s="58" t="s">
        <v>96</v>
      </c>
      <c r="D42" s="59">
        <f>D129</f>
        <v>1467.95</v>
      </c>
      <c r="E42" s="60" t="s">
        <v>30</v>
      </c>
      <c r="F42" s="74"/>
      <c r="G42" s="74"/>
      <c r="H42" s="74"/>
    </row>
    <row r="43" spans="1:8" s="2" customFormat="1" ht="15.75" x14ac:dyDescent="0.2">
      <c r="A43" s="9"/>
      <c r="B43" s="26"/>
      <c r="C43" s="58" t="s">
        <v>99</v>
      </c>
      <c r="D43" s="59">
        <v>2</v>
      </c>
      <c r="E43" s="60"/>
      <c r="F43" s="74"/>
      <c r="G43" s="74"/>
      <c r="H43" s="74"/>
    </row>
    <row r="44" spans="1:8" s="8" customFormat="1" ht="15.75" x14ac:dyDescent="0.2">
      <c r="A44" s="53"/>
      <c r="B44" s="37"/>
      <c r="C44" s="64" t="s">
        <v>100</v>
      </c>
      <c r="D44" s="65">
        <f>D42*D43</f>
        <v>2935.9</v>
      </c>
      <c r="E44" s="66" t="s">
        <v>30</v>
      </c>
      <c r="F44" s="73"/>
      <c r="G44" s="73"/>
      <c r="H44" s="73"/>
    </row>
    <row r="45" spans="1:8" s="2" customFormat="1" ht="15.75" x14ac:dyDescent="0.2">
      <c r="A45" s="53" t="s">
        <v>120</v>
      </c>
      <c r="B45" s="34" t="s">
        <v>102</v>
      </c>
      <c r="C45" s="35"/>
      <c r="D45" s="35"/>
      <c r="E45" s="36"/>
      <c r="F45" s="73"/>
      <c r="G45" s="73"/>
      <c r="H45" s="73"/>
    </row>
    <row r="46" spans="1:8" s="2" customFormat="1" ht="15.75" x14ac:dyDescent="0.2">
      <c r="A46" s="9"/>
      <c r="B46" s="26"/>
      <c r="C46" s="58" t="s">
        <v>16</v>
      </c>
      <c r="D46" s="59">
        <v>2</v>
      </c>
      <c r="E46" s="60" t="s">
        <v>51</v>
      </c>
      <c r="F46" s="74"/>
      <c r="G46" s="74"/>
      <c r="H46" s="74"/>
    </row>
    <row r="47" spans="1:8" s="2" customFormat="1" ht="15.75" x14ac:dyDescent="0.2">
      <c r="A47" s="9"/>
      <c r="B47" s="26"/>
      <c r="C47" s="58" t="s">
        <v>87</v>
      </c>
      <c r="D47" s="59">
        <v>22</v>
      </c>
      <c r="E47" s="60" t="s">
        <v>5</v>
      </c>
      <c r="F47" s="74"/>
      <c r="G47" s="74"/>
      <c r="H47" s="74"/>
    </row>
    <row r="48" spans="1:8" s="2" customFormat="1" ht="15.75" x14ac:dyDescent="0.2">
      <c r="A48" s="9"/>
      <c r="B48" s="26"/>
      <c r="C48" s="58" t="s">
        <v>8</v>
      </c>
      <c r="D48" s="59">
        <f>D10</f>
        <v>12</v>
      </c>
      <c r="E48" s="60" t="s">
        <v>86</v>
      </c>
      <c r="F48" s="74"/>
      <c r="G48" s="74"/>
      <c r="H48" s="74"/>
    </row>
    <row r="49" spans="1:8" s="8" customFormat="1" ht="15.75" x14ac:dyDescent="0.2">
      <c r="A49" s="53"/>
      <c r="B49" s="37"/>
      <c r="C49" s="64" t="s">
        <v>103</v>
      </c>
      <c r="D49" s="65">
        <f>D46*D47*D48</f>
        <v>528</v>
      </c>
      <c r="E49" s="66" t="s">
        <v>132</v>
      </c>
      <c r="F49" s="73"/>
      <c r="G49" s="73"/>
      <c r="H49" s="73"/>
    </row>
    <row r="50" spans="1:8" s="2" customFormat="1" ht="15.75" x14ac:dyDescent="0.2">
      <c r="A50" s="53" t="s">
        <v>152</v>
      </c>
      <c r="B50" s="34" t="s">
        <v>131</v>
      </c>
      <c r="C50" s="35"/>
      <c r="D50" s="35"/>
      <c r="E50" s="36"/>
      <c r="F50" s="73"/>
      <c r="G50" s="73"/>
      <c r="H50" s="73"/>
    </row>
    <row r="51" spans="1:8" s="2" customFormat="1" ht="15.75" x14ac:dyDescent="0.2">
      <c r="A51" s="9"/>
      <c r="B51" s="26"/>
      <c r="C51" s="58" t="s">
        <v>16</v>
      </c>
      <c r="D51" s="59">
        <v>2</v>
      </c>
      <c r="E51" s="60" t="s">
        <v>51</v>
      </c>
      <c r="F51" s="74"/>
      <c r="G51" s="74"/>
      <c r="H51" s="74"/>
    </row>
    <row r="52" spans="1:8" s="2" customFormat="1" ht="15.75" x14ac:dyDescent="0.2">
      <c r="A52" s="9"/>
      <c r="B52" s="26"/>
      <c r="C52" s="58" t="s">
        <v>87</v>
      </c>
      <c r="D52" s="59">
        <v>22</v>
      </c>
      <c r="E52" s="60" t="s">
        <v>5</v>
      </c>
      <c r="F52" s="74"/>
      <c r="G52" s="74"/>
      <c r="H52" s="74"/>
    </row>
    <row r="53" spans="1:8" s="2" customFormat="1" ht="15.75" x14ac:dyDescent="0.2">
      <c r="A53" s="9"/>
      <c r="B53" s="26"/>
      <c r="C53" s="58" t="s">
        <v>8</v>
      </c>
      <c r="D53" s="59">
        <f>D48</f>
        <v>12</v>
      </c>
      <c r="E53" s="60" t="s">
        <v>86</v>
      </c>
      <c r="F53" s="74"/>
      <c r="G53" s="74"/>
      <c r="H53" s="74"/>
    </row>
    <row r="54" spans="1:8" s="8" customFormat="1" ht="16.5" thickBot="1" x14ac:dyDescent="0.25">
      <c r="A54" s="53"/>
      <c r="B54" s="37"/>
      <c r="C54" s="64" t="s">
        <v>103</v>
      </c>
      <c r="D54" s="65">
        <f>D51*D52*D53</f>
        <v>528</v>
      </c>
      <c r="E54" s="66" t="s">
        <v>132</v>
      </c>
      <c r="F54" s="73"/>
      <c r="G54" s="73"/>
      <c r="H54" s="73"/>
    </row>
    <row r="55" spans="1:8" s="2" customFormat="1" ht="16.5" thickBot="1" x14ac:dyDescent="0.25">
      <c r="A55" s="51">
        <v>5</v>
      </c>
      <c r="B55" s="25" t="s">
        <v>182</v>
      </c>
      <c r="C55" s="22"/>
      <c r="D55" s="82"/>
      <c r="E55" s="10"/>
      <c r="F55" s="70"/>
      <c r="G55" s="70"/>
      <c r="H55" s="70"/>
    </row>
    <row r="56" spans="1:8" s="2" customFormat="1" ht="15.75" x14ac:dyDescent="0.2">
      <c r="A56" s="38" t="s">
        <v>121</v>
      </c>
      <c r="B56" s="39" t="s">
        <v>68</v>
      </c>
      <c r="C56" s="40"/>
      <c r="D56" s="40"/>
      <c r="E56" s="41"/>
      <c r="F56" s="91"/>
      <c r="G56" s="91"/>
      <c r="H56" s="91"/>
    </row>
    <row r="57" spans="1:8" s="2" customFormat="1" ht="15.75" x14ac:dyDescent="0.2">
      <c r="A57" s="53" t="s">
        <v>209</v>
      </c>
      <c r="B57" s="34" t="s">
        <v>68</v>
      </c>
      <c r="C57" s="35"/>
      <c r="D57" s="35"/>
      <c r="E57" s="36"/>
      <c r="F57" s="73"/>
      <c r="G57" s="73"/>
      <c r="H57" s="73"/>
    </row>
    <row r="58" spans="1:8" s="2" customFormat="1" ht="15.75" x14ac:dyDescent="0.2">
      <c r="A58" s="9"/>
      <c r="B58" s="26"/>
      <c r="C58" s="58" t="s">
        <v>170</v>
      </c>
      <c r="D58" s="59">
        <v>5525.71</v>
      </c>
      <c r="E58" s="60" t="s">
        <v>1</v>
      </c>
      <c r="F58" s="74"/>
      <c r="G58" s="74"/>
      <c r="H58" s="74"/>
    </row>
    <row r="59" spans="1:8" s="2" customFormat="1" ht="15.75" x14ac:dyDescent="0.2">
      <c r="A59" s="9"/>
      <c r="B59" s="26"/>
      <c r="C59" s="58" t="s">
        <v>57</v>
      </c>
      <c r="D59" s="59">
        <v>0.05</v>
      </c>
      <c r="E59" s="60" t="s">
        <v>30</v>
      </c>
      <c r="F59" s="74"/>
      <c r="G59" s="74"/>
      <c r="H59" s="74"/>
    </row>
    <row r="60" spans="1:8" s="8" customFormat="1" ht="15.75" x14ac:dyDescent="0.2">
      <c r="A60" s="53"/>
      <c r="B60" s="37"/>
      <c r="C60" s="64" t="s">
        <v>69</v>
      </c>
      <c r="D60" s="65">
        <f>D58*D59</f>
        <v>276.28550000000001</v>
      </c>
      <c r="E60" s="66" t="s">
        <v>2</v>
      </c>
      <c r="F60" s="73"/>
      <c r="G60" s="73"/>
      <c r="H60" s="73"/>
    </row>
    <row r="61" spans="1:8" s="2" customFormat="1" ht="15.75" x14ac:dyDescent="0.2">
      <c r="A61" s="53" t="s">
        <v>210</v>
      </c>
      <c r="B61" s="34" t="s">
        <v>171</v>
      </c>
      <c r="C61" s="35"/>
      <c r="D61" s="35"/>
      <c r="E61" s="36"/>
      <c r="F61" s="73"/>
      <c r="G61" s="73"/>
      <c r="H61" s="73"/>
    </row>
    <row r="62" spans="1:8" s="8" customFormat="1" ht="15.75" x14ac:dyDescent="0.2">
      <c r="A62" s="53"/>
      <c r="B62" s="37"/>
      <c r="C62" s="64" t="s">
        <v>70</v>
      </c>
      <c r="D62" s="65">
        <v>8360.4500000000007</v>
      </c>
      <c r="E62" s="66" t="s">
        <v>1</v>
      </c>
      <c r="F62" s="73"/>
      <c r="G62" s="73"/>
      <c r="H62" s="73"/>
    </row>
    <row r="63" spans="1:8" s="2" customFormat="1" ht="15.75" x14ac:dyDescent="0.2">
      <c r="A63" s="53" t="s">
        <v>211</v>
      </c>
      <c r="B63" s="34" t="s">
        <v>71</v>
      </c>
      <c r="C63" s="35"/>
      <c r="D63" s="35"/>
      <c r="E63" s="36"/>
      <c r="F63" s="73"/>
      <c r="G63" s="73"/>
      <c r="H63" s="73"/>
    </row>
    <row r="64" spans="1:8" s="2" customFormat="1" ht="15.75" x14ac:dyDescent="0.2">
      <c r="A64" s="9"/>
      <c r="B64" s="26"/>
      <c r="C64" s="58" t="s">
        <v>170</v>
      </c>
      <c r="D64" s="59">
        <v>5525.71</v>
      </c>
      <c r="E64" s="60" t="s">
        <v>1</v>
      </c>
      <c r="F64" s="74"/>
      <c r="G64" s="74"/>
      <c r="H64" s="74"/>
    </row>
    <row r="65" spans="1:8" s="2" customFormat="1" ht="15.75" x14ac:dyDescent="0.2">
      <c r="A65" s="9"/>
      <c r="B65" s="26"/>
      <c r="C65" s="58" t="s">
        <v>57</v>
      </c>
      <c r="D65" s="59">
        <v>0.2</v>
      </c>
      <c r="E65" s="60" t="s">
        <v>30</v>
      </c>
      <c r="F65" s="74"/>
      <c r="G65" s="74"/>
      <c r="H65" s="74"/>
    </row>
    <row r="66" spans="1:8" s="2" customFormat="1" ht="15.75" x14ac:dyDescent="0.2">
      <c r="A66" s="9"/>
      <c r="B66" s="26"/>
      <c r="C66" s="58" t="s">
        <v>175</v>
      </c>
      <c r="D66" s="59">
        <f>D62</f>
        <v>8360.4500000000007</v>
      </c>
      <c r="E66" s="60" t="s">
        <v>1</v>
      </c>
      <c r="F66" s="74"/>
      <c r="G66" s="74"/>
      <c r="H66" s="74"/>
    </row>
    <row r="67" spans="1:8" s="2" customFormat="1" ht="15.75" x14ac:dyDescent="0.2">
      <c r="A67" s="9"/>
      <c r="B67" s="26"/>
      <c r="C67" s="58" t="s">
        <v>57</v>
      </c>
      <c r="D67" s="59">
        <v>0.05</v>
      </c>
      <c r="E67" s="60" t="s">
        <v>30</v>
      </c>
      <c r="F67" s="74"/>
      <c r="G67" s="74"/>
      <c r="H67" s="74"/>
    </row>
    <row r="68" spans="1:8" s="8" customFormat="1" ht="15.75" x14ac:dyDescent="0.2">
      <c r="A68" s="53"/>
      <c r="B68" s="37"/>
      <c r="C68" s="64" t="s">
        <v>69</v>
      </c>
      <c r="D68" s="65">
        <f>(D64*D65)+(D66*D67)</f>
        <v>1523.1645000000001</v>
      </c>
      <c r="E68" s="66" t="s">
        <v>2</v>
      </c>
      <c r="F68" s="73"/>
      <c r="G68" s="73"/>
      <c r="H68" s="73"/>
    </row>
    <row r="69" spans="1:8" s="2" customFormat="1" ht="15.75" x14ac:dyDescent="0.2">
      <c r="A69" s="53" t="s">
        <v>212</v>
      </c>
      <c r="B69" s="34" t="s">
        <v>32</v>
      </c>
      <c r="C69" s="35"/>
      <c r="D69" s="35"/>
      <c r="E69" s="36"/>
      <c r="F69" s="73"/>
      <c r="G69" s="73"/>
      <c r="H69" s="73"/>
    </row>
    <row r="70" spans="1:8" s="2" customFormat="1" ht="15.75" x14ac:dyDescent="0.2">
      <c r="A70" s="9"/>
      <c r="B70" s="26"/>
      <c r="C70" s="58" t="s">
        <v>73</v>
      </c>
      <c r="D70" s="59">
        <f>D60</f>
        <v>276.28550000000001</v>
      </c>
      <c r="E70" s="60" t="s">
        <v>2</v>
      </c>
      <c r="F70" s="74"/>
      <c r="G70" s="74"/>
      <c r="H70" s="74"/>
    </row>
    <row r="71" spans="1:8" s="2" customFormat="1" ht="15.75" x14ac:dyDescent="0.2">
      <c r="A71" s="9"/>
      <c r="B71" s="26"/>
      <c r="C71" s="58" t="s">
        <v>74</v>
      </c>
      <c r="D71" s="59">
        <f>D68</f>
        <v>1523.1645000000001</v>
      </c>
      <c r="E71" s="60" t="s">
        <v>2</v>
      </c>
      <c r="F71" s="74"/>
      <c r="G71" s="74"/>
      <c r="H71" s="74"/>
    </row>
    <row r="72" spans="1:8" s="2" customFormat="1" ht="15.75" x14ac:dyDescent="0.2">
      <c r="A72" s="9"/>
      <c r="B72" s="26"/>
      <c r="C72" s="58" t="s">
        <v>172</v>
      </c>
      <c r="D72" s="59">
        <f>D62</f>
        <v>8360.4500000000007</v>
      </c>
      <c r="E72" s="60" t="s">
        <v>1</v>
      </c>
      <c r="F72" s="74"/>
      <c r="G72" s="74"/>
      <c r="H72" s="74"/>
    </row>
    <row r="73" spans="1:8" s="2" customFormat="1" ht="15.75" x14ac:dyDescent="0.2">
      <c r="A73" s="9"/>
      <c r="B73" s="26"/>
      <c r="C73" s="58" t="s">
        <v>173</v>
      </c>
      <c r="D73" s="59">
        <v>0.08</v>
      </c>
      <c r="E73" s="60" t="s">
        <v>30</v>
      </c>
      <c r="F73" s="74"/>
      <c r="G73" s="74"/>
      <c r="H73" s="74"/>
    </row>
    <row r="74" spans="1:8" s="2" customFormat="1" ht="15.75" x14ac:dyDescent="0.2">
      <c r="A74" s="9"/>
      <c r="B74" s="26"/>
      <c r="C74" s="58" t="s">
        <v>174</v>
      </c>
      <c r="D74" s="59">
        <f>D72*D73</f>
        <v>668.83600000000013</v>
      </c>
      <c r="E74" s="60" t="s">
        <v>2</v>
      </c>
      <c r="F74" s="74"/>
      <c r="G74" s="74"/>
      <c r="H74" s="74"/>
    </row>
    <row r="75" spans="1:8" s="2" customFormat="1" ht="15.75" x14ac:dyDescent="0.2">
      <c r="A75" s="9"/>
      <c r="B75" s="26"/>
      <c r="C75" s="58" t="s">
        <v>74</v>
      </c>
      <c r="D75" s="59">
        <f>D68</f>
        <v>1523.1645000000001</v>
      </c>
      <c r="E75" s="60" t="s">
        <v>2</v>
      </c>
      <c r="F75" s="74"/>
      <c r="G75" s="74"/>
      <c r="H75" s="74"/>
    </row>
    <row r="76" spans="1:8" s="2" customFormat="1" ht="15.75" x14ac:dyDescent="0.2">
      <c r="A76" s="9"/>
      <c r="B76" s="26"/>
      <c r="C76" s="58" t="s">
        <v>35</v>
      </c>
      <c r="D76" s="59">
        <v>30</v>
      </c>
      <c r="E76" s="60" t="s">
        <v>38</v>
      </c>
      <c r="F76" s="74"/>
      <c r="G76" s="74"/>
      <c r="H76" s="74"/>
    </row>
    <row r="77" spans="1:8" s="8" customFormat="1" ht="15.75" x14ac:dyDescent="0.2">
      <c r="A77" s="53"/>
      <c r="B77" s="37"/>
      <c r="C77" s="64" t="s">
        <v>0</v>
      </c>
      <c r="D77" s="65">
        <f>(D70+D71+D74+D75)*1.3</f>
        <v>5188.8856500000002</v>
      </c>
      <c r="E77" s="66" t="s">
        <v>2</v>
      </c>
      <c r="F77" s="73"/>
      <c r="G77" s="73"/>
      <c r="H77" s="73"/>
    </row>
    <row r="78" spans="1:8" s="2" customFormat="1" ht="15.75" x14ac:dyDescent="0.2">
      <c r="A78" s="53" t="s">
        <v>213</v>
      </c>
      <c r="B78" s="34" t="s">
        <v>33</v>
      </c>
      <c r="C78" s="35"/>
      <c r="D78" s="35"/>
      <c r="E78" s="36"/>
      <c r="F78" s="73"/>
      <c r="G78" s="73"/>
      <c r="H78" s="73"/>
    </row>
    <row r="79" spans="1:8" s="2" customFormat="1" ht="15.75" x14ac:dyDescent="0.2">
      <c r="A79" s="9"/>
      <c r="B79" s="26"/>
      <c r="C79" s="58" t="s">
        <v>34</v>
      </c>
      <c r="D79" s="59">
        <f>D77</f>
        <v>5188.8856500000002</v>
      </c>
      <c r="E79" s="60" t="s">
        <v>2</v>
      </c>
      <c r="F79" s="74"/>
      <c r="G79" s="74"/>
      <c r="H79" s="74"/>
    </row>
    <row r="80" spans="1:8" s="2" customFormat="1" ht="15.75" x14ac:dyDescent="0.2">
      <c r="A80" s="9"/>
      <c r="B80" s="26"/>
      <c r="C80" s="58" t="s">
        <v>143</v>
      </c>
      <c r="D80" s="59">
        <v>4.5</v>
      </c>
      <c r="E80" s="60" t="s">
        <v>39</v>
      </c>
      <c r="F80" s="74"/>
      <c r="G80" s="74"/>
      <c r="H80" s="74"/>
    </row>
    <row r="81" spans="1:8" s="8" customFormat="1" ht="15.75" x14ac:dyDescent="0.2">
      <c r="A81" s="53"/>
      <c r="B81" s="37"/>
      <c r="C81" s="64" t="s">
        <v>0</v>
      </c>
      <c r="D81" s="65">
        <f>D79*D80</f>
        <v>23349.985424999999</v>
      </c>
      <c r="E81" s="66" t="s">
        <v>144</v>
      </c>
      <c r="F81" s="73"/>
      <c r="G81" s="73"/>
      <c r="H81" s="73"/>
    </row>
    <row r="82" spans="1:8" s="2" customFormat="1" ht="15.75" x14ac:dyDescent="0.2">
      <c r="A82" s="53" t="s">
        <v>214</v>
      </c>
      <c r="B82" s="34" t="s">
        <v>40</v>
      </c>
      <c r="C82" s="35"/>
      <c r="D82" s="35"/>
      <c r="E82" s="36"/>
      <c r="F82" s="73"/>
      <c r="G82" s="73"/>
      <c r="H82" s="73"/>
    </row>
    <row r="83" spans="1:8" s="8" customFormat="1" ht="15.75" x14ac:dyDescent="0.2">
      <c r="A83" s="53"/>
      <c r="B83" s="37"/>
      <c r="C83" s="64" t="s">
        <v>34</v>
      </c>
      <c r="D83" s="65">
        <f>D77</f>
        <v>5188.8856500000002</v>
      </c>
      <c r="E83" s="66" t="s">
        <v>2</v>
      </c>
      <c r="F83" s="73"/>
      <c r="G83" s="73"/>
      <c r="H83" s="73"/>
    </row>
    <row r="84" spans="1:8" s="2" customFormat="1" ht="15.75" x14ac:dyDescent="0.2">
      <c r="A84" s="53" t="s">
        <v>215</v>
      </c>
      <c r="B84" s="34" t="s">
        <v>72</v>
      </c>
      <c r="C84" s="35"/>
      <c r="D84" s="35"/>
      <c r="E84" s="36"/>
      <c r="F84" s="73"/>
      <c r="G84" s="73"/>
      <c r="H84" s="73"/>
    </row>
    <row r="85" spans="1:8" s="2" customFormat="1" ht="15.75" x14ac:dyDescent="0.2">
      <c r="A85" s="9"/>
      <c r="B85" s="26"/>
      <c r="C85" s="58" t="s">
        <v>170</v>
      </c>
      <c r="D85" s="59">
        <f>D58</f>
        <v>5525.71</v>
      </c>
      <c r="E85" s="60" t="s">
        <v>1</v>
      </c>
      <c r="F85" s="74"/>
      <c r="G85" s="74"/>
      <c r="H85" s="74"/>
    </row>
    <row r="86" spans="1:8" s="2" customFormat="1" ht="15.75" x14ac:dyDescent="0.2">
      <c r="A86" s="9"/>
      <c r="B86" s="26"/>
      <c r="C86" s="58" t="s">
        <v>57</v>
      </c>
      <c r="D86" s="59">
        <v>0.2</v>
      </c>
      <c r="E86" s="60" t="s">
        <v>30</v>
      </c>
      <c r="F86" s="74"/>
      <c r="G86" s="74"/>
      <c r="H86" s="74"/>
    </row>
    <row r="87" spans="1:8" s="2" customFormat="1" ht="15.75" x14ac:dyDescent="0.2">
      <c r="A87" s="9"/>
      <c r="B87" s="26"/>
      <c r="C87" s="58" t="s">
        <v>175</v>
      </c>
      <c r="D87" s="59">
        <f>D62</f>
        <v>8360.4500000000007</v>
      </c>
      <c r="E87" s="60" t="s">
        <v>1</v>
      </c>
      <c r="F87" s="74"/>
      <c r="G87" s="74"/>
      <c r="H87" s="74"/>
    </row>
    <row r="88" spans="1:8" s="2" customFormat="1" ht="15.75" x14ac:dyDescent="0.2">
      <c r="A88" s="9"/>
      <c r="B88" s="26"/>
      <c r="C88" s="58" t="s">
        <v>57</v>
      </c>
      <c r="D88" s="59">
        <v>0.27</v>
      </c>
      <c r="E88" s="60" t="s">
        <v>30</v>
      </c>
      <c r="F88" s="74"/>
      <c r="G88" s="74"/>
      <c r="H88" s="74"/>
    </row>
    <row r="89" spans="1:8" s="8" customFormat="1" ht="15.75" x14ac:dyDescent="0.2">
      <c r="A89" s="53"/>
      <c r="B89" s="37"/>
      <c r="C89" s="64" t="s">
        <v>69</v>
      </c>
      <c r="D89" s="65">
        <f>(D85*D86)+(D87*D88)</f>
        <v>3362.4635000000007</v>
      </c>
      <c r="E89" s="66" t="s">
        <v>2</v>
      </c>
      <c r="F89" s="73"/>
      <c r="G89" s="73"/>
      <c r="H89" s="73"/>
    </row>
    <row r="90" spans="1:8" s="2" customFormat="1" ht="15.75" x14ac:dyDescent="0.2">
      <c r="A90" s="53" t="s">
        <v>216</v>
      </c>
      <c r="B90" s="34" t="s">
        <v>32</v>
      </c>
      <c r="C90" s="35"/>
      <c r="D90" s="35"/>
      <c r="E90" s="36"/>
      <c r="F90" s="73"/>
      <c r="G90" s="73"/>
      <c r="H90" s="73"/>
    </row>
    <row r="91" spans="1:8" s="2" customFormat="1" ht="15.75" x14ac:dyDescent="0.2">
      <c r="A91" s="9"/>
      <c r="B91" s="26"/>
      <c r="C91" s="58" t="s">
        <v>75</v>
      </c>
      <c r="D91" s="59">
        <f>D89</f>
        <v>3362.4635000000007</v>
      </c>
      <c r="E91" s="60" t="s">
        <v>2</v>
      </c>
      <c r="F91" s="74"/>
      <c r="G91" s="74"/>
      <c r="H91" s="74"/>
    </row>
    <row r="92" spans="1:8" s="2" customFormat="1" ht="15.75" x14ac:dyDescent="0.2">
      <c r="A92" s="9"/>
      <c r="B92" s="26"/>
      <c r="C92" s="58" t="s">
        <v>35</v>
      </c>
      <c r="D92" s="59">
        <v>30</v>
      </c>
      <c r="E92" s="60" t="s">
        <v>38</v>
      </c>
      <c r="F92" s="74"/>
      <c r="G92" s="74"/>
      <c r="H92" s="74"/>
    </row>
    <row r="93" spans="1:8" s="8" customFormat="1" ht="15.75" x14ac:dyDescent="0.2">
      <c r="A93" s="53"/>
      <c r="B93" s="37"/>
      <c r="C93" s="64" t="s">
        <v>0</v>
      </c>
      <c r="D93" s="65">
        <f>D91*1.3</f>
        <v>4371.2025500000009</v>
      </c>
      <c r="E93" s="66" t="s">
        <v>2</v>
      </c>
      <c r="F93" s="73"/>
      <c r="G93" s="73"/>
      <c r="H93" s="73"/>
    </row>
    <row r="94" spans="1:8" s="2" customFormat="1" ht="15.75" x14ac:dyDescent="0.2">
      <c r="A94" s="53" t="s">
        <v>217</v>
      </c>
      <c r="B94" s="34" t="s">
        <v>33</v>
      </c>
      <c r="C94" s="35"/>
      <c r="D94" s="35"/>
      <c r="E94" s="36"/>
      <c r="F94" s="73"/>
      <c r="G94" s="73"/>
      <c r="H94" s="73"/>
    </row>
    <row r="95" spans="1:8" s="2" customFormat="1" ht="15.75" x14ac:dyDescent="0.2">
      <c r="A95" s="9"/>
      <c r="B95" s="26"/>
      <c r="C95" s="58" t="s">
        <v>34</v>
      </c>
      <c r="D95" s="59">
        <f>D93</f>
        <v>4371.2025500000009</v>
      </c>
      <c r="E95" s="60" t="s">
        <v>2</v>
      </c>
      <c r="F95" s="74"/>
      <c r="G95" s="74"/>
      <c r="H95" s="74"/>
    </row>
    <row r="96" spans="1:8" s="2" customFormat="1" ht="15.75" x14ac:dyDescent="0.2">
      <c r="A96" s="9"/>
      <c r="B96" s="26"/>
      <c r="C96" s="58" t="s">
        <v>145</v>
      </c>
      <c r="D96" s="59">
        <v>4</v>
      </c>
      <c r="E96" s="60" t="s">
        <v>39</v>
      </c>
      <c r="F96" s="74"/>
      <c r="G96" s="74"/>
      <c r="H96" s="74"/>
    </row>
    <row r="97" spans="1:8" s="8" customFormat="1" ht="15.75" x14ac:dyDescent="0.2">
      <c r="A97" s="53"/>
      <c r="B97" s="37"/>
      <c r="C97" s="64" t="s">
        <v>0</v>
      </c>
      <c r="D97" s="65">
        <f>D95*D96</f>
        <v>17484.810200000004</v>
      </c>
      <c r="E97" s="66" t="s">
        <v>144</v>
      </c>
      <c r="F97" s="73"/>
      <c r="G97" s="73"/>
      <c r="H97" s="73"/>
    </row>
    <row r="98" spans="1:8" s="2" customFormat="1" ht="15.75" x14ac:dyDescent="0.2">
      <c r="A98" s="53" t="s">
        <v>218</v>
      </c>
      <c r="B98" s="34" t="s">
        <v>40</v>
      </c>
      <c r="C98" s="35"/>
      <c r="D98" s="35"/>
      <c r="E98" s="36"/>
      <c r="F98" s="73"/>
      <c r="G98" s="73"/>
      <c r="H98" s="73"/>
    </row>
    <row r="99" spans="1:8" s="8" customFormat="1" ht="16.5" thickBot="1" x14ac:dyDescent="0.25">
      <c r="A99" s="53"/>
      <c r="B99" s="37"/>
      <c r="C99" s="64" t="s">
        <v>34</v>
      </c>
      <c r="D99" s="65">
        <f>D93</f>
        <v>4371.2025500000009</v>
      </c>
      <c r="E99" s="66" t="s">
        <v>2</v>
      </c>
      <c r="F99" s="73"/>
      <c r="G99" s="73"/>
      <c r="H99" s="73"/>
    </row>
    <row r="100" spans="1:8" s="2" customFormat="1" ht="16.5" thickBot="1" x14ac:dyDescent="0.25">
      <c r="A100" s="46" t="s">
        <v>122</v>
      </c>
      <c r="B100" s="47" t="s">
        <v>77</v>
      </c>
      <c r="C100" s="23"/>
      <c r="D100" s="84"/>
      <c r="E100" s="48"/>
      <c r="F100" s="75"/>
      <c r="G100" s="75"/>
      <c r="H100" s="75"/>
    </row>
    <row r="101" spans="1:8" s="2" customFormat="1" ht="15.75" x14ac:dyDescent="0.2">
      <c r="A101" s="53" t="s">
        <v>219</v>
      </c>
      <c r="B101" s="34" t="s">
        <v>78</v>
      </c>
      <c r="C101" s="35"/>
      <c r="D101" s="35"/>
      <c r="E101" s="36"/>
      <c r="F101" s="73"/>
      <c r="G101" s="73"/>
      <c r="H101" s="73"/>
    </row>
    <row r="102" spans="1:8" s="2" customFormat="1" ht="15.75" x14ac:dyDescent="0.2">
      <c r="A102" s="9"/>
      <c r="B102" s="26"/>
      <c r="C102" s="58" t="s">
        <v>80</v>
      </c>
      <c r="D102" s="59">
        <v>3078.04</v>
      </c>
      <c r="E102" s="60" t="s">
        <v>30</v>
      </c>
      <c r="F102" s="74"/>
      <c r="G102" s="74"/>
      <c r="H102" s="74"/>
    </row>
    <row r="103" spans="1:8" s="2" customFormat="1" ht="15.75" x14ac:dyDescent="0.2">
      <c r="A103" s="9"/>
      <c r="B103" s="26"/>
      <c r="C103" s="58" t="s">
        <v>176</v>
      </c>
      <c r="D103" s="59">
        <v>50</v>
      </c>
      <c r="E103" s="60" t="s">
        <v>38</v>
      </c>
      <c r="F103" s="74"/>
      <c r="G103" s="74"/>
      <c r="H103" s="74"/>
    </row>
    <row r="104" spans="1:8" s="8" customFormat="1" ht="15.75" x14ac:dyDescent="0.2">
      <c r="A104" s="53"/>
      <c r="B104" s="37"/>
      <c r="C104" s="64" t="s">
        <v>177</v>
      </c>
      <c r="D104" s="65">
        <f>D102/2</f>
        <v>1539.02</v>
      </c>
      <c r="E104" s="66" t="s">
        <v>30</v>
      </c>
      <c r="F104" s="73"/>
      <c r="G104" s="73"/>
      <c r="H104" s="73"/>
    </row>
    <row r="105" spans="1:8" s="2" customFormat="1" ht="15.75" x14ac:dyDescent="0.2">
      <c r="A105" s="53" t="s">
        <v>220</v>
      </c>
      <c r="B105" s="34" t="s">
        <v>79</v>
      </c>
      <c r="C105" s="35"/>
      <c r="D105" s="35"/>
      <c r="E105" s="36"/>
      <c r="F105" s="73"/>
      <c r="G105" s="73"/>
      <c r="H105" s="73"/>
    </row>
    <row r="106" spans="1:8" s="2" customFormat="1" ht="15.75" x14ac:dyDescent="0.2">
      <c r="A106" s="9"/>
      <c r="B106" s="26"/>
      <c r="C106" s="58" t="s">
        <v>146</v>
      </c>
      <c r="D106" s="59">
        <v>3019.14</v>
      </c>
      <c r="E106" s="60" t="s">
        <v>30</v>
      </c>
      <c r="F106" s="74"/>
      <c r="G106" s="74"/>
      <c r="H106" s="74"/>
    </row>
    <row r="107" spans="1:8" s="2" customFormat="1" ht="15.75" x14ac:dyDescent="0.2">
      <c r="A107" s="9"/>
      <c r="B107" s="26"/>
      <c r="C107" s="58" t="s">
        <v>81</v>
      </c>
      <c r="D107" s="59">
        <v>0.5</v>
      </c>
      <c r="E107" s="60" t="s">
        <v>30</v>
      </c>
      <c r="F107" s="74"/>
      <c r="G107" s="74"/>
      <c r="H107" s="74"/>
    </row>
    <row r="108" spans="1:8" s="8" customFormat="1" ht="15.75" x14ac:dyDescent="0.2">
      <c r="A108" s="53"/>
      <c r="B108" s="37"/>
      <c r="C108" s="64" t="s">
        <v>0</v>
      </c>
      <c r="D108" s="65">
        <f>D106*D107</f>
        <v>1509.57</v>
      </c>
      <c r="E108" s="66" t="s">
        <v>1</v>
      </c>
      <c r="F108" s="73"/>
      <c r="G108" s="73"/>
      <c r="H108" s="73"/>
    </row>
    <row r="109" spans="1:8" s="2" customFormat="1" ht="15.75" x14ac:dyDescent="0.2">
      <c r="A109" s="53" t="s">
        <v>221</v>
      </c>
      <c r="B109" s="34" t="s">
        <v>32</v>
      </c>
      <c r="C109" s="35"/>
      <c r="D109" s="35"/>
      <c r="E109" s="36"/>
      <c r="F109" s="73"/>
      <c r="G109" s="73"/>
      <c r="H109" s="73"/>
    </row>
    <row r="110" spans="1:8" s="2" customFormat="1" ht="15.75" x14ac:dyDescent="0.2">
      <c r="A110" s="9"/>
      <c r="B110" s="26"/>
      <c r="C110" s="58" t="s">
        <v>80</v>
      </c>
      <c r="D110" s="59">
        <f>D104</f>
        <v>1539.02</v>
      </c>
      <c r="E110" s="60" t="s">
        <v>30</v>
      </c>
      <c r="F110" s="74"/>
      <c r="G110" s="74"/>
      <c r="H110" s="74"/>
    </row>
    <row r="111" spans="1:8" s="2" customFormat="1" ht="15.75" x14ac:dyDescent="0.2">
      <c r="A111" s="9"/>
      <c r="B111" s="26"/>
      <c r="C111" s="58" t="s">
        <v>83</v>
      </c>
      <c r="D111" s="59">
        <f>0.13*0.3</f>
        <v>3.9E-2</v>
      </c>
      <c r="E111" s="60" t="s">
        <v>1</v>
      </c>
      <c r="F111" s="74"/>
      <c r="G111" s="74"/>
      <c r="H111" s="74"/>
    </row>
    <row r="112" spans="1:8" s="2" customFormat="1" ht="15.75" x14ac:dyDescent="0.2">
      <c r="A112" s="9"/>
      <c r="B112" s="26"/>
      <c r="C112" s="58" t="s">
        <v>82</v>
      </c>
      <c r="D112" s="59">
        <f>D108</f>
        <v>1509.57</v>
      </c>
      <c r="E112" s="60" t="s">
        <v>1</v>
      </c>
      <c r="F112" s="74"/>
      <c r="G112" s="74"/>
      <c r="H112" s="74"/>
    </row>
    <row r="113" spans="1:8" s="2" customFormat="1" ht="15.75" x14ac:dyDescent="0.2">
      <c r="A113" s="9"/>
      <c r="B113" s="26"/>
      <c r="C113" s="58" t="s">
        <v>76</v>
      </c>
      <c r="D113" s="59">
        <v>7.0000000000000007E-2</v>
      </c>
      <c r="E113" s="60" t="s">
        <v>30</v>
      </c>
      <c r="F113" s="74"/>
      <c r="G113" s="74"/>
      <c r="H113" s="74"/>
    </row>
    <row r="114" spans="1:8" s="2" customFormat="1" ht="15.75" x14ac:dyDescent="0.2">
      <c r="A114" s="9"/>
      <c r="B114" s="26"/>
      <c r="C114" s="58" t="s">
        <v>35</v>
      </c>
      <c r="D114" s="59">
        <v>30</v>
      </c>
      <c r="E114" s="60" t="s">
        <v>38</v>
      </c>
      <c r="F114" s="74"/>
      <c r="G114" s="74"/>
      <c r="H114" s="74"/>
    </row>
    <row r="115" spans="1:8" s="8" customFormat="1" ht="15.75" x14ac:dyDescent="0.2">
      <c r="A115" s="53"/>
      <c r="B115" s="37"/>
      <c r="C115" s="64" t="s">
        <v>0</v>
      </c>
      <c r="D115" s="65">
        <f>(D110*D111+D112*D113)*1.3</f>
        <v>215.39918400000002</v>
      </c>
      <c r="E115" s="66" t="s">
        <v>2</v>
      </c>
      <c r="F115" s="73"/>
      <c r="G115" s="73"/>
      <c r="H115" s="73"/>
    </row>
    <row r="116" spans="1:8" s="2" customFormat="1" ht="15.75" x14ac:dyDescent="0.2">
      <c r="A116" s="53" t="s">
        <v>222</v>
      </c>
      <c r="B116" s="34" t="s">
        <v>33</v>
      </c>
      <c r="C116" s="35"/>
      <c r="D116" s="35"/>
      <c r="E116" s="36"/>
      <c r="F116" s="73"/>
      <c r="G116" s="73"/>
      <c r="H116" s="73"/>
    </row>
    <row r="117" spans="1:8" s="2" customFormat="1" ht="15.75" x14ac:dyDescent="0.2">
      <c r="A117" s="9"/>
      <c r="B117" s="26"/>
      <c r="C117" s="58" t="s">
        <v>34</v>
      </c>
      <c r="D117" s="59">
        <f>D115</f>
        <v>215.39918400000002</v>
      </c>
      <c r="E117" s="60" t="s">
        <v>2</v>
      </c>
      <c r="F117" s="74"/>
      <c r="G117" s="74"/>
      <c r="H117" s="74"/>
    </row>
    <row r="118" spans="1:8" s="2" customFormat="1" ht="15.75" x14ac:dyDescent="0.2">
      <c r="A118" s="9"/>
      <c r="B118" s="26"/>
      <c r="C118" s="58" t="s">
        <v>147</v>
      </c>
      <c r="D118" s="59">
        <v>4.5</v>
      </c>
      <c r="E118" s="60" t="s">
        <v>39</v>
      </c>
      <c r="F118" s="74"/>
      <c r="G118" s="74"/>
      <c r="H118" s="74"/>
    </row>
    <row r="119" spans="1:8" s="8" customFormat="1" ht="15.75" x14ac:dyDescent="0.2">
      <c r="A119" s="53"/>
      <c r="B119" s="37"/>
      <c r="C119" s="64" t="s">
        <v>0</v>
      </c>
      <c r="D119" s="65">
        <f>D117*D118</f>
        <v>969.29632800000013</v>
      </c>
      <c r="E119" s="66" t="s">
        <v>144</v>
      </c>
      <c r="F119" s="73"/>
      <c r="G119" s="73"/>
      <c r="H119" s="73"/>
    </row>
    <row r="120" spans="1:8" s="2" customFormat="1" ht="15.75" x14ac:dyDescent="0.2">
      <c r="A120" s="53" t="s">
        <v>223</v>
      </c>
      <c r="B120" s="34" t="s">
        <v>40</v>
      </c>
      <c r="C120" s="35"/>
      <c r="D120" s="35"/>
      <c r="E120" s="36"/>
      <c r="F120" s="73"/>
      <c r="G120" s="73"/>
      <c r="H120" s="73"/>
    </row>
    <row r="121" spans="1:8" s="8" customFormat="1" ht="16.5" thickBot="1" x14ac:dyDescent="0.25">
      <c r="A121" s="53"/>
      <c r="B121" s="37"/>
      <c r="C121" s="64" t="s">
        <v>34</v>
      </c>
      <c r="D121" s="65">
        <f>D115</f>
        <v>215.39918400000002</v>
      </c>
      <c r="E121" s="66" t="s">
        <v>2</v>
      </c>
      <c r="F121" s="73"/>
      <c r="G121" s="73"/>
      <c r="H121" s="73"/>
    </row>
    <row r="122" spans="1:8" s="2" customFormat="1" ht="16.5" thickBot="1" x14ac:dyDescent="0.25">
      <c r="A122" s="51">
        <v>6</v>
      </c>
      <c r="B122" s="25" t="s">
        <v>19</v>
      </c>
      <c r="C122" s="22"/>
      <c r="D122" s="82"/>
      <c r="E122" s="10"/>
      <c r="F122" s="70"/>
      <c r="G122" s="70"/>
      <c r="H122" s="70"/>
    </row>
    <row r="123" spans="1:8" s="2" customFormat="1" ht="16.5" thickBot="1" x14ac:dyDescent="0.25">
      <c r="A123" s="49" t="s">
        <v>164</v>
      </c>
      <c r="B123" s="50" t="s">
        <v>89</v>
      </c>
      <c r="C123" s="50"/>
      <c r="D123" s="50"/>
      <c r="E123" s="50"/>
      <c r="F123" s="50"/>
      <c r="G123" s="50"/>
      <c r="H123" s="50"/>
    </row>
    <row r="124" spans="1:8" s="2" customFormat="1" ht="15.75" x14ac:dyDescent="0.2">
      <c r="A124" s="53" t="s">
        <v>224</v>
      </c>
      <c r="B124" s="34" t="s">
        <v>90</v>
      </c>
      <c r="C124" s="35"/>
      <c r="D124" s="35"/>
      <c r="E124" s="36"/>
      <c r="F124" s="73"/>
      <c r="G124" s="73"/>
      <c r="H124" s="73"/>
    </row>
    <row r="125" spans="1:8" s="2" customFormat="1" ht="15.75" x14ac:dyDescent="0.2">
      <c r="A125" s="9"/>
      <c r="B125" s="26"/>
      <c r="C125" s="58" t="s">
        <v>93</v>
      </c>
      <c r="D125" s="59">
        <f>16+3+4</f>
        <v>23</v>
      </c>
      <c r="E125" s="60" t="s">
        <v>51</v>
      </c>
      <c r="F125" s="218" t="s">
        <v>142</v>
      </c>
      <c r="G125" s="218"/>
      <c r="H125" s="74"/>
    </row>
    <row r="126" spans="1:8" s="2" customFormat="1" ht="15.75" x14ac:dyDescent="0.2">
      <c r="A126" s="9"/>
      <c r="B126" s="26"/>
      <c r="C126" s="58" t="s">
        <v>94</v>
      </c>
      <c r="D126" s="59">
        <v>38</v>
      </c>
      <c r="E126" s="60" t="s">
        <v>51</v>
      </c>
      <c r="F126" s="211" t="s">
        <v>142</v>
      </c>
      <c r="G126" s="211"/>
      <c r="H126" s="74"/>
    </row>
    <row r="127" spans="1:8" s="8" customFormat="1" ht="15.75" x14ac:dyDescent="0.2">
      <c r="A127" s="53"/>
      <c r="B127" s="37"/>
      <c r="C127" s="64" t="s">
        <v>17</v>
      </c>
      <c r="D127" s="65">
        <f>SUM(D125:D126)</f>
        <v>61</v>
      </c>
      <c r="E127" s="66" t="s">
        <v>51</v>
      </c>
      <c r="F127" s="73"/>
      <c r="G127" s="73"/>
      <c r="H127" s="73"/>
    </row>
    <row r="128" spans="1:8" s="2" customFormat="1" ht="15.75" x14ac:dyDescent="0.2">
      <c r="A128" s="53" t="s">
        <v>225</v>
      </c>
      <c r="B128" s="34" t="s">
        <v>91</v>
      </c>
      <c r="C128" s="35"/>
      <c r="D128" s="35"/>
      <c r="E128" s="36"/>
      <c r="F128" s="73"/>
      <c r="G128" s="73"/>
      <c r="H128" s="73"/>
    </row>
    <row r="129" spans="1:8" s="8" customFormat="1" ht="16.5" thickBot="1" x14ac:dyDescent="0.25">
      <c r="A129" s="53"/>
      <c r="B129" s="37"/>
      <c r="C129" s="64" t="s">
        <v>92</v>
      </c>
      <c r="D129" s="65">
        <f>509+612.5+346.45</f>
        <v>1467.95</v>
      </c>
      <c r="E129" s="66" t="s">
        <v>30</v>
      </c>
      <c r="F129" s="211" t="s">
        <v>142</v>
      </c>
      <c r="G129" s="211"/>
      <c r="H129" s="73"/>
    </row>
    <row r="130" spans="1:8" s="2" customFormat="1" ht="16.5" thickBot="1" x14ac:dyDescent="0.25">
      <c r="A130" s="49" t="s">
        <v>123</v>
      </c>
      <c r="B130" s="50" t="s">
        <v>22</v>
      </c>
      <c r="C130" s="50"/>
      <c r="D130" s="50"/>
      <c r="E130" s="50"/>
      <c r="F130" s="50"/>
      <c r="G130" s="50"/>
      <c r="H130" s="50"/>
    </row>
    <row r="131" spans="1:8" s="2" customFormat="1" ht="15.75" x14ac:dyDescent="0.2">
      <c r="A131" s="53" t="s">
        <v>226</v>
      </c>
      <c r="B131" s="34" t="s">
        <v>511</v>
      </c>
      <c r="C131" s="35"/>
      <c r="D131" s="35"/>
      <c r="E131" s="36"/>
      <c r="F131" s="73"/>
      <c r="G131" s="73"/>
      <c r="H131" s="73"/>
    </row>
    <row r="132" spans="1:8" s="2" customFormat="1" ht="15.75" x14ac:dyDescent="0.2">
      <c r="A132" s="9"/>
      <c r="B132" s="26"/>
      <c r="C132" s="58" t="s">
        <v>136</v>
      </c>
      <c r="D132" s="59">
        <v>1997.25</v>
      </c>
      <c r="E132" s="60" t="s">
        <v>2</v>
      </c>
      <c r="F132" s="74" t="s">
        <v>141</v>
      </c>
      <c r="G132" s="74"/>
      <c r="H132" s="74"/>
    </row>
    <row r="133" spans="1:8" s="2" customFormat="1" ht="15.75" x14ac:dyDescent="0.2">
      <c r="A133" s="9"/>
      <c r="B133" s="26"/>
      <c r="C133" s="58" t="s">
        <v>137</v>
      </c>
      <c r="D133" s="59">
        <v>384.56</v>
      </c>
      <c r="E133" s="60" t="s">
        <v>2</v>
      </c>
      <c r="F133" s="74" t="s">
        <v>141</v>
      </c>
      <c r="G133" s="74"/>
      <c r="H133" s="74"/>
    </row>
    <row r="134" spans="1:8" s="8" customFormat="1" ht="15.75" x14ac:dyDescent="0.2">
      <c r="A134" s="53"/>
      <c r="B134" s="37"/>
      <c r="C134" s="64" t="s">
        <v>0</v>
      </c>
      <c r="D134" s="65">
        <f>SUM(D132:D133)</f>
        <v>2381.81</v>
      </c>
      <c r="E134" s="66" t="s">
        <v>2</v>
      </c>
      <c r="F134" s="73"/>
      <c r="G134" s="73"/>
      <c r="H134" s="73"/>
    </row>
    <row r="135" spans="1:8" s="2" customFormat="1" ht="15.75" x14ac:dyDescent="0.2">
      <c r="A135" s="53" t="s">
        <v>227</v>
      </c>
      <c r="B135" s="34" t="s">
        <v>512</v>
      </c>
      <c r="C135" s="35"/>
      <c r="D135" s="35"/>
      <c r="E135" s="36"/>
      <c r="F135" s="73"/>
      <c r="G135" s="73"/>
      <c r="H135" s="73"/>
    </row>
    <row r="136" spans="1:8" s="8" customFormat="1" ht="15.75" x14ac:dyDescent="0.2">
      <c r="A136" s="53"/>
      <c r="B136" s="37"/>
      <c r="C136" s="64" t="s">
        <v>136</v>
      </c>
      <c r="D136" s="65">
        <v>958.83</v>
      </c>
      <c r="E136" s="66" t="s">
        <v>2</v>
      </c>
      <c r="F136" s="73" t="s">
        <v>141</v>
      </c>
      <c r="G136" s="73"/>
      <c r="H136" s="73"/>
    </row>
    <row r="137" spans="1:8" s="2" customFormat="1" ht="15.75" x14ac:dyDescent="0.2">
      <c r="A137" s="53" t="s">
        <v>228</v>
      </c>
      <c r="B137" s="34" t="s">
        <v>513</v>
      </c>
      <c r="C137" s="35"/>
      <c r="D137" s="35"/>
      <c r="E137" s="36"/>
      <c r="F137" s="73"/>
      <c r="G137" s="73"/>
      <c r="H137" s="73"/>
    </row>
    <row r="138" spans="1:8" s="8" customFormat="1" ht="15.75" x14ac:dyDescent="0.2">
      <c r="A138" s="53"/>
      <c r="B138" s="37"/>
      <c r="C138" s="64" t="s">
        <v>136</v>
      </c>
      <c r="D138" s="65">
        <v>4.09</v>
      </c>
      <c r="E138" s="66" t="s">
        <v>2</v>
      </c>
      <c r="F138" s="73" t="s">
        <v>141</v>
      </c>
      <c r="G138" s="73"/>
      <c r="H138" s="73"/>
    </row>
    <row r="139" spans="1:8" s="2" customFormat="1" ht="15.75" x14ac:dyDescent="0.2">
      <c r="A139" s="53" t="s">
        <v>229</v>
      </c>
      <c r="B139" s="34" t="s">
        <v>514</v>
      </c>
      <c r="C139" s="35"/>
      <c r="D139" s="35"/>
      <c r="E139" s="36"/>
      <c r="F139" s="73"/>
      <c r="G139" s="73"/>
      <c r="H139" s="73"/>
    </row>
    <row r="140" spans="1:8" s="2" customFormat="1" ht="15.75" x14ac:dyDescent="0.2">
      <c r="A140" s="9"/>
      <c r="B140" s="26"/>
      <c r="C140" s="58" t="s">
        <v>136</v>
      </c>
      <c r="D140" s="59">
        <v>584.64</v>
      </c>
      <c r="E140" s="60" t="s">
        <v>2</v>
      </c>
      <c r="F140" s="74" t="s">
        <v>141</v>
      </c>
      <c r="G140" s="74"/>
      <c r="H140" s="74"/>
    </row>
    <row r="141" spans="1:8" s="2" customFormat="1" ht="15.75" x14ac:dyDescent="0.2">
      <c r="A141" s="9"/>
      <c r="B141" s="26"/>
      <c r="C141" s="58" t="s">
        <v>137</v>
      </c>
      <c r="D141" s="59">
        <v>339.52</v>
      </c>
      <c r="E141" s="60" t="s">
        <v>2</v>
      </c>
      <c r="F141" s="74" t="s">
        <v>141</v>
      </c>
      <c r="G141" s="74"/>
      <c r="H141" s="74"/>
    </row>
    <row r="142" spans="1:8" s="8" customFormat="1" ht="15.75" x14ac:dyDescent="0.2">
      <c r="A142" s="53"/>
      <c r="B142" s="37"/>
      <c r="C142" s="64" t="s">
        <v>0</v>
      </c>
      <c r="D142" s="65">
        <f>SUM(D140:D141)</f>
        <v>924.16</v>
      </c>
      <c r="E142" s="66" t="s">
        <v>2</v>
      </c>
      <c r="F142" s="73"/>
      <c r="G142" s="73"/>
      <c r="H142" s="73"/>
    </row>
    <row r="143" spans="1:8" s="2" customFormat="1" ht="15.75" x14ac:dyDescent="0.2">
      <c r="A143" s="53" t="s">
        <v>230</v>
      </c>
      <c r="B143" s="34" t="s">
        <v>515</v>
      </c>
      <c r="C143" s="35"/>
      <c r="D143" s="35"/>
      <c r="E143" s="36"/>
      <c r="F143" s="73"/>
      <c r="G143" s="73"/>
      <c r="H143" s="73"/>
    </row>
    <row r="144" spans="1:8" s="8" customFormat="1" ht="15.75" x14ac:dyDescent="0.2">
      <c r="A144" s="53"/>
      <c r="B144" s="37"/>
      <c r="C144" s="64" t="s">
        <v>138</v>
      </c>
      <c r="D144" s="65">
        <v>623.89</v>
      </c>
      <c r="E144" s="66" t="s">
        <v>2</v>
      </c>
      <c r="F144" s="73" t="s">
        <v>141</v>
      </c>
      <c r="G144" s="73"/>
      <c r="H144" s="73"/>
    </row>
    <row r="145" spans="1:8" s="2" customFormat="1" ht="15.75" x14ac:dyDescent="0.2">
      <c r="A145" s="53" t="s">
        <v>231</v>
      </c>
      <c r="B145" s="34" t="s">
        <v>133</v>
      </c>
      <c r="C145" s="35"/>
      <c r="D145" s="35"/>
      <c r="E145" s="36"/>
      <c r="F145" s="73"/>
      <c r="G145" s="73"/>
      <c r="H145" s="73"/>
    </row>
    <row r="146" spans="1:8" s="2" customFormat="1" ht="15.75" x14ac:dyDescent="0.2">
      <c r="A146" s="9"/>
      <c r="B146" s="26"/>
      <c r="C146" s="58" t="s">
        <v>110</v>
      </c>
      <c r="D146" s="59">
        <f>D134+D136+D138</f>
        <v>3344.73</v>
      </c>
      <c r="E146" s="60" t="s">
        <v>2</v>
      </c>
      <c r="F146" s="74"/>
      <c r="G146" s="74"/>
      <c r="H146" s="74"/>
    </row>
    <row r="147" spans="1:8" s="2" customFormat="1" ht="15.75" x14ac:dyDescent="0.2">
      <c r="A147" s="9"/>
      <c r="B147" s="26"/>
      <c r="C147" s="58" t="s">
        <v>167</v>
      </c>
      <c r="D147" s="59">
        <f>(D142+D144)/0.9</f>
        <v>1720.0555555555554</v>
      </c>
      <c r="E147" s="60" t="s">
        <v>2</v>
      </c>
      <c r="F147" s="74" t="s">
        <v>168</v>
      </c>
      <c r="G147" s="74"/>
      <c r="H147" s="74"/>
    </row>
    <row r="148" spans="1:8" s="2" customFormat="1" ht="15.75" x14ac:dyDescent="0.2">
      <c r="A148" s="9"/>
      <c r="B148" s="26"/>
      <c r="C148" s="58" t="s">
        <v>35</v>
      </c>
      <c r="D148" s="59">
        <v>30</v>
      </c>
      <c r="E148" s="60" t="s">
        <v>38</v>
      </c>
      <c r="F148" s="74"/>
      <c r="G148" s="74"/>
      <c r="H148" s="74"/>
    </row>
    <row r="149" spans="1:8" s="8" customFormat="1" ht="15.75" x14ac:dyDescent="0.2">
      <c r="A149" s="53"/>
      <c r="B149" s="37"/>
      <c r="C149" s="64" t="s">
        <v>0</v>
      </c>
      <c r="D149" s="65">
        <f>(D146-D147)*((D148+100)/100)</f>
        <v>2112.0767777777783</v>
      </c>
      <c r="E149" s="66" t="s">
        <v>2</v>
      </c>
      <c r="F149" s="73"/>
      <c r="G149" s="73"/>
      <c r="H149" s="73"/>
    </row>
    <row r="150" spans="1:8" s="2" customFormat="1" ht="15.75" x14ac:dyDescent="0.2">
      <c r="A150" s="53" t="s">
        <v>232</v>
      </c>
      <c r="B150" s="34" t="s">
        <v>33</v>
      </c>
      <c r="C150" s="35"/>
      <c r="D150" s="35"/>
      <c r="E150" s="36"/>
      <c r="F150" s="73"/>
      <c r="G150" s="73"/>
      <c r="H150" s="73"/>
    </row>
    <row r="151" spans="1:8" s="2" customFormat="1" ht="15.75" x14ac:dyDescent="0.2">
      <c r="A151" s="9"/>
      <c r="B151" s="26"/>
      <c r="C151" s="58" t="s">
        <v>34</v>
      </c>
      <c r="D151" s="59">
        <f>D149</f>
        <v>2112.0767777777783</v>
      </c>
      <c r="E151" s="60" t="s">
        <v>2</v>
      </c>
      <c r="F151" s="74"/>
      <c r="G151" s="74"/>
      <c r="H151" s="74"/>
    </row>
    <row r="152" spans="1:8" s="2" customFormat="1" ht="15.75" x14ac:dyDescent="0.2">
      <c r="A152" s="9"/>
      <c r="B152" s="26"/>
      <c r="C152" s="58" t="s">
        <v>126</v>
      </c>
      <c r="D152" s="59">
        <v>4</v>
      </c>
      <c r="E152" s="60" t="s">
        <v>39</v>
      </c>
      <c r="F152" s="74"/>
      <c r="G152" s="74"/>
      <c r="H152" s="74"/>
    </row>
    <row r="153" spans="1:8" s="8" customFormat="1" ht="15.75" x14ac:dyDescent="0.2">
      <c r="A153" s="53"/>
      <c r="B153" s="37"/>
      <c r="C153" s="64" t="s">
        <v>0</v>
      </c>
      <c r="D153" s="65">
        <f>D151*D152</f>
        <v>8448.307111111113</v>
      </c>
      <c r="E153" s="66" t="s">
        <v>144</v>
      </c>
      <c r="F153" s="73"/>
      <c r="G153" s="73"/>
      <c r="H153" s="73"/>
    </row>
    <row r="154" spans="1:8" s="2" customFormat="1" ht="15.75" x14ac:dyDescent="0.2">
      <c r="A154" s="53" t="s">
        <v>526</v>
      </c>
      <c r="B154" s="34" t="s">
        <v>40</v>
      </c>
      <c r="C154" s="35"/>
      <c r="D154" s="35"/>
      <c r="E154" s="36"/>
      <c r="F154" s="73"/>
      <c r="G154" s="73"/>
      <c r="H154" s="73"/>
    </row>
    <row r="155" spans="1:8" s="8" customFormat="1" ht="16.5" thickBot="1" x14ac:dyDescent="0.25">
      <c r="A155" s="53"/>
      <c r="B155" s="37"/>
      <c r="C155" s="64" t="s">
        <v>34</v>
      </c>
      <c r="D155" s="65">
        <f>D149</f>
        <v>2112.0767777777783</v>
      </c>
      <c r="E155" s="66" t="s">
        <v>2</v>
      </c>
      <c r="F155" s="73"/>
      <c r="G155" s="73"/>
      <c r="H155" s="73"/>
    </row>
    <row r="156" spans="1:8" s="2" customFormat="1" ht="16.5" thickBot="1" x14ac:dyDescent="0.25">
      <c r="A156" s="49" t="s">
        <v>153</v>
      </c>
      <c r="B156" s="50" t="s">
        <v>104</v>
      </c>
      <c r="C156" s="50"/>
      <c r="D156" s="50"/>
      <c r="E156" s="50"/>
      <c r="F156" s="50"/>
      <c r="G156" s="50"/>
      <c r="H156" s="50"/>
    </row>
    <row r="157" spans="1:8" s="2" customFormat="1" ht="15.75" x14ac:dyDescent="0.2">
      <c r="A157" s="53" t="s">
        <v>233</v>
      </c>
      <c r="B157" s="34" t="s">
        <v>105</v>
      </c>
      <c r="C157" s="35"/>
      <c r="D157" s="35"/>
      <c r="E157" s="36"/>
      <c r="F157" s="73"/>
      <c r="G157" s="73"/>
      <c r="H157" s="73"/>
    </row>
    <row r="158" spans="1:8" s="2" customFormat="1" ht="15.75" x14ac:dyDescent="0.2">
      <c r="A158" s="9"/>
      <c r="B158" s="26"/>
      <c r="C158" s="58" t="s">
        <v>16</v>
      </c>
      <c r="D158" s="59">
        <v>1</v>
      </c>
      <c r="E158" s="60" t="s">
        <v>51</v>
      </c>
      <c r="F158" s="74"/>
      <c r="G158" s="74"/>
      <c r="H158" s="74"/>
    </row>
    <row r="159" spans="1:8" s="2" customFormat="1" ht="15.75" x14ac:dyDescent="0.2">
      <c r="A159" s="9"/>
      <c r="B159" s="26"/>
      <c r="C159" s="58" t="s">
        <v>88</v>
      </c>
      <c r="D159" s="59">
        <v>8</v>
      </c>
      <c r="E159" s="60"/>
      <c r="F159" s="74"/>
      <c r="G159" s="74"/>
      <c r="H159" s="74"/>
    </row>
    <row r="160" spans="1:8" s="2" customFormat="1" ht="15.75" x14ac:dyDescent="0.2">
      <c r="A160" s="9"/>
      <c r="B160" s="26"/>
      <c r="C160" s="58" t="s">
        <v>87</v>
      </c>
      <c r="D160" s="59">
        <v>22</v>
      </c>
      <c r="E160" s="60"/>
      <c r="F160" s="74"/>
      <c r="G160" s="74"/>
      <c r="H160" s="74"/>
    </row>
    <row r="161" spans="1:8" s="2" customFormat="1" ht="15.75" x14ac:dyDescent="0.2">
      <c r="A161" s="9"/>
      <c r="B161" s="26"/>
      <c r="C161" s="58" t="s">
        <v>8</v>
      </c>
      <c r="D161" s="59">
        <f>D18</f>
        <v>12</v>
      </c>
      <c r="E161" s="60"/>
      <c r="F161" s="74"/>
      <c r="G161" s="74"/>
      <c r="H161" s="74"/>
    </row>
    <row r="162" spans="1:8" s="8" customFormat="1" ht="15.75" x14ac:dyDescent="0.2">
      <c r="A162" s="53"/>
      <c r="B162" s="37"/>
      <c r="C162" s="64" t="s">
        <v>0</v>
      </c>
      <c r="D162" s="65">
        <f>D158*D160*D161*D159</f>
        <v>2112</v>
      </c>
      <c r="E162" s="66" t="s">
        <v>107</v>
      </c>
      <c r="F162" s="73"/>
      <c r="G162" s="73"/>
      <c r="H162" s="73"/>
    </row>
    <row r="163" spans="1:8" s="2" customFormat="1" ht="15.75" x14ac:dyDescent="0.2">
      <c r="A163" s="53" t="s">
        <v>234</v>
      </c>
      <c r="B163" s="34" t="s">
        <v>106</v>
      </c>
      <c r="C163" s="35"/>
      <c r="D163" s="35"/>
      <c r="E163" s="36"/>
      <c r="F163" s="73"/>
      <c r="G163" s="73"/>
      <c r="H163" s="73"/>
    </row>
    <row r="164" spans="1:8" s="2" customFormat="1" ht="15.75" x14ac:dyDescent="0.2">
      <c r="A164" s="9"/>
      <c r="B164" s="26"/>
      <c r="C164" s="58" t="s">
        <v>16</v>
      </c>
      <c r="D164" s="59">
        <v>1</v>
      </c>
      <c r="E164" s="60" t="s">
        <v>51</v>
      </c>
      <c r="F164" s="74"/>
      <c r="G164" s="74"/>
      <c r="H164" s="74"/>
    </row>
    <row r="165" spans="1:8" s="2" customFormat="1" ht="15.75" x14ac:dyDescent="0.2">
      <c r="A165" s="9"/>
      <c r="B165" s="26"/>
      <c r="C165" s="58" t="s">
        <v>88</v>
      </c>
      <c r="D165" s="59">
        <v>8</v>
      </c>
      <c r="E165" s="60"/>
      <c r="F165" s="74"/>
      <c r="G165" s="74"/>
      <c r="H165" s="74"/>
    </row>
    <row r="166" spans="1:8" s="2" customFormat="1" ht="15.75" x14ac:dyDescent="0.2">
      <c r="A166" s="9"/>
      <c r="B166" s="26"/>
      <c r="C166" s="58" t="s">
        <v>87</v>
      </c>
      <c r="D166" s="59">
        <v>22</v>
      </c>
      <c r="E166" s="60"/>
      <c r="F166" s="74"/>
      <c r="G166" s="74"/>
      <c r="H166" s="74"/>
    </row>
    <row r="167" spans="1:8" s="2" customFormat="1" ht="15.75" x14ac:dyDescent="0.2">
      <c r="A167" s="9"/>
      <c r="B167" s="26"/>
      <c r="C167" s="58" t="s">
        <v>8</v>
      </c>
      <c r="D167" s="59">
        <f>D161</f>
        <v>12</v>
      </c>
      <c r="E167" s="60"/>
      <c r="F167" s="74"/>
      <c r="G167" s="74"/>
      <c r="H167" s="74"/>
    </row>
    <row r="168" spans="1:8" s="8" customFormat="1" ht="16.5" thickBot="1" x14ac:dyDescent="0.25">
      <c r="A168" s="53"/>
      <c r="B168" s="37"/>
      <c r="C168" s="64" t="s">
        <v>0</v>
      </c>
      <c r="D168" s="65">
        <f>D164*D166*D167*D165</f>
        <v>2112</v>
      </c>
      <c r="E168" s="66" t="s">
        <v>107</v>
      </c>
      <c r="F168" s="73"/>
      <c r="G168" s="73"/>
      <c r="H168" s="73"/>
    </row>
    <row r="169" spans="1:8" s="2" customFormat="1" ht="16.5" thickBot="1" x14ac:dyDescent="0.25">
      <c r="A169" s="49" t="s">
        <v>154</v>
      </c>
      <c r="B169" s="50" t="s">
        <v>201</v>
      </c>
      <c r="C169" s="50"/>
      <c r="D169" s="50"/>
      <c r="E169" s="50"/>
      <c r="F169" s="50"/>
      <c r="G169" s="50"/>
      <c r="H169" s="50"/>
    </row>
    <row r="170" spans="1:8" s="2" customFormat="1" ht="15.75" x14ac:dyDescent="0.2">
      <c r="A170" s="53" t="s">
        <v>235</v>
      </c>
      <c r="B170" s="34" t="s">
        <v>26</v>
      </c>
      <c r="C170" s="35"/>
      <c r="D170" s="35"/>
      <c r="E170" s="36"/>
      <c r="F170" s="73"/>
      <c r="G170" s="73"/>
      <c r="H170" s="73"/>
    </row>
    <row r="171" spans="1:8" s="8" customFormat="1" ht="15.75" x14ac:dyDescent="0.2">
      <c r="A171" s="53"/>
      <c r="B171" s="37"/>
      <c r="C171" s="64" t="s">
        <v>139</v>
      </c>
      <c r="D171" s="65">
        <v>3069.46</v>
      </c>
      <c r="E171" s="66" t="s">
        <v>1</v>
      </c>
      <c r="F171" s="73" t="s">
        <v>141</v>
      </c>
      <c r="G171" s="73"/>
      <c r="H171" s="73"/>
    </row>
    <row r="172" spans="1:8" s="2" customFormat="1" ht="15.75" x14ac:dyDescent="0.2">
      <c r="A172" s="53" t="s">
        <v>236</v>
      </c>
      <c r="B172" s="34" t="s">
        <v>25</v>
      </c>
      <c r="C172" s="35"/>
      <c r="D172" s="35"/>
      <c r="E172" s="36"/>
      <c r="F172" s="73"/>
      <c r="G172" s="73"/>
      <c r="H172" s="73"/>
    </row>
    <row r="173" spans="1:8" s="8" customFormat="1" ht="16.5" thickBot="1" x14ac:dyDescent="0.25">
      <c r="A173" s="53"/>
      <c r="B173" s="37"/>
      <c r="C173" s="64" t="s">
        <v>139</v>
      </c>
      <c r="D173" s="65">
        <v>1059.27</v>
      </c>
      <c r="E173" s="66" t="s">
        <v>1</v>
      </c>
      <c r="F173" s="73" t="s">
        <v>141</v>
      </c>
      <c r="G173" s="73"/>
      <c r="H173" s="73"/>
    </row>
    <row r="174" spans="1:8" s="2" customFormat="1" ht="16.5" thickBot="1" x14ac:dyDescent="0.25">
      <c r="A174" s="49" t="s">
        <v>202</v>
      </c>
      <c r="B174" s="50" t="s">
        <v>23</v>
      </c>
      <c r="C174" s="50"/>
      <c r="D174" s="50"/>
      <c r="E174" s="50"/>
      <c r="F174" s="50"/>
      <c r="G174" s="50"/>
      <c r="H174" s="50"/>
    </row>
    <row r="175" spans="1:8" s="2" customFormat="1" ht="15.75" x14ac:dyDescent="0.2">
      <c r="A175" s="53" t="s">
        <v>237</v>
      </c>
      <c r="B175" s="34" t="s">
        <v>27</v>
      </c>
      <c r="C175" s="35"/>
      <c r="D175" s="35"/>
      <c r="E175" s="36"/>
      <c r="F175" s="73"/>
      <c r="G175" s="73"/>
      <c r="H175" s="73"/>
    </row>
    <row r="176" spans="1:8" s="8" customFormat="1" ht="15.75" x14ac:dyDescent="0.2">
      <c r="A176" s="53"/>
      <c r="B176" s="37"/>
      <c r="C176" s="64" t="s">
        <v>140</v>
      </c>
      <c r="D176" s="65">
        <v>199.77</v>
      </c>
      <c r="E176" s="66" t="s">
        <v>2</v>
      </c>
      <c r="F176" s="73" t="s">
        <v>141</v>
      </c>
      <c r="G176" s="73"/>
      <c r="H176" s="73"/>
    </row>
    <row r="177" spans="1:8" s="2" customFormat="1" ht="15.75" x14ac:dyDescent="0.2">
      <c r="A177" s="53" t="s">
        <v>238</v>
      </c>
      <c r="B177" s="34" t="s">
        <v>28</v>
      </c>
      <c r="C177" s="35"/>
      <c r="D177" s="35"/>
      <c r="E177" s="36"/>
      <c r="F177" s="73"/>
      <c r="G177" s="73"/>
      <c r="H177" s="73"/>
    </row>
    <row r="178" spans="1:8" s="8" customFormat="1" ht="15.75" x14ac:dyDescent="0.2">
      <c r="A178" s="53"/>
      <c r="B178" s="37"/>
      <c r="C178" s="64" t="s">
        <v>140</v>
      </c>
      <c r="D178" s="65">
        <v>66.61</v>
      </c>
      <c r="E178" s="66" t="s">
        <v>2</v>
      </c>
      <c r="F178" s="73" t="s">
        <v>141</v>
      </c>
      <c r="G178" s="73"/>
      <c r="H178" s="73"/>
    </row>
    <row r="179" spans="1:8" s="2" customFormat="1" ht="15.75" x14ac:dyDescent="0.2">
      <c r="A179" s="53" t="s">
        <v>239</v>
      </c>
      <c r="B179" s="34" t="s">
        <v>148</v>
      </c>
      <c r="C179" s="35"/>
      <c r="D179" s="35"/>
      <c r="E179" s="36"/>
      <c r="F179" s="73"/>
      <c r="G179" s="73"/>
      <c r="H179" s="73"/>
    </row>
    <row r="180" spans="1:8" s="8" customFormat="1" ht="15.75" x14ac:dyDescent="0.2">
      <c r="A180" s="53"/>
      <c r="B180" s="37"/>
      <c r="C180" s="64" t="s">
        <v>140</v>
      </c>
      <c r="D180" s="65">
        <v>665.84</v>
      </c>
      <c r="E180" s="66" t="s">
        <v>2</v>
      </c>
      <c r="F180" s="73" t="s">
        <v>141</v>
      </c>
      <c r="G180" s="73"/>
      <c r="H180" s="73"/>
    </row>
    <row r="181" spans="1:8" s="2" customFormat="1" ht="15.75" x14ac:dyDescent="0.2">
      <c r="A181" s="53" t="s">
        <v>240</v>
      </c>
      <c r="B181" s="34" t="s">
        <v>32</v>
      </c>
      <c r="C181" s="35"/>
      <c r="D181" s="35"/>
      <c r="E181" s="36"/>
      <c r="F181" s="73"/>
      <c r="G181" s="73"/>
      <c r="H181" s="73"/>
    </row>
    <row r="182" spans="1:8" s="2" customFormat="1" ht="15.75" x14ac:dyDescent="0.2">
      <c r="A182" s="9"/>
      <c r="B182" s="26"/>
      <c r="C182" s="58" t="s">
        <v>42</v>
      </c>
      <c r="D182" s="59">
        <f>D178</f>
        <v>66.61</v>
      </c>
      <c r="E182" s="60" t="s">
        <v>2</v>
      </c>
      <c r="F182" s="74"/>
      <c r="G182" s="74"/>
      <c r="H182" s="74"/>
    </row>
    <row r="183" spans="1:8" s="2" customFormat="1" ht="15.75" x14ac:dyDescent="0.2">
      <c r="A183" s="9"/>
      <c r="B183" s="26"/>
      <c r="C183" s="58" t="s">
        <v>124</v>
      </c>
      <c r="D183" s="59">
        <v>1.05</v>
      </c>
      <c r="E183" s="60" t="s">
        <v>125</v>
      </c>
      <c r="F183" s="74"/>
      <c r="G183" s="74"/>
      <c r="H183" s="74"/>
    </row>
    <row r="184" spans="1:8" s="2" customFormat="1" ht="15.75" x14ac:dyDescent="0.2">
      <c r="A184" s="9"/>
      <c r="B184" s="26"/>
      <c r="C184" s="58" t="s">
        <v>35</v>
      </c>
      <c r="D184" s="59">
        <v>30</v>
      </c>
      <c r="E184" s="60" t="s">
        <v>38</v>
      </c>
      <c r="F184" s="74"/>
      <c r="G184" s="74"/>
      <c r="H184" s="74"/>
    </row>
    <row r="185" spans="1:8" s="2" customFormat="1" ht="15.75" x14ac:dyDescent="0.2">
      <c r="A185" s="9"/>
      <c r="B185" s="26"/>
      <c r="C185" s="58" t="s">
        <v>43</v>
      </c>
      <c r="D185" s="59">
        <f>D180</f>
        <v>665.84</v>
      </c>
      <c r="E185" s="60" t="s">
        <v>2</v>
      </c>
      <c r="F185" s="74"/>
      <c r="G185" s="74"/>
      <c r="H185" s="74"/>
    </row>
    <row r="186" spans="1:8" s="2" customFormat="1" ht="15.75" x14ac:dyDescent="0.2">
      <c r="A186" s="9"/>
      <c r="B186" s="26"/>
      <c r="C186" s="58" t="s">
        <v>124</v>
      </c>
      <c r="D186" s="59">
        <v>1.1000000000000001</v>
      </c>
      <c r="E186" s="60" t="s">
        <v>125</v>
      </c>
      <c r="F186" s="74"/>
      <c r="G186" s="74"/>
      <c r="H186" s="74"/>
    </row>
    <row r="187" spans="1:8" s="2" customFormat="1" ht="15.75" x14ac:dyDescent="0.2">
      <c r="A187" s="9"/>
      <c r="B187" s="26"/>
      <c r="C187" s="58" t="s">
        <v>35</v>
      </c>
      <c r="D187" s="59">
        <v>50</v>
      </c>
      <c r="E187" s="60" t="s">
        <v>38</v>
      </c>
      <c r="F187" s="74"/>
      <c r="G187" s="74"/>
      <c r="H187" s="74"/>
    </row>
    <row r="188" spans="1:8" s="8" customFormat="1" ht="15.75" x14ac:dyDescent="0.2">
      <c r="A188" s="53"/>
      <c r="B188" s="37"/>
      <c r="C188" s="64" t="s">
        <v>0</v>
      </c>
      <c r="D188" s="65">
        <f>(D182*D183)*((100+D184)/100)+(D185*D186)*((100+D187)/100)</f>
        <v>1189.5586500000002</v>
      </c>
      <c r="E188" s="66" t="s">
        <v>2</v>
      </c>
      <c r="F188" s="73"/>
      <c r="G188" s="73"/>
      <c r="H188" s="73"/>
    </row>
    <row r="189" spans="1:8" s="2" customFormat="1" ht="15.75" x14ac:dyDescent="0.2">
      <c r="A189" s="53" t="s">
        <v>241</v>
      </c>
      <c r="B189" s="34" t="s">
        <v>33</v>
      </c>
      <c r="C189" s="35"/>
      <c r="D189" s="35"/>
      <c r="E189" s="36"/>
      <c r="F189" s="73"/>
      <c r="G189" s="73"/>
      <c r="H189" s="73"/>
    </row>
    <row r="190" spans="1:8" s="2" customFormat="1" ht="15.75" x14ac:dyDescent="0.2">
      <c r="A190" s="9"/>
      <c r="B190" s="26"/>
      <c r="C190" s="58" t="s">
        <v>34</v>
      </c>
      <c r="D190" s="59">
        <f>D188</f>
        <v>1189.5586500000002</v>
      </c>
      <c r="E190" s="60" t="s">
        <v>2</v>
      </c>
      <c r="F190" s="74"/>
      <c r="G190" s="74"/>
      <c r="H190" s="74"/>
    </row>
    <row r="191" spans="1:8" s="2" customFormat="1" ht="15.75" x14ac:dyDescent="0.2">
      <c r="A191" s="9"/>
      <c r="B191" s="26"/>
      <c r="C191" s="58" t="s">
        <v>127</v>
      </c>
      <c r="D191" s="59">
        <v>8.6999999999999993</v>
      </c>
      <c r="E191" s="60" t="s">
        <v>39</v>
      </c>
      <c r="F191" s="74"/>
      <c r="G191" s="74"/>
      <c r="H191" s="74"/>
    </row>
    <row r="192" spans="1:8" s="8" customFormat="1" ht="15.75" x14ac:dyDescent="0.2">
      <c r="A192" s="53"/>
      <c r="B192" s="37"/>
      <c r="C192" s="64" t="s">
        <v>0</v>
      </c>
      <c r="D192" s="65">
        <f>D190*D191</f>
        <v>10349.160255000001</v>
      </c>
      <c r="E192" s="66" t="s">
        <v>144</v>
      </c>
      <c r="F192" s="73"/>
      <c r="G192" s="73"/>
      <c r="H192" s="73"/>
    </row>
    <row r="193" spans="1:8" s="2" customFormat="1" ht="15.75" x14ac:dyDescent="0.2">
      <c r="A193" s="53" t="s">
        <v>242</v>
      </c>
      <c r="B193" s="34" t="s">
        <v>29</v>
      </c>
      <c r="C193" s="35"/>
      <c r="D193" s="35"/>
      <c r="E193" s="36"/>
      <c r="F193" s="73"/>
      <c r="G193" s="73"/>
      <c r="H193" s="73"/>
    </row>
    <row r="194" spans="1:8" s="8" customFormat="1" ht="15.75" x14ac:dyDescent="0.2">
      <c r="A194" s="53"/>
      <c r="B194" s="37"/>
      <c r="C194" s="64" t="s">
        <v>140</v>
      </c>
      <c r="D194" s="65">
        <v>346.13</v>
      </c>
      <c r="E194" s="66" t="s">
        <v>2</v>
      </c>
      <c r="F194" s="73" t="s">
        <v>141</v>
      </c>
      <c r="G194" s="73"/>
      <c r="H194" s="73"/>
    </row>
    <row r="195" spans="1:8" s="2" customFormat="1" ht="15.75" x14ac:dyDescent="0.2">
      <c r="A195" s="53" t="s">
        <v>243</v>
      </c>
      <c r="B195" s="34" t="s">
        <v>41</v>
      </c>
      <c r="C195" s="35"/>
      <c r="D195" s="35"/>
      <c r="E195" s="36"/>
      <c r="F195" s="73"/>
      <c r="G195" s="73"/>
      <c r="H195" s="73"/>
    </row>
    <row r="196" spans="1:8" s="8" customFormat="1" ht="15.75" x14ac:dyDescent="0.2">
      <c r="A196" s="53"/>
      <c r="B196" s="37"/>
      <c r="C196" s="64" t="s">
        <v>140</v>
      </c>
      <c r="D196" s="65">
        <v>114.39</v>
      </c>
      <c r="E196" s="66" t="s">
        <v>2</v>
      </c>
      <c r="F196" s="73" t="s">
        <v>141</v>
      </c>
      <c r="G196" s="73"/>
      <c r="H196" s="73"/>
    </row>
    <row r="197" spans="1:8" s="2" customFormat="1" ht="15.75" x14ac:dyDescent="0.2">
      <c r="A197" s="53" t="s">
        <v>244</v>
      </c>
      <c r="B197" s="34" t="s">
        <v>32</v>
      </c>
      <c r="C197" s="35"/>
      <c r="D197" s="35"/>
      <c r="E197" s="36"/>
      <c r="F197" s="73"/>
      <c r="G197" s="73"/>
      <c r="H197" s="73"/>
    </row>
    <row r="198" spans="1:8" s="2" customFormat="1" ht="15.75" x14ac:dyDescent="0.2">
      <c r="A198" s="9"/>
      <c r="B198" s="26"/>
      <c r="C198" s="58" t="s">
        <v>44</v>
      </c>
      <c r="D198" s="59">
        <f>D194</f>
        <v>346.13</v>
      </c>
      <c r="E198" s="60" t="s">
        <v>2</v>
      </c>
      <c r="F198" s="74"/>
      <c r="G198" s="74"/>
      <c r="H198" s="74"/>
    </row>
    <row r="199" spans="1:8" s="2" customFormat="1" ht="15.75" x14ac:dyDescent="0.2">
      <c r="A199" s="9"/>
      <c r="B199" s="26"/>
      <c r="C199" s="58" t="s">
        <v>124</v>
      </c>
      <c r="D199" s="59">
        <v>1.1000000000000001</v>
      </c>
      <c r="E199" s="60" t="s">
        <v>125</v>
      </c>
      <c r="F199" s="74"/>
      <c r="G199" s="74"/>
      <c r="H199" s="74"/>
    </row>
    <row r="200" spans="1:8" s="2" customFormat="1" ht="15.75" x14ac:dyDescent="0.2">
      <c r="A200" s="9"/>
      <c r="B200" s="26"/>
      <c r="C200" s="58" t="s">
        <v>45</v>
      </c>
      <c r="D200" s="59">
        <f>D196</f>
        <v>114.39</v>
      </c>
      <c r="E200" s="60" t="s">
        <v>2</v>
      </c>
      <c r="F200" s="74"/>
      <c r="G200" s="74"/>
      <c r="H200" s="74"/>
    </row>
    <row r="201" spans="1:8" s="2" customFormat="1" ht="15.75" x14ac:dyDescent="0.2">
      <c r="A201" s="9"/>
      <c r="B201" s="26"/>
      <c r="C201" s="58" t="s">
        <v>124</v>
      </c>
      <c r="D201" s="59">
        <v>1.1000000000000001</v>
      </c>
      <c r="E201" s="60" t="s">
        <v>125</v>
      </c>
      <c r="F201" s="74"/>
      <c r="G201" s="74"/>
      <c r="H201" s="74"/>
    </row>
    <row r="202" spans="1:8" s="2" customFormat="1" ht="15.75" x14ac:dyDescent="0.2">
      <c r="A202" s="9"/>
      <c r="B202" s="26"/>
      <c r="C202" s="58" t="s">
        <v>46</v>
      </c>
      <c r="D202" s="59">
        <f>D198*D199+D200*D201</f>
        <v>506.57200000000006</v>
      </c>
      <c r="E202" s="60" t="s">
        <v>2</v>
      </c>
      <c r="F202" s="74"/>
      <c r="G202" s="74"/>
      <c r="H202" s="74"/>
    </row>
    <row r="203" spans="1:8" s="2" customFormat="1" ht="15.75" x14ac:dyDescent="0.2">
      <c r="A203" s="9"/>
      <c r="B203" s="26"/>
      <c r="C203" s="58" t="s">
        <v>35</v>
      </c>
      <c r="D203" s="59">
        <v>30</v>
      </c>
      <c r="E203" s="60" t="s">
        <v>38</v>
      </c>
      <c r="F203" s="74"/>
      <c r="G203" s="74"/>
      <c r="H203" s="74"/>
    </row>
    <row r="204" spans="1:8" s="8" customFormat="1" ht="15.75" x14ac:dyDescent="0.2">
      <c r="A204" s="53"/>
      <c r="B204" s="37"/>
      <c r="C204" s="64" t="s">
        <v>0</v>
      </c>
      <c r="D204" s="65">
        <f>(D202)*((100+D203)/100)</f>
        <v>658.54360000000008</v>
      </c>
      <c r="E204" s="66" t="s">
        <v>2</v>
      </c>
      <c r="F204" s="73"/>
      <c r="G204" s="73"/>
      <c r="H204" s="73"/>
    </row>
    <row r="205" spans="1:8" s="2" customFormat="1" ht="15.75" x14ac:dyDescent="0.2">
      <c r="A205" s="53" t="s">
        <v>245</v>
      </c>
      <c r="B205" s="34" t="s">
        <v>33</v>
      </c>
      <c r="C205" s="35"/>
      <c r="D205" s="35"/>
      <c r="E205" s="36"/>
      <c r="F205" s="73"/>
      <c r="G205" s="73"/>
      <c r="H205" s="73"/>
    </row>
    <row r="206" spans="1:8" s="2" customFormat="1" ht="15.75" x14ac:dyDescent="0.2">
      <c r="A206" s="9"/>
      <c r="B206" s="26"/>
      <c r="C206" s="58" t="s">
        <v>34</v>
      </c>
      <c r="D206" s="59">
        <f>D204</f>
        <v>658.54360000000008</v>
      </c>
      <c r="E206" s="60" t="s">
        <v>2</v>
      </c>
      <c r="F206" s="74"/>
      <c r="G206" s="74"/>
      <c r="H206" s="74"/>
    </row>
    <row r="207" spans="1:8" s="2" customFormat="1" ht="15.75" x14ac:dyDescent="0.2">
      <c r="A207" s="9"/>
      <c r="B207" s="26"/>
      <c r="C207" s="58" t="s">
        <v>150</v>
      </c>
      <c r="D207" s="59">
        <v>1.4</v>
      </c>
      <c r="E207" s="60" t="s">
        <v>39</v>
      </c>
      <c r="F207" s="74"/>
      <c r="G207" s="74"/>
      <c r="H207" s="74"/>
    </row>
    <row r="208" spans="1:8" s="8" customFormat="1" ht="15.75" x14ac:dyDescent="0.2">
      <c r="A208" s="53"/>
      <c r="B208" s="37"/>
      <c r="C208" s="64" t="s">
        <v>0</v>
      </c>
      <c r="D208" s="65">
        <f>D206*D207</f>
        <v>921.96104000000003</v>
      </c>
      <c r="E208" s="66" t="s">
        <v>144</v>
      </c>
      <c r="F208" s="73"/>
      <c r="G208" s="73"/>
      <c r="H208" s="73"/>
    </row>
    <row r="209" spans="1:8" s="2" customFormat="1" ht="15.75" x14ac:dyDescent="0.2">
      <c r="A209" s="53" t="s">
        <v>246</v>
      </c>
      <c r="B209" s="34" t="s">
        <v>520</v>
      </c>
      <c r="C209" s="35"/>
      <c r="D209" s="35"/>
      <c r="E209" s="36"/>
      <c r="F209" s="73"/>
      <c r="G209" s="73"/>
      <c r="H209" s="73"/>
    </row>
    <row r="210" spans="1:8" s="8" customFormat="1" ht="15.75" x14ac:dyDescent="0.2">
      <c r="A210" s="53"/>
      <c r="B210" s="37"/>
      <c r="C210" s="64" t="s">
        <v>140</v>
      </c>
      <c r="D210" s="65">
        <v>276.40699999999998</v>
      </c>
      <c r="E210" s="66" t="s">
        <v>30</v>
      </c>
      <c r="F210" s="73"/>
      <c r="G210" s="73"/>
      <c r="H210" s="73"/>
    </row>
    <row r="211" spans="1:8" s="2" customFormat="1" ht="15.75" x14ac:dyDescent="0.2">
      <c r="A211" s="53" t="s">
        <v>247</v>
      </c>
      <c r="B211" s="34" t="s">
        <v>519</v>
      </c>
      <c r="C211" s="35"/>
      <c r="D211" s="35"/>
      <c r="E211" s="36"/>
      <c r="F211" s="73"/>
      <c r="G211" s="73"/>
      <c r="H211" s="73"/>
    </row>
    <row r="212" spans="1:8" s="8" customFormat="1" ht="15.75" x14ac:dyDescent="0.2">
      <c r="A212" s="53"/>
      <c r="B212" s="37"/>
      <c r="C212" s="64" t="s">
        <v>140</v>
      </c>
      <c r="D212" s="65">
        <v>118</v>
      </c>
      <c r="E212" s="66" t="s">
        <v>30</v>
      </c>
      <c r="F212" s="73"/>
      <c r="G212" s="73"/>
      <c r="H212" s="73"/>
    </row>
    <row r="213" spans="1:8" s="2" customFormat="1" ht="15.75" x14ac:dyDescent="0.2">
      <c r="A213" s="53" t="s">
        <v>248</v>
      </c>
      <c r="B213" s="34" t="s">
        <v>518</v>
      </c>
      <c r="C213" s="35"/>
      <c r="D213" s="35"/>
      <c r="E213" s="36"/>
      <c r="F213" s="73"/>
      <c r="G213" s="73"/>
      <c r="H213" s="73"/>
    </row>
    <row r="214" spans="1:8" s="8" customFormat="1" ht="16.5" thickBot="1" x14ac:dyDescent="0.25">
      <c r="A214" s="53"/>
      <c r="B214" s="37"/>
      <c r="C214" s="64" t="s">
        <v>140</v>
      </c>
      <c r="D214" s="65">
        <v>28.05</v>
      </c>
      <c r="E214" s="66" t="s">
        <v>30</v>
      </c>
      <c r="F214" s="73"/>
      <c r="G214" s="73"/>
      <c r="H214" s="73"/>
    </row>
    <row r="215" spans="1:8" s="2" customFormat="1" ht="16.5" thickBot="1" x14ac:dyDescent="0.25">
      <c r="A215" s="49" t="s">
        <v>203</v>
      </c>
      <c r="B215" s="50" t="s">
        <v>196</v>
      </c>
      <c r="C215" s="50"/>
      <c r="D215" s="50"/>
      <c r="E215" s="50"/>
      <c r="F215" s="50"/>
      <c r="G215" s="50"/>
      <c r="H215" s="50"/>
    </row>
    <row r="216" spans="1:8" s="2" customFormat="1" ht="15.75" x14ac:dyDescent="0.2">
      <c r="A216" s="53" t="s">
        <v>527</v>
      </c>
      <c r="B216" s="34" t="s">
        <v>517</v>
      </c>
      <c r="C216" s="35"/>
      <c r="D216" s="35"/>
      <c r="E216" s="36"/>
      <c r="F216" s="73"/>
      <c r="G216" s="73"/>
      <c r="H216" s="73"/>
    </row>
    <row r="217" spans="1:8" s="8" customFormat="1" ht="15.75" x14ac:dyDescent="0.2">
      <c r="A217" s="53"/>
      <c r="B217" s="37"/>
      <c r="C217" s="64" t="s">
        <v>521</v>
      </c>
      <c r="D217" s="65">
        <v>346.45</v>
      </c>
      <c r="E217" s="66" t="s">
        <v>30</v>
      </c>
      <c r="F217" s="73"/>
      <c r="G217" s="73"/>
      <c r="H217" s="73"/>
    </row>
    <row r="218" spans="1:8" s="2" customFormat="1" ht="15.75" x14ac:dyDescent="0.2">
      <c r="A218" s="53" t="s">
        <v>528</v>
      </c>
      <c r="B218" s="34" t="s">
        <v>523</v>
      </c>
      <c r="C218" s="35"/>
      <c r="D218" s="35"/>
      <c r="E218" s="36"/>
      <c r="F218" s="73"/>
      <c r="G218" s="73"/>
      <c r="H218" s="73"/>
    </row>
    <row r="219" spans="1:8" s="8" customFormat="1" ht="15.75" x14ac:dyDescent="0.2">
      <c r="A219" s="53"/>
      <c r="B219" s="37"/>
      <c r="C219" s="64" t="s">
        <v>521</v>
      </c>
      <c r="D219" s="65">
        <v>612.5</v>
      </c>
      <c r="E219" s="66" t="s">
        <v>30</v>
      </c>
      <c r="F219" s="73"/>
      <c r="G219" s="73"/>
      <c r="H219" s="73"/>
    </row>
    <row r="220" spans="1:8" s="2" customFormat="1" ht="15.75" x14ac:dyDescent="0.2">
      <c r="A220" s="53" t="s">
        <v>529</v>
      </c>
      <c r="B220" s="34" t="s">
        <v>524</v>
      </c>
      <c r="C220" s="35"/>
      <c r="D220" s="35"/>
      <c r="E220" s="36"/>
      <c r="F220" s="73"/>
      <c r="G220" s="73"/>
      <c r="H220" s="73"/>
    </row>
    <row r="221" spans="1:8" s="8" customFormat="1" ht="16.5" thickBot="1" x14ac:dyDescent="0.25">
      <c r="A221" s="53"/>
      <c r="B221" s="37"/>
      <c r="C221" s="64" t="s">
        <v>521</v>
      </c>
      <c r="D221" s="65">
        <v>509</v>
      </c>
      <c r="E221" s="66" t="s">
        <v>30</v>
      </c>
      <c r="F221" s="73"/>
      <c r="G221" s="73"/>
      <c r="H221" s="73"/>
    </row>
    <row r="222" spans="1:8" s="2" customFormat="1" ht="16.5" thickBot="1" x14ac:dyDescent="0.25">
      <c r="A222" s="49" t="s">
        <v>204</v>
      </c>
      <c r="B222" s="50" t="s">
        <v>535</v>
      </c>
      <c r="C222" s="50"/>
      <c r="D222" s="50"/>
      <c r="E222" s="50"/>
      <c r="F222" s="50"/>
      <c r="G222" s="50"/>
      <c r="H222" s="50"/>
    </row>
    <row r="223" spans="1:8" s="2" customFormat="1" ht="15.75" x14ac:dyDescent="0.2">
      <c r="A223" s="38" t="s">
        <v>205</v>
      </c>
      <c r="B223" s="39" t="s">
        <v>522</v>
      </c>
      <c r="C223" s="40"/>
      <c r="D223" s="40"/>
      <c r="E223" s="41"/>
      <c r="F223" s="91"/>
      <c r="G223" s="91"/>
      <c r="H223" s="91"/>
    </row>
    <row r="224" spans="1:8" s="2" customFormat="1" ht="15.75" x14ac:dyDescent="0.2">
      <c r="A224" s="53" t="s">
        <v>249</v>
      </c>
      <c r="B224" s="34" t="s">
        <v>163</v>
      </c>
      <c r="C224" s="35"/>
      <c r="D224" s="35"/>
      <c r="E224" s="36"/>
      <c r="F224" s="73"/>
      <c r="G224" s="73"/>
      <c r="H224" s="73"/>
    </row>
    <row r="225" spans="1:8" s="2" customFormat="1" ht="15.75" x14ac:dyDescent="0.2">
      <c r="A225" s="9"/>
      <c r="B225" s="26"/>
      <c r="C225" s="58" t="s">
        <v>161</v>
      </c>
      <c r="D225" s="88">
        <v>8.32</v>
      </c>
      <c r="E225" s="60" t="s">
        <v>2</v>
      </c>
      <c r="F225" s="218"/>
      <c r="G225" s="218"/>
      <c r="H225" s="74"/>
    </row>
    <row r="226" spans="1:8" s="2" customFormat="1" ht="15.75" x14ac:dyDescent="0.2">
      <c r="A226" s="9"/>
      <c r="B226" s="26"/>
      <c r="C226" s="58" t="s">
        <v>178</v>
      </c>
      <c r="D226" s="88">
        <v>5.22</v>
      </c>
      <c r="E226" s="60" t="s">
        <v>2</v>
      </c>
      <c r="F226" s="211"/>
      <c r="G226" s="211"/>
      <c r="H226" s="74"/>
    </row>
    <row r="227" spans="1:8" s="2" customFormat="1" ht="15.75" x14ac:dyDescent="0.2">
      <c r="A227" s="9"/>
      <c r="B227" s="26"/>
      <c r="C227" s="58" t="s">
        <v>179</v>
      </c>
      <c r="D227" s="88">
        <v>13.56</v>
      </c>
      <c r="E227" s="60" t="s">
        <v>2</v>
      </c>
      <c r="F227" s="211"/>
      <c r="G227" s="211"/>
      <c r="H227" s="74"/>
    </row>
    <row r="228" spans="1:8" s="2" customFormat="1" ht="15.75" x14ac:dyDescent="0.2">
      <c r="A228" s="9"/>
      <c r="B228" s="26"/>
      <c r="C228" s="58" t="s">
        <v>180</v>
      </c>
      <c r="D228" s="88">
        <v>3.94</v>
      </c>
      <c r="E228" s="60" t="s">
        <v>2</v>
      </c>
      <c r="F228" s="211"/>
      <c r="G228" s="211"/>
      <c r="H228" s="74"/>
    </row>
    <row r="229" spans="1:8" s="8" customFormat="1" ht="15.75" x14ac:dyDescent="0.2">
      <c r="A229" s="53"/>
      <c r="B229" s="37"/>
      <c r="C229" s="64" t="s">
        <v>16</v>
      </c>
      <c r="D229" s="89">
        <f>SUM(D225:D228)</f>
        <v>31.040000000000003</v>
      </c>
      <c r="E229" s="66" t="s">
        <v>2</v>
      </c>
      <c r="F229" s="73"/>
      <c r="G229" s="73"/>
      <c r="H229" s="73"/>
    </row>
    <row r="230" spans="1:8" s="2" customFormat="1" ht="15.75" x14ac:dyDescent="0.2">
      <c r="A230" s="53" t="s">
        <v>250</v>
      </c>
      <c r="B230" s="34" t="s">
        <v>47</v>
      </c>
      <c r="C230" s="35"/>
      <c r="D230" s="35"/>
      <c r="E230" s="36"/>
      <c r="F230" s="73"/>
      <c r="G230" s="73"/>
      <c r="H230" s="73"/>
    </row>
    <row r="231" spans="1:8" s="2" customFormat="1" ht="15.75" x14ac:dyDescent="0.2">
      <c r="A231" s="9"/>
      <c r="B231" s="26"/>
      <c r="C231" s="58" t="s">
        <v>161</v>
      </c>
      <c r="D231" s="88">
        <v>52</v>
      </c>
      <c r="E231" s="60" t="s">
        <v>1</v>
      </c>
      <c r="F231" s="218"/>
      <c r="G231" s="218"/>
      <c r="H231" s="74"/>
    </row>
    <row r="232" spans="1:8" s="2" customFormat="1" ht="15.75" x14ac:dyDescent="0.2">
      <c r="A232" s="9"/>
      <c r="B232" s="26"/>
      <c r="C232" s="58" t="s">
        <v>178</v>
      </c>
      <c r="D232" s="88">
        <v>37.79</v>
      </c>
      <c r="E232" s="60" t="s">
        <v>1</v>
      </c>
      <c r="F232" s="211"/>
      <c r="G232" s="211"/>
      <c r="H232" s="74"/>
    </row>
    <row r="233" spans="1:8" s="2" customFormat="1" ht="15.75" x14ac:dyDescent="0.2">
      <c r="A233" s="9"/>
      <c r="B233" s="26"/>
      <c r="C233" s="58" t="s">
        <v>179</v>
      </c>
      <c r="D233" s="88">
        <v>72.599999999999994</v>
      </c>
      <c r="E233" s="60" t="s">
        <v>1</v>
      </c>
      <c r="F233" s="211"/>
      <c r="G233" s="211"/>
      <c r="H233" s="74"/>
    </row>
    <row r="234" spans="1:8" s="2" customFormat="1" ht="15.75" x14ac:dyDescent="0.2">
      <c r="A234" s="9"/>
      <c r="B234" s="26"/>
      <c r="C234" s="58" t="s">
        <v>180</v>
      </c>
      <c r="D234" s="88">
        <v>28.64</v>
      </c>
      <c r="E234" s="60" t="s">
        <v>1</v>
      </c>
      <c r="F234" s="211"/>
      <c r="G234" s="211"/>
      <c r="H234" s="74"/>
    </row>
    <row r="235" spans="1:8" s="8" customFormat="1" ht="15.75" x14ac:dyDescent="0.2">
      <c r="A235" s="53"/>
      <c r="B235" s="37"/>
      <c r="C235" s="64" t="s">
        <v>16</v>
      </c>
      <c r="D235" s="89">
        <f>SUM(D231:D234)</f>
        <v>191.02999999999997</v>
      </c>
      <c r="E235" s="66" t="s">
        <v>1</v>
      </c>
      <c r="F235" s="73"/>
      <c r="G235" s="73"/>
      <c r="H235" s="73"/>
    </row>
    <row r="236" spans="1:8" s="2" customFormat="1" ht="15.75" x14ac:dyDescent="0.2">
      <c r="A236" s="53" t="s">
        <v>251</v>
      </c>
      <c r="B236" s="34" t="s">
        <v>48</v>
      </c>
      <c r="C236" s="35"/>
      <c r="D236" s="35"/>
      <c r="E236" s="36"/>
      <c r="F236" s="73"/>
      <c r="G236" s="73"/>
      <c r="H236" s="73"/>
    </row>
    <row r="237" spans="1:8" s="2" customFormat="1" ht="15.75" x14ac:dyDescent="0.2">
      <c r="A237" s="9"/>
      <c r="B237" s="26"/>
      <c r="C237" s="58" t="s">
        <v>161</v>
      </c>
      <c r="D237" s="88">
        <v>740.5</v>
      </c>
      <c r="E237" s="60" t="s">
        <v>49</v>
      </c>
      <c r="F237" s="211"/>
      <c r="G237" s="211"/>
      <c r="H237" s="74"/>
    </row>
    <row r="238" spans="1:8" s="2" customFormat="1" ht="15.75" x14ac:dyDescent="0.2">
      <c r="A238" s="9"/>
      <c r="B238" s="26"/>
      <c r="C238" s="58" t="s">
        <v>178</v>
      </c>
      <c r="D238" s="88">
        <v>496.4</v>
      </c>
      <c r="E238" s="60" t="s">
        <v>49</v>
      </c>
      <c r="F238" s="211"/>
      <c r="G238" s="211"/>
      <c r="H238" s="74"/>
    </row>
    <row r="239" spans="1:8" s="2" customFormat="1" ht="15.75" x14ac:dyDescent="0.2">
      <c r="A239" s="9"/>
      <c r="B239" s="26"/>
      <c r="C239" s="58" t="s">
        <v>179</v>
      </c>
      <c r="D239" s="88">
        <f>2098.1+34.3</f>
        <v>2132.4</v>
      </c>
      <c r="E239" s="60" t="s">
        <v>49</v>
      </c>
      <c r="F239" s="211"/>
      <c r="G239" s="211"/>
      <c r="H239" s="74"/>
    </row>
    <row r="240" spans="1:8" s="2" customFormat="1" ht="15.75" x14ac:dyDescent="0.2">
      <c r="A240" s="9"/>
      <c r="B240" s="26"/>
      <c r="C240" s="58" t="s">
        <v>180</v>
      </c>
      <c r="D240" s="88">
        <f>507.5+5.7</f>
        <v>513.20000000000005</v>
      </c>
      <c r="E240" s="60" t="s">
        <v>49</v>
      </c>
      <c r="F240" s="211"/>
      <c r="G240" s="211"/>
      <c r="H240" s="74"/>
    </row>
    <row r="241" spans="1:8" s="8" customFormat="1" ht="15.75" x14ac:dyDescent="0.2">
      <c r="A241" s="53"/>
      <c r="B241" s="37"/>
      <c r="C241" s="64" t="s">
        <v>16</v>
      </c>
      <c r="D241" s="65">
        <f>SUM(D237:D240)</f>
        <v>3882.5</v>
      </c>
      <c r="E241" s="66" t="s">
        <v>49</v>
      </c>
      <c r="F241" s="73"/>
      <c r="G241" s="73"/>
      <c r="H241" s="73"/>
    </row>
    <row r="242" spans="1:8" s="2" customFormat="1" ht="15.75" x14ac:dyDescent="0.2">
      <c r="A242" s="53" t="s">
        <v>252</v>
      </c>
      <c r="B242" s="34" t="s">
        <v>50</v>
      </c>
      <c r="C242" s="35"/>
      <c r="D242" s="35"/>
      <c r="E242" s="36"/>
      <c r="F242" s="73"/>
      <c r="G242" s="73"/>
      <c r="H242" s="73"/>
    </row>
    <row r="243" spans="1:8" s="2" customFormat="1" ht="15.75" x14ac:dyDescent="0.2">
      <c r="A243" s="9"/>
      <c r="B243" s="26"/>
      <c r="C243" s="58" t="s">
        <v>161</v>
      </c>
      <c r="D243" s="88">
        <f>4.47*2.6*1.25</f>
        <v>14.5275</v>
      </c>
      <c r="E243" s="60" t="s">
        <v>2</v>
      </c>
      <c r="F243" s="74"/>
      <c r="G243" s="74"/>
      <c r="H243" s="74"/>
    </row>
    <row r="244" spans="1:8" s="2" customFormat="1" ht="15.75" x14ac:dyDescent="0.2">
      <c r="A244" s="9"/>
      <c r="B244" s="26"/>
      <c r="C244" s="58" t="s">
        <v>178</v>
      </c>
      <c r="D244" s="88">
        <f>1.8*3.15*1.4</f>
        <v>7.9379999999999997</v>
      </c>
      <c r="E244" s="60" t="s">
        <v>2</v>
      </c>
      <c r="F244" s="74"/>
      <c r="G244" s="74"/>
      <c r="H244" s="74"/>
    </row>
    <row r="245" spans="1:8" s="2" customFormat="1" ht="15.75" x14ac:dyDescent="0.2">
      <c r="A245" s="9"/>
      <c r="B245" s="26"/>
      <c r="C245" s="58" t="s">
        <v>179</v>
      </c>
      <c r="D245" s="88">
        <f>6.48*2.88*1.4</f>
        <v>26.127359999999999</v>
      </c>
      <c r="E245" s="60" t="s">
        <v>2</v>
      </c>
      <c r="F245" s="74"/>
      <c r="G245" s="74"/>
      <c r="H245" s="74"/>
    </row>
    <row r="246" spans="1:8" s="2" customFormat="1" ht="15.75" x14ac:dyDescent="0.2">
      <c r="A246" s="9"/>
      <c r="B246" s="26"/>
      <c r="C246" s="58" t="s">
        <v>180</v>
      </c>
      <c r="D246" s="88">
        <f>1.5*2.78*1.4</f>
        <v>5.8379999999999992</v>
      </c>
      <c r="E246" s="60" t="s">
        <v>2</v>
      </c>
      <c r="F246" s="74"/>
      <c r="G246" s="74"/>
      <c r="H246" s="74"/>
    </row>
    <row r="247" spans="1:8" s="8" customFormat="1" ht="15.75" x14ac:dyDescent="0.2">
      <c r="A247" s="53"/>
      <c r="B247" s="37"/>
      <c r="C247" s="64" t="s">
        <v>16</v>
      </c>
      <c r="D247" s="65">
        <f>SUM(D243:D246)</f>
        <v>54.430860000000003</v>
      </c>
      <c r="E247" s="66" t="s">
        <v>2</v>
      </c>
      <c r="F247" s="73"/>
      <c r="G247" s="73"/>
      <c r="H247" s="73"/>
    </row>
    <row r="248" spans="1:8" s="2" customFormat="1" ht="15.75" x14ac:dyDescent="0.2">
      <c r="A248" s="53" t="s">
        <v>253</v>
      </c>
      <c r="B248" s="34" t="s">
        <v>162</v>
      </c>
      <c r="C248" s="35"/>
      <c r="D248" s="35"/>
      <c r="E248" s="36"/>
      <c r="F248" s="73"/>
      <c r="G248" s="73"/>
      <c r="H248" s="73"/>
    </row>
    <row r="249" spans="1:8" s="2" customFormat="1" ht="15.75" x14ac:dyDescent="0.2">
      <c r="A249" s="9"/>
      <c r="B249" s="26"/>
      <c r="C249" s="58" t="s">
        <v>161</v>
      </c>
      <c r="D249" s="88">
        <v>1</v>
      </c>
      <c r="E249" s="60" t="s">
        <v>51</v>
      </c>
      <c r="F249" s="74"/>
      <c r="G249" s="74"/>
      <c r="H249" s="74"/>
    </row>
    <row r="250" spans="1:8" s="2" customFormat="1" ht="15.75" x14ac:dyDescent="0.2">
      <c r="A250" s="9"/>
      <c r="B250" s="26"/>
      <c r="C250" s="58" t="s">
        <v>178</v>
      </c>
      <c r="D250" s="88">
        <v>1</v>
      </c>
      <c r="E250" s="60" t="s">
        <v>51</v>
      </c>
      <c r="F250" s="74"/>
      <c r="G250" s="74"/>
      <c r="H250" s="74"/>
    </row>
    <row r="251" spans="1:8" s="2" customFormat="1" ht="15.75" x14ac:dyDescent="0.2">
      <c r="A251" s="9"/>
      <c r="B251" s="26"/>
      <c r="C251" s="58" t="s">
        <v>179</v>
      </c>
      <c r="D251" s="88">
        <v>1</v>
      </c>
      <c r="E251" s="60" t="s">
        <v>51</v>
      </c>
      <c r="F251" s="74"/>
      <c r="G251" s="74"/>
      <c r="H251" s="74"/>
    </row>
    <row r="252" spans="1:8" s="2" customFormat="1" ht="15.75" x14ac:dyDescent="0.2">
      <c r="A252" s="9"/>
      <c r="B252" s="26"/>
      <c r="C252" s="58" t="s">
        <v>180</v>
      </c>
      <c r="D252" s="88">
        <v>1</v>
      </c>
      <c r="E252" s="60" t="s">
        <v>51</v>
      </c>
      <c r="F252" s="211"/>
      <c r="G252" s="211"/>
      <c r="H252" s="211"/>
    </row>
    <row r="253" spans="1:8" s="8" customFormat="1" ht="15.75" x14ac:dyDescent="0.2">
      <c r="A253" s="53"/>
      <c r="B253" s="37"/>
      <c r="C253" s="64" t="s">
        <v>16</v>
      </c>
      <c r="D253" s="65">
        <f>SUM(D249:D252)</f>
        <v>4</v>
      </c>
      <c r="E253" s="66" t="s">
        <v>51</v>
      </c>
      <c r="F253" s="73"/>
      <c r="G253" s="73"/>
      <c r="H253" s="73"/>
    </row>
    <row r="254" spans="1:8" s="2" customFormat="1" ht="15.75" x14ac:dyDescent="0.2">
      <c r="A254" s="53" t="s">
        <v>254</v>
      </c>
      <c r="B254" s="34" t="s">
        <v>160</v>
      </c>
      <c r="C254" s="35"/>
      <c r="D254" s="35"/>
      <c r="E254" s="36"/>
      <c r="F254" s="73"/>
      <c r="G254" s="73"/>
      <c r="H254" s="73"/>
    </row>
    <row r="255" spans="1:8" s="2" customFormat="1" ht="15.75" x14ac:dyDescent="0.2">
      <c r="A255" s="9"/>
      <c r="B255" s="26"/>
      <c r="C255" s="58" t="s">
        <v>161</v>
      </c>
      <c r="D255" s="88">
        <f>4.47*2.6*0.1</f>
        <v>1.1622000000000001</v>
      </c>
      <c r="E255" s="60" t="s">
        <v>2</v>
      </c>
      <c r="F255" s="74"/>
      <c r="G255" s="74"/>
      <c r="H255" s="74"/>
    </row>
    <row r="256" spans="1:8" s="2" customFormat="1" ht="15.75" x14ac:dyDescent="0.2">
      <c r="A256" s="9"/>
      <c r="B256" s="26"/>
      <c r="C256" s="58" t="s">
        <v>178</v>
      </c>
      <c r="D256" s="88">
        <f>1.8*3.15*0.1</f>
        <v>0.56700000000000006</v>
      </c>
      <c r="E256" s="60" t="s">
        <v>51</v>
      </c>
      <c r="F256" s="74"/>
      <c r="G256" s="74"/>
      <c r="H256" s="74"/>
    </row>
    <row r="257" spans="1:8" s="2" customFormat="1" ht="15.75" x14ac:dyDescent="0.2">
      <c r="A257" s="9"/>
      <c r="B257" s="26"/>
      <c r="C257" s="58" t="s">
        <v>179</v>
      </c>
      <c r="D257" s="88">
        <f>6.48*2.88*0.1</f>
        <v>1.8662400000000003</v>
      </c>
      <c r="E257" s="60" t="s">
        <v>51</v>
      </c>
      <c r="F257" s="74"/>
      <c r="G257" s="74"/>
      <c r="H257" s="74"/>
    </row>
    <row r="258" spans="1:8" s="2" customFormat="1" ht="15.75" x14ac:dyDescent="0.2">
      <c r="A258" s="9"/>
      <c r="B258" s="26"/>
      <c r="C258" s="58" t="s">
        <v>180</v>
      </c>
      <c r="D258" s="88">
        <f>1.5*2.78*0.1</f>
        <v>0.41700000000000004</v>
      </c>
      <c r="E258" s="60" t="s">
        <v>2</v>
      </c>
      <c r="F258" s="74"/>
      <c r="G258" s="74"/>
      <c r="H258" s="74"/>
    </row>
    <row r="259" spans="1:8" s="8" customFormat="1" ht="16.5" thickBot="1" x14ac:dyDescent="0.25">
      <c r="A259" s="53"/>
      <c r="B259" s="37"/>
      <c r="C259" s="64" t="s">
        <v>16</v>
      </c>
      <c r="D259" s="89">
        <f>SUM(D255:D258)</f>
        <v>4.0124400000000007</v>
      </c>
      <c r="E259" s="87" t="s">
        <v>2</v>
      </c>
      <c r="F259" s="73"/>
      <c r="G259" s="73"/>
      <c r="H259" s="73"/>
    </row>
    <row r="260" spans="1:8" s="2" customFormat="1" ht="15.75" x14ac:dyDescent="0.2">
      <c r="A260" s="38" t="s">
        <v>206</v>
      </c>
      <c r="B260" s="39" t="s">
        <v>199</v>
      </c>
      <c r="C260" s="40"/>
      <c r="D260" s="40"/>
      <c r="E260" s="41"/>
      <c r="F260" s="91"/>
      <c r="G260" s="91"/>
      <c r="H260" s="91"/>
    </row>
    <row r="261" spans="1:8" s="2" customFormat="1" ht="15.75" x14ac:dyDescent="0.2">
      <c r="A261" s="53" t="s">
        <v>255</v>
      </c>
      <c r="B261" s="34" t="s">
        <v>516</v>
      </c>
      <c r="C261" s="35"/>
      <c r="D261" s="35"/>
      <c r="E261" s="36"/>
      <c r="F261" s="73"/>
      <c r="G261" s="73"/>
      <c r="H261" s="73"/>
    </row>
    <row r="262" spans="1:8" s="2" customFormat="1" ht="15.75" x14ac:dyDescent="0.2">
      <c r="A262" s="9"/>
      <c r="B262" s="26"/>
      <c r="C262" s="58" t="s">
        <v>159</v>
      </c>
      <c r="D262" s="59">
        <v>16</v>
      </c>
      <c r="E262" s="60" t="s">
        <v>51</v>
      </c>
      <c r="F262" s="74"/>
      <c r="G262" s="74"/>
      <c r="H262" s="74"/>
    </row>
    <row r="263" spans="1:8" s="2" customFormat="1" ht="15.75" x14ac:dyDescent="0.2">
      <c r="A263" s="9"/>
      <c r="B263" s="26"/>
      <c r="C263" s="58" t="s">
        <v>169</v>
      </c>
      <c r="D263" s="59">
        <v>3</v>
      </c>
      <c r="E263" s="60" t="s">
        <v>51</v>
      </c>
      <c r="F263" s="90"/>
      <c r="G263" s="74"/>
      <c r="H263" s="74"/>
    </row>
    <row r="264" spans="1:8" s="8" customFormat="1" ht="16.5" thickBot="1" x14ac:dyDescent="0.25">
      <c r="A264" s="53"/>
      <c r="B264" s="37"/>
      <c r="C264" s="64" t="s">
        <v>0</v>
      </c>
      <c r="D264" s="65">
        <f>SUM(D262:D263)</f>
        <v>19</v>
      </c>
      <c r="E264" s="66" t="s">
        <v>51</v>
      </c>
      <c r="F264" s="73"/>
      <c r="G264" s="73"/>
      <c r="H264" s="73"/>
    </row>
    <row r="265" spans="1:8" s="2" customFormat="1" ht="15.75" x14ac:dyDescent="0.2">
      <c r="A265" s="38" t="s">
        <v>207</v>
      </c>
      <c r="B265" s="39" t="s">
        <v>200</v>
      </c>
      <c r="C265" s="40"/>
      <c r="D265" s="40"/>
      <c r="E265" s="41"/>
      <c r="F265" s="91"/>
      <c r="G265" s="91"/>
      <c r="H265" s="91"/>
    </row>
    <row r="266" spans="1:8" s="2" customFormat="1" ht="15.75" x14ac:dyDescent="0.2">
      <c r="A266" s="53" t="s">
        <v>530</v>
      </c>
      <c r="B266" s="34" t="s">
        <v>31</v>
      </c>
      <c r="C266" s="35"/>
      <c r="D266" s="35"/>
      <c r="E266" s="36"/>
      <c r="F266" s="73"/>
      <c r="G266" s="73"/>
      <c r="H266" s="73"/>
    </row>
    <row r="267" spans="1:8" s="8" customFormat="1" ht="16.5" thickBot="1" x14ac:dyDescent="0.25">
      <c r="A267" s="53"/>
      <c r="B267" s="37"/>
      <c r="C267" s="64" t="s">
        <v>16</v>
      </c>
      <c r="D267" s="65">
        <v>38</v>
      </c>
      <c r="E267" s="66" t="s">
        <v>51</v>
      </c>
      <c r="F267" s="73"/>
      <c r="G267" s="73"/>
      <c r="H267" s="73"/>
    </row>
    <row r="268" spans="1:8" s="2" customFormat="1" ht="16.5" thickBot="1" x14ac:dyDescent="0.25">
      <c r="A268" s="51">
        <v>7</v>
      </c>
      <c r="B268" s="25" t="s">
        <v>20</v>
      </c>
      <c r="C268" s="22"/>
      <c r="D268" s="82"/>
      <c r="E268" s="10"/>
      <c r="F268" s="70"/>
      <c r="G268" s="70"/>
      <c r="H268" s="70"/>
    </row>
    <row r="269" spans="1:8" s="2" customFormat="1" ht="16.5" thickBot="1" x14ac:dyDescent="0.25">
      <c r="A269" s="49" t="s">
        <v>155</v>
      </c>
      <c r="B269" s="50" t="s">
        <v>24</v>
      </c>
      <c r="C269" s="50"/>
      <c r="D269" s="50"/>
      <c r="E269" s="50"/>
      <c r="F269" s="50"/>
      <c r="G269" s="50"/>
      <c r="H269" s="50"/>
    </row>
    <row r="270" spans="1:8" s="2" customFormat="1" ht="15.75" x14ac:dyDescent="0.2">
      <c r="A270" s="53" t="s">
        <v>186</v>
      </c>
      <c r="B270" s="34" t="s">
        <v>165</v>
      </c>
      <c r="C270" s="35"/>
      <c r="D270" s="35"/>
      <c r="E270" s="36"/>
      <c r="F270" s="73"/>
      <c r="G270" s="73"/>
      <c r="H270" s="73"/>
    </row>
    <row r="271" spans="1:8" s="8" customFormat="1" ht="23.25" customHeight="1" x14ac:dyDescent="0.2">
      <c r="A271" s="53"/>
      <c r="B271" s="37"/>
      <c r="C271" s="64" t="s">
        <v>0</v>
      </c>
      <c r="D271" s="65">
        <v>1652</v>
      </c>
      <c r="E271" s="66" t="s">
        <v>30</v>
      </c>
      <c r="F271" s="73"/>
      <c r="G271" s="73"/>
      <c r="H271" s="73"/>
    </row>
    <row r="272" spans="1:8" s="2" customFormat="1" ht="15.75" x14ac:dyDescent="0.2">
      <c r="A272" s="53" t="s">
        <v>185</v>
      </c>
      <c r="B272" s="34" t="s">
        <v>134</v>
      </c>
      <c r="C272" s="35"/>
      <c r="D272" s="35"/>
      <c r="E272" s="36"/>
      <c r="F272" s="73"/>
      <c r="G272" s="73"/>
      <c r="H272" s="73"/>
    </row>
    <row r="273" spans="1:8" s="2" customFormat="1" ht="15.75" x14ac:dyDescent="0.2">
      <c r="A273" s="9"/>
      <c r="B273" s="26"/>
      <c r="C273" s="58" t="s">
        <v>54</v>
      </c>
      <c r="D273" s="59">
        <v>5525.71</v>
      </c>
      <c r="E273" s="60" t="s">
        <v>1</v>
      </c>
      <c r="F273" s="74"/>
      <c r="G273" s="74"/>
      <c r="H273" s="74"/>
    </row>
    <row r="274" spans="1:8" s="2" customFormat="1" ht="15.75" x14ac:dyDescent="0.2">
      <c r="A274" s="9"/>
      <c r="B274" s="26"/>
      <c r="C274" s="58" t="s">
        <v>56</v>
      </c>
      <c r="D274" s="59">
        <v>8360.4500000000007</v>
      </c>
      <c r="E274" s="60" t="s">
        <v>1</v>
      </c>
      <c r="F274" s="74"/>
      <c r="G274" s="74"/>
      <c r="H274" s="74"/>
    </row>
    <row r="275" spans="1:8" s="2" customFormat="1" ht="15.75" x14ac:dyDescent="0.2">
      <c r="A275" s="9"/>
      <c r="B275" s="26"/>
      <c r="C275" s="58" t="s">
        <v>82</v>
      </c>
      <c r="D275" s="59">
        <f>3019.14*0.5</f>
        <v>1509.57</v>
      </c>
      <c r="E275" s="60" t="s">
        <v>1</v>
      </c>
      <c r="F275" s="74"/>
      <c r="G275" s="74"/>
      <c r="H275" s="74"/>
    </row>
    <row r="276" spans="1:8" s="8" customFormat="1" ht="15.75" x14ac:dyDescent="0.2">
      <c r="A276" s="53"/>
      <c r="B276" s="37"/>
      <c r="C276" s="64" t="s">
        <v>0</v>
      </c>
      <c r="D276" s="65">
        <f>SUM(D273:D275)</f>
        <v>15395.73</v>
      </c>
      <c r="E276" s="66" t="s">
        <v>1</v>
      </c>
      <c r="F276" s="73"/>
      <c r="G276" s="73"/>
      <c r="H276" s="73"/>
    </row>
    <row r="277" spans="1:8" s="2" customFormat="1" ht="15.75" x14ac:dyDescent="0.2">
      <c r="A277" s="53" t="s">
        <v>187</v>
      </c>
      <c r="B277" s="34" t="s">
        <v>55</v>
      </c>
      <c r="C277" s="35"/>
      <c r="D277" s="35"/>
      <c r="E277" s="36"/>
      <c r="F277" s="73"/>
      <c r="G277" s="73"/>
      <c r="H277" s="73"/>
    </row>
    <row r="278" spans="1:8" s="2" customFormat="1" ht="15.75" x14ac:dyDescent="0.2">
      <c r="A278" s="9"/>
      <c r="B278" s="26"/>
      <c r="C278" s="58" t="s">
        <v>54</v>
      </c>
      <c r="D278" s="59">
        <f>D273</f>
        <v>5525.71</v>
      </c>
      <c r="E278" s="60" t="s">
        <v>1</v>
      </c>
      <c r="F278" s="74"/>
      <c r="G278" s="74"/>
      <c r="H278" s="74"/>
    </row>
    <row r="279" spans="1:8" s="2" customFormat="1" ht="15.75" x14ac:dyDescent="0.2">
      <c r="A279" s="9"/>
      <c r="B279" s="26"/>
      <c r="C279" s="58" t="s">
        <v>57</v>
      </c>
      <c r="D279" s="59">
        <v>0.1</v>
      </c>
      <c r="E279" s="60" t="s">
        <v>30</v>
      </c>
      <c r="F279" s="74"/>
      <c r="G279" s="74"/>
      <c r="H279" s="74"/>
    </row>
    <row r="280" spans="1:8" s="2" customFormat="1" ht="15.75" x14ac:dyDescent="0.2">
      <c r="A280" s="9"/>
      <c r="B280" s="26"/>
      <c r="C280" s="58" t="s">
        <v>56</v>
      </c>
      <c r="D280" s="59">
        <f>D274</f>
        <v>8360.4500000000007</v>
      </c>
      <c r="E280" s="60" t="s">
        <v>1</v>
      </c>
      <c r="F280" s="74"/>
      <c r="G280" s="74"/>
      <c r="H280" s="74"/>
    </row>
    <row r="281" spans="1:8" s="2" customFormat="1" ht="15.75" x14ac:dyDescent="0.2">
      <c r="A281" s="9"/>
      <c r="B281" s="26"/>
      <c r="C281" s="58" t="s">
        <v>57</v>
      </c>
      <c r="D281" s="59">
        <v>0.05</v>
      </c>
      <c r="E281" s="60" t="s">
        <v>30</v>
      </c>
      <c r="F281" s="74"/>
      <c r="G281" s="74"/>
      <c r="H281" s="74"/>
    </row>
    <row r="282" spans="1:8" s="8" customFormat="1" ht="15.75" x14ac:dyDescent="0.2">
      <c r="A282" s="53"/>
      <c r="B282" s="37"/>
      <c r="C282" s="64" t="s">
        <v>0</v>
      </c>
      <c r="D282" s="65">
        <f>(D278*D279)+(D280*D281)</f>
        <v>970.59350000000006</v>
      </c>
      <c r="E282" s="66" t="s">
        <v>2</v>
      </c>
      <c r="F282" s="73"/>
      <c r="G282" s="73"/>
      <c r="H282" s="73"/>
    </row>
    <row r="283" spans="1:8" s="2" customFormat="1" ht="15.75" x14ac:dyDescent="0.2">
      <c r="A283" s="53" t="s">
        <v>188</v>
      </c>
      <c r="B283" s="34" t="s">
        <v>32</v>
      </c>
      <c r="C283" s="35"/>
      <c r="D283" s="35"/>
      <c r="E283" s="36"/>
      <c r="F283" s="73"/>
      <c r="G283" s="73"/>
      <c r="H283" s="73"/>
    </row>
    <row r="284" spans="1:8" s="2" customFormat="1" ht="15.75" x14ac:dyDescent="0.2">
      <c r="A284" s="9"/>
      <c r="B284" s="26"/>
      <c r="C284" s="58" t="s">
        <v>59</v>
      </c>
      <c r="D284" s="59">
        <f>D282</f>
        <v>970.59350000000006</v>
      </c>
      <c r="E284" s="60" t="s">
        <v>2</v>
      </c>
      <c r="F284" s="74"/>
      <c r="G284" s="74"/>
      <c r="H284" s="74"/>
    </row>
    <row r="285" spans="1:8" s="2" customFormat="1" ht="15.75" x14ac:dyDescent="0.2">
      <c r="A285" s="9"/>
      <c r="B285" s="26"/>
      <c r="C285" s="58" t="s">
        <v>35</v>
      </c>
      <c r="D285" s="59">
        <v>30</v>
      </c>
      <c r="E285" s="60" t="s">
        <v>38</v>
      </c>
      <c r="F285" s="74"/>
      <c r="G285" s="74"/>
      <c r="H285" s="74"/>
    </row>
    <row r="286" spans="1:8" s="8" customFormat="1" ht="15.75" x14ac:dyDescent="0.2">
      <c r="A286" s="53"/>
      <c r="B286" s="37"/>
      <c r="C286" s="64" t="s">
        <v>0</v>
      </c>
      <c r="D286" s="65">
        <f>D284*1.3</f>
        <v>1261.7715500000002</v>
      </c>
      <c r="E286" s="66" t="s">
        <v>2</v>
      </c>
      <c r="F286" s="73"/>
      <c r="G286" s="73"/>
      <c r="H286" s="73"/>
    </row>
    <row r="287" spans="1:8" s="2" customFormat="1" ht="15.75" x14ac:dyDescent="0.2">
      <c r="A287" s="53" t="s">
        <v>189</v>
      </c>
      <c r="B287" s="34" t="s">
        <v>33</v>
      </c>
      <c r="C287" s="35"/>
      <c r="D287" s="35"/>
      <c r="E287" s="36"/>
      <c r="F287" s="73"/>
      <c r="G287" s="73"/>
      <c r="H287" s="73"/>
    </row>
    <row r="288" spans="1:8" s="2" customFormat="1" ht="15.75" x14ac:dyDescent="0.2">
      <c r="A288" s="9"/>
      <c r="B288" s="26"/>
      <c r="C288" s="58" t="s">
        <v>34</v>
      </c>
      <c r="D288" s="59">
        <f>D286</f>
        <v>1261.7715500000002</v>
      </c>
      <c r="E288" s="60" t="s">
        <v>2</v>
      </c>
      <c r="F288" s="74"/>
      <c r="G288" s="74"/>
      <c r="H288" s="74"/>
    </row>
    <row r="289" spans="1:8" s="2" customFormat="1" ht="15.75" x14ac:dyDescent="0.2">
      <c r="A289" s="9"/>
      <c r="B289" s="26"/>
      <c r="C289" s="58" t="s">
        <v>128</v>
      </c>
      <c r="D289" s="59">
        <v>7.8</v>
      </c>
      <c r="E289" s="60" t="s">
        <v>39</v>
      </c>
      <c r="F289" s="74"/>
      <c r="G289" s="74"/>
      <c r="H289" s="74"/>
    </row>
    <row r="290" spans="1:8" s="8" customFormat="1" ht="15.75" x14ac:dyDescent="0.2">
      <c r="A290" s="53"/>
      <c r="B290" s="37"/>
      <c r="C290" s="64" t="s">
        <v>0</v>
      </c>
      <c r="D290" s="65">
        <f>D288*D289</f>
        <v>9841.8180900000007</v>
      </c>
      <c r="E290" s="66" t="s">
        <v>144</v>
      </c>
      <c r="F290" s="73"/>
      <c r="G290" s="73"/>
      <c r="H290" s="73"/>
    </row>
    <row r="291" spans="1:8" s="2" customFormat="1" ht="15.75" x14ac:dyDescent="0.2">
      <c r="A291" s="53" t="s">
        <v>190</v>
      </c>
      <c r="B291" s="34" t="s">
        <v>149</v>
      </c>
      <c r="C291" s="35"/>
      <c r="D291" s="35"/>
      <c r="E291" s="36"/>
      <c r="F291" s="73"/>
      <c r="G291" s="73"/>
      <c r="H291" s="73"/>
    </row>
    <row r="292" spans="1:8" s="2" customFormat="1" ht="15.75" x14ac:dyDescent="0.2">
      <c r="A292" s="9"/>
      <c r="B292" s="26"/>
      <c r="C292" s="58" t="s">
        <v>54</v>
      </c>
      <c r="D292" s="59">
        <f>D278</f>
        <v>5525.71</v>
      </c>
      <c r="E292" s="60" t="s">
        <v>1</v>
      </c>
      <c r="F292" s="74"/>
      <c r="G292" s="74"/>
      <c r="H292" s="74"/>
    </row>
    <row r="293" spans="1:8" s="2" customFormat="1" ht="15.75" x14ac:dyDescent="0.2">
      <c r="A293" s="9"/>
      <c r="B293" s="26"/>
      <c r="C293" s="58" t="s">
        <v>60</v>
      </c>
      <c r="D293" s="59">
        <v>1</v>
      </c>
      <c r="E293" s="60"/>
      <c r="F293" s="74"/>
      <c r="G293" s="74"/>
      <c r="H293" s="74"/>
    </row>
    <row r="294" spans="1:8" s="2" customFormat="1" ht="15.75" x14ac:dyDescent="0.2">
      <c r="A294" s="9"/>
      <c r="B294" s="26"/>
      <c r="C294" s="58" t="s">
        <v>56</v>
      </c>
      <c r="D294" s="59">
        <f>D280</f>
        <v>8360.4500000000007</v>
      </c>
      <c r="E294" s="60" t="s">
        <v>1</v>
      </c>
      <c r="F294" s="74"/>
      <c r="G294" s="74"/>
      <c r="H294" s="74"/>
    </row>
    <row r="295" spans="1:8" s="2" customFormat="1" ht="15.75" x14ac:dyDescent="0.2">
      <c r="A295" s="9"/>
      <c r="B295" s="26"/>
      <c r="C295" s="58" t="s">
        <v>60</v>
      </c>
      <c r="D295" s="59">
        <v>1</v>
      </c>
      <c r="E295" s="60"/>
      <c r="F295" s="74"/>
      <c r="G295" s="74"/>
      <c r="H295" s="74"/>
    </row>
    <row r="296" spans="1:8" s="8" customFormat="1" ht="15.75" x14ac:dyDescent="0.2">
      <c r="A296" s="53"/>
      <c r="B296" s="37"/>
      <c r="C296" s="64" t="s">
        <v>0</v>
      </c>
      <c r="D296" s="65">
        <f>D292+D294</f>
        <v>13886.16</v>
      </c>
      <c r="E296" s="66" t="s">
        <v>1</v>
      </c>
      <c r="F296" s="73"/>
      <c r="G296" s="73"/>
      <c r="H296" s="73"/>
    </row>
    <row r="297" spans="1:8" s="2" customFormat="1" ht="15.75" x14ac:dyDescent="0.2">
      <c r="A297" s="53" t="s">
        <v>191</v>
      </c>
      <c r="B297" s="34" t="s">
        <v>58</v>
      </c>
      <c r="C297" s="35"/>
      <c r="D297" s="35"/>
      <c r="E297" s="36"/>
      <c r="F297" s="73"/>
      <c r="G297" s="73"/>
      <c r="H297" s="73"/>
    </row>
    <row r="298" spans="1:8" s="2" customFormat="1" ht="15.75" x14ac:dyDescent="0.2">
      <c r="A298" s="9"/>
      <c r="B298" s="26"/>
      <c r="C298" s="58" t="s">
        <v>54</v>
      </c>
      <c r="D298" s="59">
        <f>D292</f>
        <v>5525.71</v>
      </c>
      <c r="E298" s="60" t="s">
        <v>1</v>
      </c>
      <c r="F298" s="74"/>
      <c r="G298" s="74"/>
      <c r="H298" s="74"/>
    </row>
    <row r="299" spans="1:8" s="2" customFormat="1" ht="15.75" x14ac:dyDescent="0.2">
      <c r="A299" s="9"/>
      <c r="B299" s="26"/>
      <c r="C299" s="58" t="s">
        <v>60</v>
      </c>
      <c r="D299" s="59">
        <v>2</v>
      </c>
      <c r="E299" s="60"/>
      <c r="F299" s="74"/>
      <c r="G299" s="74"/>
      <c r="H299" s="74"/>
    </row>
    <row r="300" spans="1:8" s="2" customFormat="1" ht="15.75" x14ac:dyDescent="0.2">
      <c r="A300" s="9"/>
      <c r="B300" s="26"/>
      <c r="C300" s="58" t="s">
        <v>56</v>
      </c>
      <c r="D300" s="59">
        <f>D294</f>
        <v>8360.4500000000007</v>
      </c>
      <c r="E300" s="60" t="s">
        <v>1</v>
      </c>
      <c r="F300" s="74"/>
      <c r="G300" s="74"/>
      <c r="H300" s="74"/>
    </row>
    <row r="301" spans="1:8" s="2" customFormat="1" ht="15.75" x14ac:dyDescent="0.2">
      <c r="A301" s="9"/>
      <c r="B301" s="26"/>
      <c r="C301" s="58" t="s">
        <v>60</v>
      </c>
      <c r="D301" s="59">
        <v>1</v>
      </c>
      <c r="E301" s="60"/>
      <c r="F301" s="74"/>
      <c r="G301" s="74"/>
      <c r="H301" s="74"/>
    </row>
    <row r="302" spans="1:8" s="8" customFormat="1" ht="15.75" x14ac:dyDescent="0.2">
      <c r="A302" s="53"/>
      <c r="B302" s="37"/>
      <c r="C302" s="64" t="s">
        <v>0</v>
      </c>
      <c r="D302" s="65">
        <f>(D298*D299)+(D300*D301)</f>
        <v>19411.870000000003</v>
      </c>
      <c r="E302" s="66" t="s">
        <v>1</v>
      </c>
      <c r="F302" s="73"/>
      <c r="G302" s="73"/>
      <c r="H302" s="73"/>
    </row>
    <row r="303" spans="1:8" s="2" customFormat="1" ht="15.75" x14ac:dyDescent="0.2">
      <c r="A303" s="53" t="s">
        <v>192</v>
      </c>
      <c r="B303" s="34" t="s">
        <v>33</v>
      </c>
      <c r="C303" s="35"/>
      <c r="D303" s="35"/>
      <c r="E303" s="36"/>
      <c r="F303" s="73"/>
      <c r="G303" s="73"/>
      <c r="H303" s="73"/>
    </row>
    <row r="304" spans="1:8" s="2" customFormat="1" ht="15.75" x14ac:dyDescent="0.2">
      <c r="A304" s="9"/>
      <c r="B304" s="26"/>
      <c r="C304" s="58" t="s">
        <v>64</v>
      </c>
      <c r="D304" s="59">
        <f>D296</f>
        <v>13886.16</v>
      </c>
      <c r="E304" s="60" t="s">
        <v>1</v>
      </c>
      <c r="F304" s="74"/>
      <c r="G304" s="74"/>
      <c r="H304" s="74"/>
    </row>
    <row r="305" spans="1:8" s="2" customFormat="1" ht="15.75" x14ac:dyDescent="0.2">
      <c r="A305" s="9"/>
      <c r="B305" s="26"/>
      <c r="C305" s="58" t="s">
        <v>61</v>
      </c>
      <c r="D305" s="79">
        <v>1.1999999999999999E-3</v>
      </c>
      <c r="E305" s="60" t="s">
        <v>62</v>
      </c>
      <c r="F305" s="74"/>
      <c r="G305" s="74"/>
      <c r="H305" s="74"/>
    </row>
    <row r="306" spans="1:8" s="2" customFormat="1" ht="15.75" x14ac:dyDescent="0.2">
      <c r="A306" s="9"/>
      <c r="B306" s="26"/>
      <c r="C306" s="58" t="s">
        <v>65</v>
      </c>
      <c r="D306" s="59">
        <f>D302</f>
        <v>19411.870000000003</v>
      </c>
      <c r="E306" s="60" t="s">
        <v>1</v>
      </c>
      <c r="F306" s="74"/>
      <c r="G306" s="74"/>
      <c r="H306" s="74"/>
    </row>
    <row r="307" spans="1:8" s="2" customFormat="1" ht="15.75" x14ac:dyDescent="0.2">
      <c r="A307" s="9"/>
      <c r="B307" s="26"/>
      <c r="C307" s="58" t="s">
        <v>61</v>
      </c>
      <c r="D307" s="79">
        <v>5.0000000000000001E-4</v>
      </c>
      <c r="E307" s="60" t="s">
        <v>62</v>
      </c>
      <c r="F307" s="74"/>
      <c r="G307" s="74"/>
      <c r="H307" s="74"/>
    </row>
    <row r="308" spans="1:8" s="2" customFormat="1" ht="15.75" x14ac:dyDescent="0.2">
      <c r="A308" s="9"/>
      <c r="B308" s="26"/>
      <c r="C308" s="58" t="s">
        <v>129</v>
      </c>
      <c r="D308" s="59">
        <v>232.9</v>
      </c>
      <c r="E308" s="60" t="s">
        <v>39</v>
      </c>
      <c r="F308" s="74"/>
      <c r="G308" s="74"/>
      <c r="H308" s="74"/>
    </row>
    <row r="309" spans="1:8" s="8" customFormat="1" ht="15.75" x14ac:dyDescent="0.2">
      <c r="A309" s="53"/>
      <c r="B309" s="37"/>
      <c r="C309" s="64" t="s">
        <v>0</v>
      </c>
      <c r="D309" s="65">
        <f>((D304*D305)+(D306*D307))*D308</f>
        <v>6141.4162582999998</v>
      </c>
      <c r="E309" s="66" t="s">
        <v>63</v>
      </c>
      <c r="F309" s="73"/>
      <c r="G309" s="73"/>
      <c r="H309" s="73"/>
    </row>
    <row r="310" spans="1:8" s="2" customFormat="1" ht="15.75" x14ac:dyDescent="0.2">
      <c r="A310" s="53" t="s">
        <v>193</v>
      </c>
      <c r="B310" s="34" t="s">
        <v>66</v>
      </c>
      <c r="C310" s="35"/>
      <c r="D310" s="35"/>
      <c r="E310" s="36"/>
      <c r="F310" s="73"/>
      <c r="G310" s="73"/>
      <c r="H310" s="73"/>
    </row>
    <row r="311" spans="1:8" s="2" customFormat="1" ht="15.75" x14ac:dyDescent="0.2">
      <c r="A311" s="9"/>
      <c r="B311" s="26"/>
      <c r="C311" s="58" t="s">
        <v>54</v>
      </c>
      <c r="D311" s="59">
        <f>D273</f>
        <v>5525.71</v>
      </c>
      <c r="E311" s="60" t="s">
        <v>1</v>
      </c>
      <c r="F311" s="74"/>
      <c r="G311" s="74"/>
      <c r="H311" s="74"/>
    </row>
    <row r="312" spans="1:8" s="2" customFormat="1" ht="15.75" x14ac:dyDescent="0.2">
      <c r="A312" s="9"/>
      <c r="B312" s="26"/>
      <c r="C312" s="58" t="s">
        <v>57</v>
      </c>
      <c r="D312" s="59">
        <v>0.35</v>
      </c>
      <c r="E312" s="60" t="s">
        <v>30</v>
      </c>
      <c r="F312" s="74"/>
      <c r="G312" s="74"/>
      <c r="H312" s="74"/>
    </row>
    <row r="313" spans="1:8" s="2" customFormat="1" ht="15.75" x14ac:dyDescent="0.2">
      <c r="A313" s="9"/>
      <c r="B313" s="26"/>
      <c r="C313" s="58" t="s">
        <v>56</v>
      </c>
      <c r="D313" s="59">
        <f>D274</f>
        <v>8360.4500000000007</v>
      </c>
      <c r="E313" s="60" t="s">
        <v>1</v>
      </c>
      <c r="F313" s="74"/>
      <c r="G313" s="74"/>
      <c r="H313" s="74"/>
    </row>
    <row r="314" spans="1:8" s="2" customFormat="1" ht="15.75" x14ac:dyDescent="0.2">
      <c r="A314" s="9"/>
      <c r="B314" s="26"/>
      <c r="C314" s="58" t="s">
        <v>57</v>
      </c>
      <c r="D314" s="59">
        <v>0.35</v>
      </c>
      <c r="E314" s="60" t="s">
        <v>30</v>
      </c>
      <c r="F314" s="74"/>
      <c r="G314" s="74"/>
      <c r="H314" s="74"/>
    </row>
    <row r="315" spans="1:8" s="2" customFormat="1" ht="15.75" x14ac:dyDescent="0.2">
      <c r="A315" s="9"/>
      <c r="B315" s="26"/>
      <c r="C315" s="58" t="s">
        <v>82</v>
      </c>
      <c r="D315" s="59">
        <f>D275</f>
        <v>1509.57</v>
      </c>
      <c r="E315" s="60" t="s">
        <v>1</v>
      </c>
      <c r="F315" s="74"/>
      <c r="G315" s="74"/>
      <c r="H315" s="74"/>
    </row>
    <row r="316" spans="1:8" s="2" customFormat="1" ht="15.75" x14ac:dyDescent="0.2">
      <c r="A316" s="9"/>
      <c r="B316" s="26"/>
      <c r="C316" s="58" t="s">
        <v>57</v>
      </c>
      <c r="D316" s="59">
        <v>0.35</v>
      </c>
      <c r="E316" s="60" t="s">
        <v>30</v>
      </c>
      <c r="F316" s="74"/>
      <c r="G316" s="74"/>
      <c r="H316" s="74"/>
    </row>
    <row r="317" spans="1:8" s="8" customFormat="1" ht="15.75" x14ac:dyDescent="0.2">
      <c r="A317" s="53"/>
      <c r="B317" s="37"/>
      <c r="C317" s="64" t="s">
        <v>0</v>
      </c>
      <c r="D317" s="65">
        <f>(D311*D312)+(D313*D314)+(D315*D316)</f>
        <v>5388.5055000000002</v>
      </c>
      <c r="E317" s="66" t="s">
        <v>2</v>
      </c>
      <c r="F317" s="73"/>
      <c r="G317" s="73"/>
      <c r="H317" s="73"/>
    </row>
    <row r="318" spans="1:8" s="2" customFormat="1" ht="15.75" x14ac:dyDescent="0.2">
      <c r="A318" s="53" t="s">
        <v>194</v>
      </c>
      <c r="B318" s="34" t="s">
        <v>32</v>
      </c>
      <c r="C318" s="35"/>
      <c r="D318" s="35"/>
      <c r="E318" s="36"/>
      <c r="F318" s="73"/>
      <c r="G318" s="73"/>
      <c r="H318" s="73"/>
    </row>
    <row r="319" spans="1:8" s="2" customFormat="1" ht="15.75" x14ac:dyDescent="0.2">
      <c r="A319" s="9"/>
      <c r="B319" s="26"/>
      <c r="C319" s="58" t="s">
        <v>67</v>
      </c>
      <c r="D319" s="59">
        <f>D317</f>
        <v>5388.5055000000002</v>
      </c>
      <c r="E319" s="60" t="s">
        <v>2</v>
      </c>
      <c r="F319" s="74"/>
      <c r="G319" s="74"/>
      <c r="H319" s="74"/>
    </row>
    <row r="320" spans="1:8" s="2" customFormat="1" ht="15.75" x14ac:dyDescent="0.2">
      <c r="A320" s="9"/>
      <c r="B320" s="26"/>
      <c r="C320" s="58" t="s">
        <v>35</v>
      </c>
      <c r="D320" s="59">
        <v>30</v>
      </c>
      <c r="E320" s="60" t="s">
        <v>38</v>
      </c>
      <c r="F320" s="74"/>
      <c r="G320" s="74"/>
      <c r="H320" s="74"/>
    </row>
    <row r="321" spans="1:8" s="8" customFormat="1" ht="15.75" x14ac:dyDescent="0.2">
      <c r="A321" s="53"/>
      <c r="B321" s="37"/>
      <c r="C321" s="64" t="s">
        <v>0</v>
      </c>
      <c r="D321" s="65">
        <f>(D319)*1.3</f>
        <v>7005.0571500000005</v>
      </c>
      <c r="E321" s="66" t="s">
        <v>2</v>
      </c>
      <c r="F321" s="73"/>
      <c r="G321" s="73"/>
      <c r="H321" s="73"/>
    </row>
    <row r="322" spans="1:8" s="2" customFormat="1" ht="15.75" x14ac:dyDescent="0.2">
      <c r="A322" s="53" t="s">
        <v>195</v>
      </c>
      <c r="B322" s="34" t="s">
        <v>33</v>
      </c>
      <c r="C322" s="35"/>
      <c r="D322" s="35"/>
      <c r="E322" s="36"/>
      <c r="F322" s="73"/>
      <c r="G322" s="73"/>
      <c r="H322" s="73"/>
    </row>
    <row r="323" spans="1:8" s="2" customFormat="1" ht="15.75" x14ac:dyDescent="0.2">
      <c r="A323" s="9"/>
      <c r="B323" s="26"/>
      <c r="C323" s="58" t="s">
        <v>34</v>
      </c>
      <c r="D323" s="59">
        <f>D321</f>
        <v>7005.0571500000005</v>
      </c>
      <c r="E323" s="60" t="s">
        <v>2</v>
      </c>
      <c r="F323" s="74"/>
      <c r="G323" s="74"/>
      <c r="H323" s="74"/>
    </row>
    <row r="324" spans="1:8" s="2" customFormat="1" ht="15.75" x14ac:dyDescent="0.2">
      <c r="A324" s="9"/>
      <c r="B324" s="26"/>
      <c r="C324" s="58" t="s">
        <v>127</v>
      </c>
      <c r="D324" s="59">
        <v>8.6999999999999993</v>
      </c>
      <c r="E324" s="60" t="s">
        <v>39</v>
      </c>
      <c r="F324" s="74"/>
      <c r="G324" s="74"/>
      <c r="H324" s="74"/>
    </row>
    <row r="325" spans="1:8" s="8" customFormat="1" ht="16.5" thickBot="1" x14ac:dyDescent="0.25">
      <c r="A325" s="53"/>
      <c r="B325" s="37"/>
      <c r="C325" s="64" t="s">
        <v>0</v>
      </c>
      <c r="D325" s="65">
        <f>D323*D324</f>
        <v>60943.997205</v>
      </c>
      <c r="E325" s="66" t="s">
        <v>144</v>
      </c>
      <c r="F325" s="73"/>
      <c r="G325" s="73"/>
      <c r="H325" s="73"/>
    </row>
    <row r="326" spans="1:8" s="2" customFormat="1" ht="16.5" thickBot="1" x14ac:dyDescent="0.25">
      <c r="A326" s="49" t="s">
        <v>156</v>
      </c>
      <c r="B326" s="50" t="s">
        <v>52</v>
      </c>
      <c r="C326" s="50"/>
      <c r="D326" s="50"/>
      <c r="E326" s="50"/>
      <c r="F326" s="50"/>
      <c r="G326" s="50"/>
      <c r="H326" s="50"/>
    </row>
    <row r="327" spans="1:8" s="2" customFormat="1" ht="15.75" x14ac:dyDescent="0.2">
      <c r="A327" s="53" t="s">
        <v>183</v>
      </c>
      <c r="B327" s="34" t="s">
        <v>53</v>
      </c>
      <c r="C327" s="35"/>
      <c r="D327" s="35"/>
      <c r="E327" s="36"/>
      <c r="F327" s="73"/>
      <c r="G327" s="73"/>
      <c r="H327" s="73"/>
    </row>
    <row r="328" spans="1:8" s="8" customFormat="1" ht="15.75" x14ac:dyDescent="0.2">
      <c r="A328" s="53"/>
      <c r="B328" s="37"/>
      <c r="C328" s="64" t="s">
        <v>16</v>
      </c>
      <c r="D328" s="65">
        <v>3019.14</v>
      </c>
      <c r="E328" s="66" t="s">
        <v>30</v>
      </c>
      <c r="F328" s="73"/>
      <c r="G328" s="73"/>
      <c r="H328" s="73"/>
    </row>
    <row r="329" spans="1:8" s="2" customFormat="1" ht="15.75" x14ac:dyDescent="0.2">
      <c r="A329" s="53" t="s">
        <v>184</v>
      </c>
      <c r="B329" s="34" t="s">
        <v>510</v>
      </c>
      <c r="C329" s="35"/>
      <c r="D329" s="35"/>
      <c r="E329" s="36"/>
      <c r="F329" s="73"/>
      <c r="G329" s="73"/>
      <c r="H329" s="73"/>
    </row>
    <row r="330" spans="1:8" s="2" customFormat="1" ht="15.75" x14ac:dyDescent="0.2">
      <c r="A330" s="9"/>
      <c r="B330" s="26"/>
      <c r="C330" s="58" t="s">
        <v>80</v>
      </c>
      <c r="D330" s="59">
        <v>3078.04</v>
      </c>
      <c r="E330" s="60" t="s">
        <v>30</v>
      </c>
      <c r="F330" s="74"/>
      <c r="G330" s="74"/>
      <c r="H330" s="74"/>
    </row>
    <row r="331" spans="1:8" s="2" customFormat="1" ht="15.75" x14ac:dyDescent="0.2">
      <c r="A331" s="9"/>
      <c r="B331" s="26"/>
      <c r="C331" s="58" t="s">
        <v>176</v>
      </c>
      <c r="D331" s="59">
        <v>50</v>
      </c>
      <c r="E331" s="60" t="s">
        <v>38</v>
      </c>
      <c r="F331" s="74"/>
      <c r="G331" s="74"/>
      <c r="H331" s="74"/>
    </row>
    <row r="332" spans="1:8" s="8" customFormat="1" ht="16.5" thickBot="1" x14ac:dyDescent="0.25">
      <c r="A332" s="53"/>
      <c r="B332" s="37"/>
      <c r="C332" s="64" t="s">
        <v>177</v>
      </c>
      <c r="D332" s="65">
        <f>D330/2</f>
        <v>1539.02</v>
      </c>
      <c r="E332" s="66" t="s">
        <v>30</v>
      </c>
      <c r="F332" s="73"/>
      <c r="G332" s="73"/>
      <c r="H332" s="73"/>
    </row>
    <row r="333" spans="1:8" s="2" customFormat="1" ht="16.5" thickBot="1" x14ac:dyDescent="0.25">
      <c r="A333" s="51">
        <v>8</v>
      </c>
      <c r="B333" s="25" t="s">
        <v>541</v>
      </c>
      <c r="C333" s="22"/>
      <c r="D333" s="82"/>
      <c r="E333" s="10"/>
      <c r="F333" s="70"/>
      <c r="G333" s="70"/>
      <c r="H333" s="70"/>
    </row>
    <row r="334" spans="1:8" s="2" customFormat="1" ht="16.5" thickBot="1" x14ac:dyDescent="0.25">
      <c r="A334" s="49" t="s">
        <v>531</v>
      </c>
      <c r="B334" s="50" t="s">
        <v>548</v>
      </c>
      <c r="C334" s="50"/>
      <c r="D334" s="50"/>
      <c r="E334" s="50"/>
      <c r="F334" s="50"/>
      <c r="G334" s="50"/>
      <c r="H334" s="50"/>
    </row>
    <row r="335" spans="1:8" s="2" customFormat="1" ht="15.75" x14ac:dyDescent="0.2">
      <c r="A335" s="53" t="s">
        <v>573</v>
      </c>
      <c r="B335" s="34" t="s">
        <v>567</v>
      </c>
      <c r="C335" s="35"/>
      <c r="D335" s="35"/>
      <c r="E335" s="36"/>
      <c r="F335" s="73"/>
      <c r="G335" s="73"/>
      <c r="H335" s="73"/>
    </row>
    <row r="336" spans="1:8" s="2" customFormat="1" ht="15.75" x14ac:dyDescent="0.2">
      <c r="A336" s="9"/>
      <c r="B336" s="26"/>
      <c r="C336" s="58" t="s">
        <v>542</v>
      </c>
      <c r="D336" s="59">
        <f>5*0.3</f>
        <v>1.5</v>
      </c>
      <c r="E336" s="60" t="s">
        <v>1</v>
      </c>
      <c r="F336" s="74"/>
      <c r="G336" s="74"/>
      <c r="H336" s="74"/>
    </row>
    <row r="337" spans="1:8" s="2" customFormat="1" ht="15.75" x14ac:dyDescent="0.2">
      <c r="A337" s="9"/>
      <c r="B337" s="26"/>
      <c r="C337" s="58" t="s">
        <v>543</v>
      </c>
      <c r="D337" s="59">
        <v>2</v>
      </c>
      <c r="E337" s="60" t="s">
        <v>1</v>
      </c>
      <c r="F337" s="74"/>
      <c r="G337" s="74"/>
      <c r="H337" s="74"/>
    </row>
    <row r="338" spans="1:8" s="2" customFormat="1" ht="15.75" x14ac:dyDescent="0.2">
      <c r="A338" s="9"/>
      <c r="B338" s="26"/>
      <c r="C338" s="58" t="s">
        <v>544</v>
      </c>
      <c r="D338" s="59">
        <v>0.6</v>
      </c>
      <c r="E338" s="60" t="s">
        <v>1</v>
      </c>
      <c r="F338" s="74"/>
      <c r="G338" s="74"/>
      <c r="H338" s="74"/>
    </row>
    <row r="339" spans="1:8" s="2" customFormat="1" ht="15.75" x14ac:dyDescent="0.2">
      <c r="A339" s="9"/>
      <c r="B339" s="26"/>
      <c r="C339" s="58" t="s">
        <v>545</v>
      </c>
      <c r="D339" s="59">
        <v>1.8</v>
      </c>
      <c r="E339" s="60" t="s">
        <v>1</v>
      </c>
      <c r="F339" s="74"/>
      <c r="G339" s="74"/>
      <c r="H339" s="74"/>
    </row>
    <row r="340" spans="1:8" s="2" customFormat="1" ht="15.75" x14ac:dyDescent="0.2">
      <c r="A340" s="9"/>
      <c r="B340" s="26"/>
      <c r="C340" s="58" t="s">
        <v>549</v>
      </c>
      <c r="D340" s="59">
        <v>3.4</v>
      </c>
      <c r="E340" s="60" t="s">
        <v>1</v>
      </c>
      <c r="F340" s="74"/>
      <c r="G340" s="74"/>
      <c r="H340" s="74"/>
    </row>
    <row r="341" spans="1:8" s="2" customFormat="1" ht="15.75" x14ac:dyDescent="0.2">
      <c r="A341" s="9"/>
      <c r="B341" s="26"/>
      <c r="C341" s="58" t="s">
        <v>546</v>
      </c>
      <c r="D341" s="59">
        <v>0.2</v>
      </c>
      <c r="E341" s="60" t="s">
        <v>1</v>
      </c>
      <c r="F341" s="74"/>
      <c r="G341" s="74"/>
      <c r="H341" s="74"/>
    </row>
    <row r="342" spans="1:8" s="8" customFormat="1" ht="15.75" x14ac:dyDescent="0.2">
      <c r="A342" s="53"/>
      <c r="B342" s="37"/>
      <c r="C342" s="64" t="s">
        <v>547</v>
      </c>
      <c r="D342" s="65">
        <f>SUM(D336:D341)</f>
        <v>9.4999999999999982</v>
      </c>
      <c r="E342" s="66" t="s">
        <v>1</v>
      </c>
      <c r="F342" s="73"/>
      <c r="G342" s="73"/>
      <c r="H342" s="73"/>
    </row>
    <row r="343" spans="1:8" s="2" customFormat="1" ht="15.75" x14ac:dyDescent="0.2">
      <c r="A343" s="53" t="s">
        <v>574</v>
      </c>
      <c r="B343" s="34" t="s">
        <v>550</v>
      </c>
      <c r="C343" s="35"/>
      <c r="D343" s="35"/>
      <c r="E343" s="36"/>
      <c r="F343" s="73"/>
      <c r="G343" s="73"/>
      <c r="H343" s="73"/>
    </row>
    <row r="344" spans="1:8" s="8" customFormat="1" ht="15.75" x14ac:dyDescent="0.2">
      <c r="A344" s="53"/>
      <c r="B344" s="37"/>
      <c r="C344" s="64" t="s">
        <v>16</v>
      </c>
      <c r="D344" s="65">
        <v>23</v>
      </c>
      <c r="E344" s="66" t="s">
        <v>51</v>
      </c>
      <c r="F344" s="73"/>
      <c r="G344" s="73"/>
      <c r="H344" s="73"/>
    </row>
    <row r="345" spans="1:8" s="2" customFormat="1" ht="15.75" x14ac:dyDescent="0.2">
      <c r="A345" s="53" t="s">
        <v>575</v>
      </c>
      <c r="B345" s="34" t="s">
        <v>551</v>
      </c>
      <c r="C345" s="35"/>
      <c r="D345" s="35"/>
      <c r="E345" s="36"/>
      <c r="F345" s="73"/>
      <c r="G345" s="73"/>
      <c r="H345" s="73"/>
    </row>
    <row r="346" spans="1:8" s="8" customFormat="1" ht="16.5" thickBot="1" x14ac:dyDescent="0.25">
      <c r="A346" s="53"/>
      <c r="B346" s="37"/>
      <c r="C346" s="64" t="s">
        <v>16</v>
      </c>
      <c r="D346" s="65">
        <v>11</v>
      </c>
      <c r="E346" s="66" t="s">
        <v>51</v>
      </c>
      <c r="F346" s="73"/>
      <c r="G346" s="73"/>
      <c r="H346" s="73"/>
    </row>
    <row r="347" spans="1:8" s="2" customFormat="1" ht="16.5" thickBot="1" x14ac:dyDescent="0.25">
      <c r="A347" s="49" t="s">
        <v>566</v>
      </c>
      <c r="B347" s="50" t="s">
        <v>540</v>
      </c>
      <c r="C347" s="50"/>
      <c r="D347" s="50"/>
      <c r="E347" s="50"/>
      <c r="F347" s="50"/>
      <c r="G347" s="50"/>
      <c r="H347" s="50"/>
    </row>
    <row r="348" spans="1:8" s="2" customFormat="1" ht="15.75" x14ac:dyDescent="0.2">
      <c r="A348" s="53" t="s">
        <v>570</v>
      </c>
      <c r="B348" s="34" t="s">
        <v>568</v>
      </c>
      <c r="C348" s="35"/>
      <c r="D348" s="35"/>
      <c r="E348" s="36"/>
      <c r="F348" s="73"/>
      <c r="G348" s="73"/>
      <c r="H348" s="73"/>
    </row>
    <row r="349" spans="1:8" s="2" customFormat="1" ht="15.75" x14ac:dyDescent="0.2">
      <c r="A349" s="9"/>
      <c r="B349" s="26"/>
      <c r="C349" s="58" t="s">
        <v>552</v>
      </c>
      <c r="D349" s="59">
        <v>24.154</v>
      </c>
      <c r="E349" s="60" t="s">
        <v>1</v>
      </c>
      <c r="F349" s="74"/>
      <c r="G349" s="74"/>
      <c r="H349" s="74"/>
    </row>
    <row r="350" spans="1:8" s="2" customFormat="1" ht="15.75" x14ac:dyDescent="0.2">
      <c r="A350" s="9"/>
      <c r="B350" s="26"/>
      <c r="C350" s="58" t="s">
        <v>553</v>
      </c>
      <c r="D350" s="59">
        <v>2.375</v>
      </c>
      <c r="E350" s="60" t="s">
        <v>1</v>
      </c>
      <c r="F350" s="74"/>
      <c r="G350" s="74"/>
      <c r="H350" s="74"/>
    </row>
    <row r="351" spans="1:8" s="2" customFormat="1" ht="15.75" x14ac:dyDescent="0.2">
      <c r="A351" s="9"/>
      <c r="B351" s="26"/>
      <c r="C351" s="58" t="s">
        <v>554</v>
      </c>
      <c r="D351" s="59">
        <v>5.1130000000000004</v>
      </c>
      <c r="E351" s="60" t="s">
        <v>1</v>
      </c>
      <c r="F351" s="74"/>
      <c r="G351" s="74"/>
      <c r="H351" s="74"/>
    </row>
    <row r="352" spans="1:8" s="2" customFormat="1" ht="15.75" x14ac:dyDescent="0.2">
      <c r="A352" s="9"/>
      <c r="B352" s="26"/>
      <c r="C352" s="58" t="s">
        <v>555</v>
      </c>
      <c r="D352" s="59">
        <v>61.54</v>
      </c>
      <c r="E352" s="60" t="s">
        <v>1</v>
      </c>
      <c r="F352" s="74"/>
      <c r="G352" s="74"/>
      <c r="H352" s="74"/>
    </row>
    <row r="353" spans="1:8" s="2" customFormat="1" ht="15.75" x14ac:dyDescent="0.2">
      <c r="A353" s="9"/>
      <c r="B353" s="26"/>
      <c r="C353" s="58" t="s">
        <v>556</v>
      </c>
      <c r="D353" s="59">
        <v>1.9930000000000001</v>
      </c>
      <c r="E353" s="60" t="s">
        <v>1</v>
      </c>
      <c r="F353" s="74"/>
      <c r="G353" s="74"/>
      <c r="H353" s="74"/>
    </row>
    <row r="354" spans="1:8" s="2" customFormat="1" ht="15.75" x14ac:dyDescent="0.2">
      <c r="A354" s="9"/>
      <c r="B354" s="26"/>
      <c r="C354" s="58" t="s">
        <v>557</v>
      </c>
      <c r="D354" s="59">
        <v>89.253</v>
      </c>
      <c r="E354" s="60" t="s">
        <v>1</v>
      </c>
      <c r="F354" s="74"/>
      <c r="G354" s="74"/>
      <c r="H354" s="74"/>
    </row>
    <row r="355" spans="1:8" s="2" customFormat="1" ht="15.75" x14ac:dyDescent="0.2">
      <c r="A355" s="9"/>
      <c r="B355" s="26"/>
      <c r="C355" s="58" t="s">
        <v>558</v>
      </c>
      <c r="D355" s="59">
        <v>42.485000000000007</v>
      </c>
      <c r="E355" s="60" t="s">
        <v>1</v>
      </c>
      <c r="F355" s="74"/>
      <c r="G355" s="74"/>
      <c r="H355" s="74"/>
    </row>
    <row r="356" spans="1:8" s="2" customFormat="1" ht="15.75" x14ac:dyDescent="0.2">
      <c r="A356" s="9"/>
      <c r="B356" s="26"/>
      <c r="C356" s="58" t="s">
        <v>559</v>
      </c>
      <c r="D356" s="59">
        <v>0.34</v>
      </c>
      <c r="E356" s="60" t="s">
        <v>1</v>
      </c>
      <c r="F356" s="74"/>
      <c r="G356" s="74"/>
      <c r="H356" s="74"/>
    </row>
    <row r="357" spans="1:8" s="8" customFormat="1" ht="15.75" x14ac:dyDescent="0.2">
      <c r="A357" s="53"/>
      <c r="B357" s="37"/>
      <c r="C357" s="64" t="s">
        <v>547</v>
      </c>
      <c r="D357" s="65">
        <f>SUM(D349:D356)</f>
        <v>227.25300000000001</v>
      </c>
      <c r="E357" s="66" t="s">
        <v>1</v>
      </c>
      <c r="F357" s="73"/>
      <c r="G357" s="73"/>
      <c r="H357" s="73"/>
    </row>
    <row r="358" spans="1:8" s="2" customFormat="1" ht="15.75" x14ac:dyDescent="0.2">
      <c r="A358" s="53" t="s">
        <v>571</v>
      </c>
      <c r="B358" s="34" t="s">
        <v>569</v>
      </c>
      <c r="C358" s="35"/>
      <c r="D358" s="35"/>
      <c r="E358" s="36"/>
      <c r="F358" s="73"/>
      <c r="G358" s="73"/>
      <c r="H358" s="73"/>
    </row>
    <row r="359" spans="1:8" s="2" customFormat="1" ht="15.75" x14ac:dyDescent="0.2">
      <c r="A359" s="9"/>
      <c r="B359" s="26"/>
      <c r="C359" s="58" t="s">
        <v>560</v>
      </c>
      <c r="D359" s="59">
        <v>214.38</v>
      </c>
      <c r="E359" s="60" t="s">
        <v>1</v>
      </c>
      <c r="F359" s="74"/>
      <c r="G359" s="74"/>
      <c r="H359" s="74"/>
    </row>
    <row r="360" spans="1:8" s="2" customFormat="1" ht="15.75" x14ac:dyDescent="0.2">
      <c r="A360" s="9"/>
      <c r="B360" s="26"/>
      <c r="C360" s="58" t="s">
        <v>561</v>
      </c>
      <c r="D360" s="59">
        <v>28.212000000000003</v>
      </c>
      <c r="E360" s="60" t="s">
        <v>1</v>
      </c>
      <c r="F360" s="74"/>
      <c r="G360" s="74"/>
      <c r="H360" s="74"/>
    </row>
    <row r="361" spans="1:8" s="2" customFormat="1" ht="15.75" x14ac:dyDescent="0.2">
      <c r="A361" s="9"/>
      <c r="B361" s="26"/>
      <c r="C361" s="58" t="s">
        <v>562</v>
      </c>
      <c r="D361" s="59">
        <v>9.484</v>
      </c>
      <c r="E361" s="60" t="s">
        <v>1</v>
      </c>
      <c r="F361" s="74"/>
      <c r="G361" s="74"/>
      <c r="H361" s="74"/>
    </row>
    <row r="362" spans="1:8" s="2" customFormat="1" ht="15.75" x14ac:dyDescent="0.2">
      <c r="A362" s="9"/>
      <c r="B362" s="26"/>
      <c r="C362" s="58" t="s">
        <v>563</v>
      </c>
      <c r="D362" s="59">
        <v>82.9</v>
      </c>
      <c r="E362" s="60" t="s">
        <v>1</v>
      </c>
      <c r="F362" s="74"/>
      <c r="G362" s="74"/>
      <c r="H362" s="74"/>
    </row>
    <row r="363" spans="1:8" s="8" customFormat="1" ht="15.75" x14ac:dyDescent="0.2">
      <c r="A363" s="53"/>
      <c r="B363" s="37"/>
      <c r="C363" s="64" t="s">
        <v>547</v>
      </c>
      <c r="D363" s="65">
        <f>SUM(D359:D362)</f>
        <v>334.976</v>
      </c>
      <c r="E363" s="66" t="s">
        <v>1</v>
      </c>
      <c r="F363" s="73"/>
      <c r="G363" s="73"/>
      <c r="H363" s="73"/>
    </row>
    <row r="364" spans="1:8" s="2" customFormat="1" ht="15.75" x14ac:dyDescent="0.2">
      <c r="A364" s="53" t="s">
        <v>572</v>
      </c>
      <c r="B364" s="34" t="s">
        <v>565</v>
      </c>
      <c r="C364" s="35"/>
      <c r="D364" s="35"/>
      <c r="E364" s="36"/>
      <c r="F364" s="73"/>
      <c r="G364" s="73"/>
      <c r="H364" s="73"/>
    </row>
    <row r="365" spans="1:8" s="8" customFormat="1" ht="16.5" thickBot="1" x14ac:dyDescent="0.25">
      <c r="A365" s="53"/>
      <c r="B365" s="37"/>
      <c r="C365" s="64" t="s">
        <v>564</v>
      </c>
      <c r="D365" s="65">
        <v>41</v>
      </c>
      <c r="E365" s="66" t="s">
        <v>1</v>
      </c>
      <c r="F365" s="73"/>
      <c r="G365" s="73"/>
      <c r="H365" s="73"/>
    </row>
    <row r="366" spans="1:8" s="2" customFormat="1" ht="16.5" thickBot="1" x14ac:dyDescent="0.25">
      <c r="A366" s="51">
        <v>9</v>
      </c>
      <c r="B366" s="25" t="s">
        <v>10</v>
      </c>
      <c r="C366" s="22"/>
      <c r="D366" s="82"/>
      <c r="E366" s="10"/>
      <c r="F366" s="70"/>
      <c r="G366" s="70"/>
      <c r="H366" s="70"/>
    </row>
    <row r="367" spans="1:8" s="2" customFormat="1" ht="15.75" x14ac:dyDescent="0.2">
      <c r="A367" s="53" t="s">
        <v>536</v>
      </c>
      <c r="B367" s="34" t="s">
        <v>6</v>
      </c>
      <c r="C367" s="35"/>
      <c r="D367" s="35"/>
      <c r="E367" s="36"/>
      <c r="F367" s="73"/>
      <c r="G367" s="73"/>
      <c r="H367" s="73"/>
    </row>
    <row r="368" spans="1:8" s="8" customFormat="1" ht="15.75" x14ac:dyDescent="0.2">
      <c r="A368" s="53"/>
      <c r="B368" s="37"/>
      <c r="C368" s="64" t="s">
        <v>36</v>
      </c>
      <c r="D368" s="65">
        <v>12</v>
      </c>
      <c r="E368" s="66" t="s">
        <v>86</v>
      </c>
      <c r="F368" s="73"/>
      <c r="G368" s="73"/>
      <c r="H368" s="73"/>
    </row>
    <row r="369" spans="1:8" s="2" customFormat="1" ht="15.75" x14ac:dyDescent="0.2">
      <c r="A369" s="53" t="s">
        <v>537</v>
      </c>
      <c r="B369" s="34" t="s">
        <v>32</v>
      </c>
      <c r="C369" s="35"/>
      <c r="D369" s="35"/>
      <c r="E369" s="36"/>
      <c r="F369" s="73"/>
      <c r="G369" s="73"/>
      <c r="H369" s="73"/>
    </row>
    <row r="370" spans="1:8" s="2" customFormat="1" ht="15.75" x14ac:dyDescent="0.2">
      <c r="A370" s="9"/>
      <c r="B370" s="26"/>
      <c r="C370" s="58" t="s">
        <v>36</v>
      </c>
      <c r="D370" s="59">
        <f>D368</f>
        <v>12</v>
      </c>
      <c r="E370" s="60" t="s">
        <v>86</v>
      </c>
      <c r="F370" s="74"/>
      <c r="G370" s="74"/>
      <c r="H370" s="74"/>
    </row>
    <row r="371" spans="1:8" s="2" customFormat="1" ht="15.75" x14ac:dyDescent="0.2">
      <c r="A371" s="9"/>
      <c r="B371" s="26"/>
      <c r="C371" s="58" t="s">
        <v>7</v>
      </c>
      <c r="D371" s="59">
        <v>22</v>
      </c>
      <c r="E371" s="60"/>
      <c r="F371" s="74"/>
      <c r="G371" s="74"/>
      <c r="H371" s="74"/>
    </row>
    <row r="372" spans="1:8" s="2" customFormat="1" ht="15.75" x14ac:dyDescent="0.2">
      <c r="A372" s="9"/>
      <c r="B372" s="26"/>
      <c r="C372" s="58" t="s">
        <v>37</v>
      </c>
      <c r="D372" s="59">
        <v>0.8</v>
      </c>
      <c r="E372" s="60" t="s">
        <v>2</v>
      </c>
      <c r="F372" s="74"/>
      <c r="G372" s="74"/>
      <c r="H372" s="74"/>
    </row>
    <row r="373" spans="1:8" s="2" customFormat="1" ht="15.75" x14ac:dyDescent="0.2">
      <c r="A373" s="9"/>
      <c r="B373" s="26"/>
      <c r="C373" s="58" t="s">
        <v>35</v>
      </c>
      <c r="D373" s="59">
        <v>30</v>
      </c>
      <c r="E373" s="60" t="s">
        <v>38</v>
      </c>
      <c r="F373" s="74"/>
      <c r="G373" s="74"/>
      <c r="H373" s="74"/>
    </row>
    <row r="374" spans="1:8" s="8" customFormat="1" ht="15.75" x14ac:dyDescent="0.2">
      <c r="A374" s="53"/>
      <c r="B374" s="37"/>
      <c r="C374" s="64" t="s">
        <v>0</v>
      </c>
      <c r="D374" s="65">
        <f>(D370*D372*D371)*((100+D373)/100)</f>
        <v>274.56000000000006</v>
      </c>
      <c r="E374" s="66" t="s">
        <v>2</v>
      </c>
      <c r="F374" s="73"/>
      <c r="G374" s="73"/>
      <c r="H374" s="73"/>
    </row>
    <row r="375" spans="1:8" s="2" customFormat="1" ht="15.75" x14ac:dyDescent="0.2">
      <c r="A375" s="53" t="s">
        <v>538</v>
      </c>
      <c r="B375" s="34" t="s">
        <v>33</v>
      </c>
      <c r="C375" s="35"/>
      <c r="D375" s="35"/>
      <c r="E375" s="36"/>
      <c r="F375" s="73"/>
      <c r="G375" s="73"/>
      <c r="H375" s="73"/>
    </row>
    <row r="376" spans="1:8" s="2" customFormat="1" ht="15.75" x14ac:dyDescent="0.2">
      <c r="A376" s="9"/>
      <c r="B376" s="26"/>
      <c r="C376" s="58" t="s">
        <v>34</v>
      </c>
      <c r="D376" s="59">
        <f>D374</f>
        <v>274.56000000000006</v>
      </c>
      <c r="E376" s="60" t="s">
        <v>2</v>
      </c>
      <c r="F376" s="74"/>
      <c r="G376" s="74"/>
      <c r="H376" s="74"/>
    </row>
    <row r="377" spans="1:8" s="2" customFormat="1" ht="15.75" x14ac:dyDescent="0.2">
      <c r="A377" s="9"/>
      <c r="B377" s="26"/>
      <c r="C377" s="61" t="s">
        <v>151</v>
      </c>
      <c r="D377" s="62">
        <v>4.5</v>
      </c>
      <c r="E377" s="63" t="s">
        <v>39</v>
      </c>
      <c r="F377" s="74"/>
      <c r="G377" s="74"/>
      <c r="H377" s="74"/>
    </row>
    <row r="378" spans="1:8" s="8" customFormat="1" ht="15.75" x14ac:dyDescent="0.2">
      <c r="A378" s="53"/>
      <c r="B378" s="37"/>
      <c r="C378" s="64" t="s">
        <v>0</v>
      </c>
      <c r="D378" s="65">
        <f>D376*D377</f>
        <v>1235.5200000000002</v>
      </c>
      <c r="E378" s="66" t="s">
        <v>144</v>
      </c>
      <c r="F378" s="73"/>
      <c r="G378" s="73"/>
      <c r="H378" s="73"/>
    </row>
    <row r="379" spans="1:8" s="2" customFormat="1" ht="15.75" x14ac:dyDescent="0.2">
      <c r="A379" s="53" t="s">
        <v>539</v>
      </c>
      <c r="B379" s="34" t="s">
        <v>40</v>
      </c>
      <c r="C379" s="35"/>
      <c r="D379" s="35"/>
      <c r="E379" s="36"/>
      <c r="F379" s="73"/>
      <c r="G379" s="73"/>
      <c r="H379" s="73"/>
    </row>
    <row r="380" spans="1:8" s="8" customFormat="1" ht="15.75" x14ac:dyDescent="0.2">
      <c r="A380" s="37"/>
      <c r="B380" s="37"/>
      <c r="C380" s="64" t="s">
        <v>34</v>
      </c>
      <c r="D380" s="65">
        <f>D374</f>
        <v>274.56000000000006</v>
      </c>
      <c r="E380" s="66" t="s">
        <v>2</v>
      </c>
      <c r="F380" s="73"/>
      <c r="G380" s="73"/>
      <c r="H380" s="73"/>
    </row>
    <row r="381" spans="1:8" x14ac:dyDescent="0.2">
      <c r="A381" s="11"/>
      <c r="B381" s="11"/>
      <c r="C381" s="11"/>
      <c r="D381" s="12"/>
      <c r="E381" s="13"/>
      <c r="F381" s="76"/>
      <c r="G381" s="76"/>
      <c r="H381" s="76"/>
    </row>
    <row r="382" spans="1:8" s="1" customFormat="1" x14ac:dyDescent="0.2">
      <c r="A382" s="43"/>
      <c r="B382" s="44"/>
      <c r="C382" s="44"/>
      <c r="D382" s="85"/>
      <c r="E382" s="44"/>
      <c r="F382" s="76"/>
      <c r="G382" s="76"/>
      <c r="H382" s="76"/>
    </row>
    <row r="383" spans="1:8" s="1" customFormat="1" x14ac:dyDescent="0.2">
      <c r="A383" s="43"/>
      <c r="B383" s="52"/>
      <c r="C383" s="52"/>
      <c r="D383" s="86"/>
      <c r="E383" s="52"/>
      <c r="F383" s="76"/>
      <c r="G383" s="76"/>
      <c r="H383" s="76"/>
    </row>
    <row r="384" spans="1:8" s="1" customFormat="1" x14ac:dyDescent="0.2">
      <c r="A384" s="3"/>
      <c r="B384" s="3"/>
      <c r="C384" s="3"/>
      <c r="D384" s="12"/>
      <c r="E384" s="42"/>
      <c r="F384" s="76"/>
      <c r="G384" s="76"/>
      <c r="H384" s="76"/>
    </row>
    <row r="385" spans="1:8" s="1" customFormat="1" x14ac:dyDescent="0.2">
      <c r="A385" s="3"/>
      <c r="B385" s="3"/>
      <c r="C385" s="3"/>
      <c r="D385" s="12"/>
      <c r="E385" s="42"/>
      <c r="F385" s="76"/>
      <c r="G385" s="76"/>
      <c r="H385" s="76"/>
    </row>
    <row r="386" spans="1:8" s="1" customFormat="1" x14ac:dyDescent="0.2">
      <c r="A386" s="3"/>
      <c r="B386" s="3"/>
      <c r="C386" s="3"/>
      <c r="D386" s="12"/>
      <c r="E386" s="42"/>
      <c r="F386" s="76"/>
      <c r="G386" s="76"/>
      <c r="H386" s="76"/>
    </row>
    <row r="387" spans="1:8" s="1" customFormat="1" x14ac:dyDescent="0.2">
      <c r="A387" s="3"/>
      <c r="B387" s="3"/>
      <c r="C387" s="3"/>
      <c r="D387" s="12"/>
      <c r="E387" s="42"/>
      <c r="F387" s="76"/>
      <c r="G387" s="76"/>
      <c r="H387" s="76"/>
    </row>
    <row r="388" spans="1:8" s="1" customFormat="1" ht="15.75" x14ac:dyDescent="0.2">
      <c r="A388" s="3"/>
      <c r="B388" s="45" t="s">
        <v>4</v>
      </c>
      <c r="C388" s="200" t="s">
        <v>108</v>
      </c>
      <c r="D388" s="200"/>
      <c r="E388" s="200"/>
      <c r="F388" s="200"/>
      <c r="G388" s="76"/>
      <c r="H388" s="76"/>
    </row>
    <row r="389" spans="1:8" s="1" customFormat="1" ht="15.75" x14ac:dyDescent="0.2">
      <c r="A389" s="3"/>
      <c r="B389" s="44"/>
      <c r="C389" s="199" t="s">
        <v>109</v>
      </c>
      <c r="D389" s="199"/>
      <c r="E389" s="199"/>
      <c r="F389" s="199"/>
      <c r="G389" s="76"/>
      <c r="H389" s="76"/>
    </row>
    <row r="390" spans="1:8" s="18" customFormat="1" x14ac:dyDescent="0.2">
      <c r="A390" s="15"/>
      <c r="B390" s="16"/>
      <c r="C390" s="15"/>
      <c r="D390" s="17"/>
      <c r="F390" s="77"/>
      <c r="G390" s="78"/>
      <c r="H390" s="78"/>
    </row>
    <row r="391" spans="1:8" s="18" customFormat="1" x14ac:dyDescent="0.2">
      <c r="A391" s="15"/>
      <c r="B391" s="16"/>
      <c r="C391" s="15"/>
      <c r="D391" s="17"/>
      <c r="F391" s="77"/>
      <c r="G391" s="78"/>
      <c r="H391" s="78"/>
    </row>
  </sheetData>
  <mergeCells count="25">
    <mergeCell ref="A1:F2"/>
    <mergeCell ref="F3:H4"/>
    <mergeCell ref="F231:G231"/>
    <mergeCell ref="F225:G225"/>
    <mergeCell ref="F226:G226"/>
    <mergeCell ref="F227:G227"/>
    <mergeCell ref="F228:G228"/>
    <mergeCell ref="F35:G35"/>
    <mergeCell ref="A6:H6"/>
    <mergeCell ref="F125:G125"/>
    <mergeCell ref="F126:G126"/>
    <mergeCell ref="F129:G129"/>
    <mergeCell ref="C389:F389"/>
    <mergeCell ref="C388:F388"/>
    <mergeCell ref="A3:B4"/>
    <mergeCell ref="C3:E3"/>
    <mergeCell ref="C4:E4"/>
    <mergeCell ref="F238:G238"/>
    <mergeCell ref="F239:G239"/>
    <mergeCell ref="F240:G240"/>
    <mergeCell ref="F232:G232"/>
    <mergeCell ref="F233:G233"/>
    <mergeCell ref="F237:G237"/>
    <mergeCell ref="F234:G234"/>
    <mergeCell ref="F252:H252"/>
  </mergeCells>
  <pageMargins left="0.51181102362204722" right="0.51181102362204722" top="0.78740157480314965" bottom="0.78740157480314965" header="0.31496062992125984" footer="0.31496062992125984"/>
  <pageSetup paperSize="9" scale="61" fitToHeight="2000" orientation="portrait" r:id="rId1"/>
  <headerFooter>
    <oddFooter>Página &amp;P de &amp;N</oddFooter>
  </headerFooter>
  <rowBreaks count="2" manualBreakCount="2">
    <brk id="68" max="7" man="1"/>
    <brk id="13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26A1A-7E29-414F-8D52-03643F3835B2}">
  <dimension ref="A1:J136"/>
  <sheetViews>
    <sheetView view="pageBreakPreview" zoomScale="70" zoomScaleNormal="85" zoomScaleSheetLayoutView="70" workbookViewId="0">
      <selection activeCell="G100" sqref="G100"/>
    </sheetView>
  </sheetViews>
  <sheetFormatPr defaultRowHeight="14.25" x14ac:dyDescent="0.2"/>
  <cols>
    <col min="1" max="1" width="8.75" customWidth="1"/>
    <col min="2" max="2" width="14.875" customWidth="1"/>
    <col min="3" max="3" width="11.25" customWidth="1"/>
    <col min="4" max="4" width="63.125" customWidth="1"/>
    <col min="5" max="5" width="8.375" customWidth="1"/>
    <col min="6" max="6" width="13.875" style="111" customWidth="1"/>
    <col min="7" max="7" width="14.875" customWidth="1"/>
    <col min="8" max="8" width="16.625" bestFit="1" customWidth="1"/>
    <col min="9" max="9" width="17" bestFit="1" customWidth="1"/>
  </cols>
  <sheetData>
    <row r="1" spans="1:10" s="94" customFormat="1" ht="22.9" customHeight="1" thickBot="1" x14ac:dyDescent="0.3">
      <c r="A1" s="220" t="s">
        <v>509</v>
      </c>
      <c r="B1" s="220"/>
      <c r="C1" s="220"/>
      <c r="D1" s="220"/>
      <c r="E1" s="220"/>
      <c r="F1" s="220"/>
      <c r="G1" s="221"/>
      <c r="H1" s="92" t="s">
        <v>3</v>
      </c>
      <c r="I1" s="93" t="str">
        <f>[1]DADOS!C2</f>
        <v>R00</v>
      </c>
    </row>
    <row r="2" spans="1:10" s="4" customFormat="1" ht="22.9" customHeight="1" thickBot="1" x14ac:dyDescent="0.25">
      <c r="A2" s="222"/>
      <c r="B2" s="222"/>
      <c r="C2" s="222"/>
      <c r="D2" s="222"/>
      <c r="E2" s="222"/>
      <c r="F2" s="222"/>
      <c r="G2" s="223"/>
      <c r="H2" s="95" t="s">
        <v>12</v>
      </c>
      <c r="I2" s="96">
        <f ca="1">TODAY()</f>
        <v>45033</v>
      </c>
    </row>
    <row r="3" spans="1:10" s="4" customFormat="1" ht="21" customHeight="1" x14ac:dyDescent="0.2">
      <c r="A3" s="228" t="s">
        <v>13</v>
      </c>
      <c r="B3" s="229"/>
      <c r="C3" s="234" t="s">
        <v>14</v>
      </c>
      <c r="D3" s="235"/>
      <c r="E3" s="236"/>
      <c r="F3" s="131" t="s">
        <v>11</v>
      </c>
      <c r="G3" s="112"/>
      <c r="H3" s="97" t="s">
        <v>256</v>
      </c>
      <c r="I3" s="98"/>
    </row>
    <row r="4" spans="1:10" s="4" customFormat="1" ht="73.150000000000006" customHeight="1" thickBot="1" x14ac:dyDescent="0.25">
      <c r="A4" s="230"/>
      <c r="B4" s="231"/>
      <c r="C4" s="237" t="s">
        <v>893</v>
      </c>
      <c r="D4" s="238"/>
      <c r="E4" s="239"/>
      <c r="F4" s="132"/>
      <c r="G4" s="114"/>
      <c r="H4" s="243" t="str">
        <f>[1]DADOS!C7</f>
        <v>SINAPI -02/2023 - Minas Gerais
SICRO3 - 10/2022 - Minas Gerais
SETOP - 10/2022 - Minas Gerais
SUDECAP - 12/2022 - Minas Gerais</v>
      </c>
      <c r="I4" s="244"/>
    </row>
    <row r="5" spans="1:10" s="4" customFormat="1" ht="17.45" customHeight="1" x14ac:dyDescent="0.2">
      <c r="A5" s="230"/>
      <c r="B5" s="231"/>
      <c r="C5" s="237"/>
      <c r="D5" s="238"/>
      <c r="E5" s="239"/>
      <c r="F5" s="132"/>
      <c r="G5" s="114"/>
      <c r="H5" s="245" t="s">
        <v>257</v>
      </c>
      <c r="I5" s="247">
        <v>0.24229999999999999</v>
      </c>
    </row>
    <row r="6" spans="1:10" s="4" customFormat="1" ht="16.149999999999999" customHeight="1" thickBot="1" x14ac:dyDescent="0.25">
      <c r="A6" s="232"/>
      <c r="B6" s="233"/>
      <c r="C6" s="240"/>
      <c r="D6" s="241"/>
      <c r="E6" s="242"/>
      <c r="F6" s="133"/>
      <c r="G6" s="116"/>
      <c r="H6" s="246"/>
      <c r="I6" s="248"/>
    </row>
    <row r="7" spans="1:10" s="4" customFormat="1" ht="7.9" customHeight="1" thickBot="1" x14ac:dyDescent="0.25">
      <c r="A7" s="99"/>
      <c r="B7" s="100"/>
      <c r="C7" s="101"/>
      <c r="D7" s="101"/>
      <c r="E7" s="101"/>
      <c r="F7" s="110"/>
      <c r="G7" s="102"/>
      <c r="H7" s="102"/>
      <c r="I7" s="100"/>
    </row>
    <row r="8" spans="1:10" s="4" customFormat="1" ht="37.15" customHeight="1" thickBot="1" x14ac:dyDescent="0.25">
      <c r="A8" s="224" t="str">
        <f>A1&amp;" DE PROJETO EXECUTIVO - "&amp;C4</f>
        <v>PLANILHA ORÇAMENTÁRIA DE PROJETO EXECUTIVO - Requalificação viária da rua Jaci Laraia e de ruas do bairro Santa Lucia</v>
      </c>
      <c r="B8" s="225"/>
      <c r="C8" s="225"/>
      <c r="D8" s="225"/>
      <c r="E8" s="225"/>
      <c r="F8" s="225"/>
      <c r="G8" s="225"/>
      <c r="H8" s="225"/>
      <c r="I8" s="225"/>
    </row>
    <row r="9" spans="1:10" s="103" customFormat="1" ht="7.9" customHeight="1" thickBot="1" x14ac:dyDescent="0.3">
      <c r="A9" s="226"/>
      <c r="B9" s="227"/>
      <c r="C9" s="227"/>
      <c r="D9" s="227"/>
      <c r="E9" s="227"/>
      <c r="F9" s="227"/>
      <c r="G9" s="227"/>
      <c r="H9" s="227"/>
      <c r="I9" s="227"/>
    </row>
    <row r="10" spans="1:10" s="103" customFormat="1" ht="43.9" customHeight="1" thickBot="1" x14ac:dyDescent="0.3">
      <c r="A10" s="104" t="s">
        <v>504</v>
      </c>
      <c r="B10" s="105" t="s">
        <v>258</v>
      </c>
      <c r="C10" s="105" t="s">
        <v>259</v>
      </c>
      <c r="D10" s="105" t="s">
        <v>260</v>
      </c>
      <c r="E10" s="105" t="s">
        <v>505</v>
      </c>
      <c r="F10" s="106" t="s">
        <v>506</v>
      </c>
      <c r="G10" s="107" t="s">
        <v>507</v>
      </c>
      <c r="H10" s="107" t="s">
        <v>508</v>
      </c>
      <c r="I10" s="105" t="s">
        <v>0</v>
      </c>
    </row>
    <row r="11" spans="1:10" s="138" customFormat="1" ht="15.75" x14ac:dyDescent="0.2">
      <c r="A11" s="139" t="s">
        <v>261</v>
      </c>
      <c r="B11" s="139"/>
      <c r="C11" s="139"/>
      <c r="D11" s="139" t="s">
        <v>262</v>
      </c>
      <c r="E11" s="139"/>
      <c r="F11" s="140"/>
      <c r="G11" s="141"/>
      <c r="H11" s="141"/>
      <c r="I11" s="142">
        <v>431230.92</v>
      </c>
      <c r="J11" s="143">
        <v>5.3916400765364449E-2</v>
      </c>
    </row>
    <row r="12" spans="1:10" s="138" customFormat="1" ht="30" x14ac:dyDescent="0.2">
      <c r="A12" s="144" t="s">
        <v>263</v>
      </c>
      <c r="B12" s="145" t="s">
        <v>264</v>
      </c>
      <c r="C12" s="144" t="s">
        <v>265</v>
      </c>
      <c r="D12" s="144" t="s">
        <v>266</v>
      </c>
      <c r="E12" s="146" t="s">
        <v>267</v>
      </c>
      <c r="F12" s="147">
        <v>12</v>
      </c>
      <c r="G12" s="148">
        <v>19426.8</v>
      </c>
      <c r="H12" s="148">
        <v>24133.91</v>
      </c>
      <c r="I12" s="148">
        <v>289606.92</v>
      </c>
      <c r="J12" s="149">
        <v>3.620928379426698E-2</v>
      </c>
    </row>
    <row r="13" spans="1:10" s="138" customFormat="1" ht="15" x14ac:dyDescent="0.2">
      <c r="A13" s="144" t="s">
        <v>268</v>
      </c>
      <c r="B13" s="145" t="s">
        <v>269</v>
      </c>
      <c r="C13" s="144" t="s">
        <v>265</v>
      </c>
      <c r="D13" s="144" t="s">
        <v>270</v>
      </c>
      <c r="E13" s="146" t="s">
        <v>271</v>
      </c>
      <c r="F13" s="147">
        <v>5040</v>
      </c>
      <c r="G13" s="148">
        <v>22.62</v>
      </c>
      <c r="H13" s="148">
        <v>28.1</v>
      </c>
      <c r="I13" s="148">
        <v>141624</v>
      </c>
      <c r="J13" s="149">
        <v>1.7707116971097468E-2</v>
      </c>
    </row>
    <row r="14" spans="1:10" s="138" customFormat="1" ht="15.75" x14ac:dyDescent="0.2">
      <c r="A14" s="139" t="s">
        <v>272</v>
      </c>
      <c r="B14" s="139"/>
      <c r="C14" s="139"/>
      <c r="D14" s="139" t="s">
        <v>9</v>
      </c>
      <c r="E14" s="139"/>
      <c r="F14" s="140"/>
      <c r="G14" s="141"/>
      <c r="H14" s="141"/>
      <c r="I14" s="142">
        <v>36536.85</v>
      </c>
      <c r="J14" s="143">
        <v>4.5681683662757901E-3</v>
      </c>
    </row>
    <row r="15" spans="1:10" s="138" customFormat="1" ht="105" x14ac:dyDescent="0.2">
      <c r="A15" s="144" t="s">
        <v>273</v>
      </c>
      <c r="B15" s="145" t="s">
        <v>274</v>
      </c>
      <c r="C15" s="144" t="s">
        <v>275</v>
      </c>
      <c r="D15" s="144" t="s">
        <v>276</v>
      </c>
      <c r="E15" s="146" t="s">
        <v>277</v>
      </c>
      <c r="F15" s="147">
        <v>12</v>
      </c>
      <c r="G15" s="148">
        <v>676.36</v>
      </c>
      <c r="H15" s="148">
        <v>840.24</v>
      </c>
      <c r="I15" s="148">
        <v>10082.879999999999</v>
      </c>
      <c r="J15" s="149">
        <v>1.2606531065747278E-3</v>
      </c>
    </row>
    <row r="16" spans="1:10" s="138" customFormat="1" ht="60" x14ac:dyDescent="0.2">
      <c r="A16" s="144" t="s">
        <v>278</v>
      </c>
      <c r="B16" s="145" t="s">
        <v>279</v>
      </c>
      <c r="C16" s="144" t="s">
        <v>275</v>
      </c>
      <c r="D16" s="144" t="s">
        <v>280</v>
      </c>
      <c r="E16" s="146" t="s">
        <v>281</v>
      </c>
      <c r="F16" s="147">
        <v>1</v>
      </c>
      <c r="G16" s="148">
        <v>672.56</v>
      </c>
      <c r="H16" s="148">
        <v>835.52</v>
      </c>
      <c r="I16" s="148">
        <v>835.52</v>
      </c>
      <c r="J16" s="149">
        <v>1.0446428833877985E-4</v>
      </c>
    </row>
    <row r="17" spans="1:10" s="138" customFormat="1" ht="30" x14ac:dyDescent="0.2">
      <c r="A17" s="144" t="s">
        <v>282</v>
      </c>
      <c r="B17" s="145" t="s">
        <v>577</v>
      </c>
      <c r="C17" s="144" t="s">
        <v>275</v>
      </c>
      <c r="D17" s="144" t="s">
        <v>578</v>
      </c>
      <c r="E17" s="146" t="s">
        <v>281</v>
      </c>
      <c r="F17" s="147">
        <v>1</v>
      </c>
      <c r="G17" s="148">
        <v>319.10000000000002</v>
      </c>
      <c r="H17" s="148">
        <v>396.41</v>
      </c>
      <c r="I17" s="148">
        <v>396.41</v>
      </c>
      <c r="J17" s="149">
        <v>4.9562773530706289E-5</v>
      </c>
    </row>
    <row r="18" spans="1:10" s="138" customFormat="1" ht="75" x14ac:dyDescent="0.2">
      <c r="A18" s="144" t="s">
        <v>579</v>
      </c>
      <c r="B18" s="145" t="s">
        <v>580</v>
      </c>
      <c r="C18" s="144" t="s">
        <v>275</v>
      </c>
      <c r="D18" s="144" t="s">
        <v>581</v>
      </c>
      <c r="E18" s="146" t="s">
        <v>281</v>
      </c>
      <c r="F18" s="147">
        <v>1</v>
      </c>
      <c r="G18" s="148">
        <v>1102.7</v>
      </c>
      <c r="H18" s="148">
        <v>1369.88</v>
      </c>
      <c r="I18" s="148">
        <v>1369.88</v>
      </c>
      <c r="J18" s="149">
        <v>1.7127482203840451E-4</v>
      </c>
    </row>
    <row r="19" spans="1:10" s="138" customFormat="1" ht="60" x14ac:dyDescent="0.2">
      <c r="A19" s="144" t="s">
        <v>582</v>
      </c>
      <c r="B19" s="145" t="s">
        <v>283</v>
      </c>
      <c r="C19" s="144" t="s">
        <v>275</v>
      </c>
      <c r="D19" s="144" t="s">
        <v>284</v>
      </c>
      <c r="E19" s="146" t="s">
        <v>277</v>
      </c>
      <c r="F19" s="147">
        <v>24</v>
      </c>
      <c r="G19" s="148">
        <v>800</v>
      </c>
      <c r="H19" s="148">
        <v>993.84</v>
      </c>
      <c r="I19" s="148">
        <v>23852.16</v>
      </c>
      <c r="J19" s="149">
        <v>2.9822133757931722E-3</v>
      </c>
    </row>
    <row r="20" spans="1:10" s="138" customFormat="1" ht="15.75" x14ac:dyDescent="0.2">
      <c r="A20" s="139" t="s">
        <v>285</v>
      </c>
      <c r="B20" s="139"/>
      <c r="C20" s="139"/>
      <c r="D20" s="139" t="s">
        <v>286</v>
      </c>
      <c r="E20" s="139"/>
      <c r="F20" s="140"/>
      <c r="G20" s="141"/>
      <c r="H20" s="141"/>
      <c r="I20" s="142">
        <v>79258.02</v>
      </c>
      <c r="J20" s="143">
        <v>9.9095565090491916E-3</v>
      </c>
    </row>
    <row r="21" spans="1:10" s="138" customFormat="1" ht="15.75" x14ac:dyDescent="0.2">
      <c r="A21" s="139" t="s">
        <v>287</v>
      </c>
      <c r="B21" s="139"/>
      <c r="C21" s="139"/>
      <c r="D21" s="139" t="s">
        <v>198</v>
      </c>
      <c r="E21" s="139"/>
      <c r="F21" s="140"/>
      <c r="G21" s="141"/>
      <c r="H21" s="141"/>
      <c r="I21" s="142">
        <v>4352.57</v>
      </c>
      <c r="J21" s="143">
        <v>5.4419777802413227E-4</v>
      </c>
    </row>
    <row r="22" spans="1:10" s="138" customFormat="1" ht="90" x14ac:dyDescent="0.2">
      <c r="A22" s="144" t="s">
        <v>288</v>
      </c>
      <c r="B22" s="145" t="s">
        <v>289</v>
      </c>
      <c r="C22" s="144" t="s">
        <v>275</v>
      </c>
      <c r="D22" s="144" t="s">
        <v>290</v>
      </c>
      <c r="E22" s="146" t="s">
        <v>281</v>
      </c>
      <c r="F22" s="147">
        <v>1</v>
      </c>
      <c r="G22" s="148">
        <v>3503.64</v>
      </c>
      <c r="H22" s="148">
        <v>4352.57</v>
      </c>
      <c r="I22" s="148">
        <v>4352.57</v>
      </c>
      <c r="J22" s="149">
        <v>5.4419777802413227E-4</v>
      </c>
    </row>
    <row r="23" spans="1:10" s="138" customFormat="1" ht="15.75" x14ac:dyDescent="0.2">
      <c r="A23" s="139" t="s">
        <v>291</v>
      </c>
      <c r="B23" s="139"/>
      <c r="C23" s="139"/>
      <c r="D23" s="139" t="s">
        <v>197</v>
      </c>
      <c r="E23" s="139"/>
      <c r="F23" s="140"/>
      <c r="G23" s="141"/>
      <c r="H23" s="141"/>
      <c r="I23" s="142">
        <v>74905.45</v>
      </c>
      <c r="J23" s="143">
        <v>9.3653587310250589E-3</v>
      </c>
    </row>
    <row r="24" spans="1:10" s="138" customFormat="1" ht="15" x14ac:dyDescent="0.2">
      <c r="A24" s="144" t="s">
        <v>292</v>
      </c>
      <c r="B24" s="145" t="s">
        <v>485</v>
      </c>
      <c r="C24" s="144" t="s">
        <v>294</v>
      </c>
      <c r="D24" s="144" t="s">
        <v>295</v>
      </c>
      <c r="E24" s="146" t="s">
        <v>296</v>
      </c>
      <c r="F24" s="147">
        <v>293</v>
      </c>
      <c r="G24" s="148">
        <v>205.79</v>
      </c>
      <c r="H24" s="148">
        <v>255.65</v>
      </c>
      <c r="I24" s="148">
        <v>74905.45</v>
      </c>
      <c r="J24" s="149">
        <v>9.3653587310250589E-3</v>
      </c>
    </row>
    <row r="25" spans="1:10" s="138" customFormat="1" ht="15.75" x14ac:dyDescent="0.2">
      <c r="A25" s="139" t="s">
        <v>297</v>
      </c>
      <c r="B25" s="139"/>
      <c r="C25" s="139"/>
      <c r="D25" s="139" t="s">
        <v>21</v>
      </c>
      <c r="E25" s="139"/>
      <c r="F25" s="140"/>
      <c r="G25" s="141"/>
      <c r="H25" s="141"/>
      <c r="I25" s="142">
        <v>41744.47</v>
      </c>
      <c r="J25" s="143">
        <v>5.2192722503704818E-3</v>
      </c>
    </row>
    <row r="26" spans="1:10" s="138" customFormat="1" ht="30" x14ac:dyDescent="0.2">
      <c r="A26" s="150" t="s">
        <v>298</v>
      </c>
      <c r="B26" s="151" t="s">
        <v>299</v>
      </c>
      <c r="C26" s="150" t="s">
        <v>265</v>
      </c>
      <c r="D26" s="150" t="s">
        <v>300</v>
      </c>
      <c r="E26" s="152" t="s">
        <v>301</v>
      </c>
      <c r="F26" s="153">
        <v>30</v>
      </c>
      <c r="G26" s="154">
        <v>54.7</v>
      </c>
      <c r="H26" s="154">
        <v>67.95</v>
      </c>
      <c r="I26" s="154">
        <v>2038.5</v>
      </c>
      <c r="J26" s="155">
        <v>2.5487175863965283E-4</v>
      </c>
    </row>
    <row r="27" spans="1:10" s="138" customFormat="1" ht="30" x14ac:dyDescent="0.2">
      <c r="A27" s="144" t="s">
        <v>302</v>
      </c>
      <c r="B27" s="145" t="s">
        <v>494</v>
      </c>
      <c r="C27" s="144" t="s">
        <v>294</v>
      </c>
      <c r="D27" s="144" t="s">
        <v>304</v>
      </c>
      <c r="E27" s="146" t="s">
        <v>296</v>
      </c>
      <c r="F27" s="147">
        <v>2935.9</v>
      </c>
      <c r="G27" s="148">
        <v>9.8699999999999992</v>
      </c>
      <c r="H27" s="148">
        <v>12.26</v>
      </c>
      <c r="I27" s="148">
        <v>35994.129999999997</v>
      </c>
      <c r="J27" s="149">
        <v>4.5003125895532433E-3</v>
      </c>
    </row>
    <row r="28" spans="1:10" s="138" customFormat="1" ht="45" x14ac:dyDescent="0.2">
      <c r="A28" s="144" t="s">
        <v>305</v>
      </c>
      <c r="B28" s="145" t="s">
        <v>306</v>
      </c>
      <c r="C28" s="144" t="s">
        <v>307</v>
      </c>
      <c r="D28" s="144" t="s">
        <v>308</v>
      </c>
      <c r="E28" s="146" t="s">
        <v>309</v>
      </c>
      <c r="F28" s="147">
        <v>528</v>
      </c>
      <c r="G28" s="148">
        <v>2.0099999999999998</v>
      </c>
      <c r="H28" s="148">
        <v>2.4900000000000002</v>
      </c>
      <c r="I28" s="148">
        <v>1314.72</v>
      </c>
      <c r="J28" s="149">
        <v>1.6437821855223172E-4</v>
      </c>
    </row>
    <row r="29" spans="1:10" s="138" customFormat="1" ht="45" x14ac:dyDescent="0.2">
      <c r="A29" s="144" t="s">
        <v>310</v>
      </c>
      <c r="B29" s="145" t="s">
        <v>311</v>
      </c>
      <c r="C29" s="144" t="s">
        <v>307</v>
      </c>
      <c r="D29" s="144" t="s">
        <v>312</v>
      </c>
      <c r="E29" s="146" t="s">
        <v>309</v>
      </c>
      <c r="F29" s="147">
        <v>528</v>
      </c>
      <c r="G29" s="148">
        <v>3.66</v>
      </c>
      <c r="H29" s="148">
        <v>4.54</v>
      </c>
      <c r="I29" s="148">
        <v>2397.12</v>
      </c>
      <c r="J29" s="149">
        <v>2.9970968362535419E-4</v>
      </c>
    </row>
    <row r="30" spans="1:10" s="138" customFormat="1" ht="15.75" x14ac:dyDescent="0.2">
      <c r="A30" s="139" t="s">
        <v>313</v>
      </c>
      <c r="B30" s="139"/>
      <c r="C30" s="139"/>
      <c r="D30" s="139" t="s">
        <v>314</v>
      </c>
      <c r="E30" s="139"/>
      <c r="F30" s="140"/>
      <c r="G30" s="141"/>
      <c r="H30" s="141"/>
      <c r="I30" s="142">
        <v>447237.01</v>
      </c>
      <c r="J30" s="143">
        <v>5.5917627308040223E-2</v>
      </c>
    </row>
    <row r="31" spans="1:10" s="138" customFormat="1" ht="15.75" x14ac:dyDescent="0.2">
      <c r="A31" s="139" t="s">
        <v>315</v>
      </c>
      <c r="B31" s="139"/>
      <c r="C31" s="139"/>
      <c r="D31" s="139" t="s">
        <v>68</v>
      </c>
      <c r="E31" s="139"/>
      <c r="F31" s="140"/>
      <c r="G31" s="141"/>
      <c r="H31" s="141"/>
      <c r="I31" s="142">
        <v>408866.11</v>
      </c>
      <c r="J31" s="143">
        <v>5.1120149376430578E-2</v>
      </c>
    </row>
    <row r="32" spans="1:10" s="138" customFormat="1" ht="30" x14ac:dyDescent="0.2">
      <c r="A32" s="144" t="s">
        <v>316</v>
      </c>
      <c r="B32" s="145" t="s">
        <v>317</v>
      </c>
      <c r="C32" s="144" t="s">
        <v>265</v>
      </c>
      <c r="D32" s="144" t="s">
        <v>318</v>
      </c>
      <c r="E32" s="146" t="s">
        <v>1</v>
      </c>
      <c r="F32" s="147">
        <v>276.29000000000002</v>
      </c>
      <c r="G32" s="148">
        <v>18.52</v>
      </c>
      <c r="H32" s="148">
        <v>23</v>
      </c>
      <c r="I32" s="148">
        <v>6354.67</v>
      </c>
      <c r="J32" s="149">
        <v>7.9451847852570151E-4</v>
      </c>
    </row>
    <row r="33" spans="1:10" s="138" customFormat="1" ht="30" x14ac:dyDescent="0.2">
      <c r="A33" s="144" t="s">
        <v>319</v>
      </c>
      <c r="B33" s="145" t="s">
        <v>359</v>
      </c>
      <c r="C33" s="144" t="s">
        <v>294</v>
      </c>
      <c r="D33" s="144" t="s">
        <v>321</v>
      </c>
      <c r="E33" s="146" t="s">
        <v>1</v>
      </c>
      <c r="F33" s="147">
        <v>8360.4500000000007</v>
      </c>
      <c r="G33" s="148">
        <v>11.49</v>
      </c>
      <c r="H33" s="148">
        <v>14.27</v>
      </c>
      <c r="I33" s="148">
        <v>119303.62</v>
      </c>
      <c r="J33" s="149">
        <v>1.4916420623731596E-2</v>
      </c>
    </row>
    <row r="34" spans="1:10" s="138" customFormat="1" ht="15" x14ac:dyDescent="0.2">
      <c r="A34" s="144" t="s">
        <v>322</v>
      </c>
      <c r="B34" s="145" t="s">
        <v>323</v>
      </c>
      <c r="C34" s="144" t="s">
        <v>307</v>
      </c>
      <c r="D34" s="144" t="s">
        <v>324</v>
      </c>
      <c r="E34" s="146" t="s">
        <v>2</v>
      </c>
      <c r="F34" s="147">
        <v>1523.16</v>
      </c>
      <c r="G34" s="148">
        <v>7.42</v>
      </c>
      <c r="H34" s="148">
        <v>9.2100000000000009</v>
      </c>
      <c r="I34" s="148">
        <v>14028.3</v>
      </c>
      <c r="J34" s="149">
        <v>1.7539452988592796E-3</v>
      </c>
    </row>
    <row r="35" spans="1:10" s="138" customFormat="1" ht="60" x14ac:dyDescent="0.2">
      <c r="A35" s="144" t="s">
        <v>325</v>
      </c>
      <c r="B35" s="145" t="s">
        <v>326</v>
      </c>
      <c r="C35" s="144" t="s">
        <v>265</v>
      </c>
      <c r="D35" s="144" t="s">
        <v>327</v>
      </c>
      <c r="E35" s="146" t="s">
        <v>2</v>
      </c>
      <c r="F35" s="147">
        <v>5188.8900000000003</v>
      </c>
      <c r="G35" s="148">
        <v>8.4</v>
      </c>
      <c r="H35" s="148">
        <v>10.43</v>
      </c>
      <c r="I35" s="148">
        <v>54120.12</v>
      </c>
      <c r="J35" s="149">
        <v>6.7665882571444919E-3</v>
      </c>
    </row>
    <row r="36" spans="1:10" s="138" customFormat="1" ht="45" x14ac:dyDescent="0.2">
      <c r="A36" s="144" t="s">
        <v>328</v>
      </c>
      <c r="B36" s="145" t="s">
        <v>329</v>
      </c>
      <c r="C36" s="144" t="s">
        <v>265</v>
      </c>
      <c r="D36" s="144" t="s">
        <v>330</v>
      </c>
      <c r="E36" s="146" t="s">
        <v>331</v>
      </c>
      <c r="F36" s="147">
        <v>23349.99</v>
      </c>
      <c r="G36" s="148">
        <v>2.27</v>
      </c>
      <c r="H36" s="148">
        <v>2.82</v>
      </c>
      <c r="I36" s="148">
        <v>65846.97</v>
      </c>
      <c r="J36" s="149">
        <v>8.2327854034792546E-3</v>
      </c>
    </row>
    <row r="37" spans="1:10" s="138" customFormat="1" ht="30" x14ac:dyDescent="0.2">
      <c r="A37" s="144" t="s">
        <v>332</v>
      </c>
      <c r="B37" s="145" t="s">
        <v>333</v>
      </c>
      <c r="C37" s="144" t="s">
        <v>265</v>
      </c>
      <c r="D37" s="144" t="s">
        <v>334</v>
      </c>
      <c r="E37" s="146" t="s">
        <v>2</v>
      </c>
      <c r="F37" s="147">
        <v>5188.8900000000003</v>
      </c>
      <c r="G37" s="148">
        <v>1.31</v>
      </c>
      <c r="H37" s="148">
        <v>1.62</v>
      </c>
      <c r="I37" s="148">
        <v>8406</v>
      </c>
      <c r="J37" s="149">
        <v>1.050994360129959E-3</v>
      </c>
    </row>
    <row r="38" spans="1:10" s="138" customFormat="1" ht="90" x14ac:dyDescent="0.2">
      <c r="A38" s="144" t="s">
        <v>335</v>
      </c>
      <c r="B38" s="145" t="s">
        <v>336</v>
      </c>
      <c r="C38" s="144" t="s">
        <v>265</v>
      </c>
      <c r="D38" s="144" t="s">
        <v>337</v>
      </c>
      <c r="E38" s="146" t="s">
        <v>2</v>
      </c>
      <c r="F38" s="147">
        <v>3362.46</v>
      </c>
      <c r="G38" s="148">
        <v>11.82</v>
      </c>
      <c r="H38" s="148">
        <v>14.68</v>
      </c>
      <c r="I38" s="148">
        <v>49360.91</v>
      </c>
      <c r="J38" s="149">
        <v>6.1715486582063408E-3</v>
      </c>
    </row>
    <row r="39" spans="1:10" s="138" customFormat="1" ht="60" x14ac:dyDescent="0.2">
      <c r="A39" s="144" t="s">
        <v>338</v>
      </c>
      <c r="B39" s="145" t="s">
        <v>339</v>
      </c>
      <c r="C39" s="144" t="s">
        <v>265</v>
      </c>
      <c r="D39" s="144" t="s">
        <v>340</v>
      </c>
      <c r="E39" s="146" t="s">
        <v>2</v>
      </c>
      <c r="F39" s="147">
        <v>4371.2</v>
      </c>
      <c r="G39" s="148">
        <v>6.46</v>
      </c>
      <c r="H39" s="148">
        <v>8.02</v>
      </c>
      <c r="I39" s="148">
        <v>35057.019999999997</v>
      </c>
      <c r="J39" s="149">
        <v>4.3831465980208395E-3</v>
      </c>
    </row>
    <row r="40" spans="1:10" s="138" customFormat="1" ht="45" x14ac:dyDescent="0.2">
      <c r="A40" s="144" t="s">
        <v>341</v>
      </c>
      <c r="B40" s="145" t="s">
        <v>329</v>
      </c>
      <c r="C40" s="144" t="s">
        <v>265</v>
      </c>
      <c r="D40" s="144" t="s">
        <v>330</v>
      </c>
      <c r="E40" s="146" t="s">
        <v>331</v>
      </c>
      <c r="F40" s="147">
        <v>17484.810000000001</v>
      </c>
      <c r="G40" s="148">
        <v>2.27</v>
      </c>
      <c r="H40" s="148">
        <v>2.82</v>
      </c>
      <c r="I40" s="148">
        <v>49307.16</v>
      </c>
      <c r="J40" s="149">
        <v>6.1648283457084833E-3</v>
      </c>
    </row>
    <row r="41" spans="1:10" s="138" customFormat="1" ht="30" x14ac:dyDescent="0.2">
      <c r="A41" s="144" t="s">
        <v>342</v>
      </c>
      <c r="B41" s="145" t="s">
        <v>333</v>
      </c>
      <c r="C41" s="144" t="s">
        <v>265</v>
      </c>
      <c r="D41" s="144" t="s">
        <v>334</v>
      </c>
      <c r="E41" s="146" t="s">
        <v>2</v>
      </c>
      <c r="F41" s="147">
        <v>4371.2</v>
      </c>
      <c r="G41" s="148">
        <v>1.31</v>
      </c>
      <c r="H41" s="148">
        <v>1.62</v>
      </c>
      <c r="I41" s="148">
        <v>7081.34</v>
      </c>
      <c r="J41" s="149">
        <v>8.8537335262463528E-4</v>
      </c>
    </row>
    <row r="42" spans="1:10" s="138" customFormat="1" ht="15.75" x14ac:dyDescent="0.2">
      <c r="A42" s="139" t="s">
        <v>343</v>
      </c>
      <c r="B42" s="139"/>
      <c r="C42" s="139"/>
      <c r="D42" s="139" t="s">
        <v>77</v>
      </c>
      <c r="E42" s="139"/>
      <c r="F42" s="140"/>
      <c r="G42" s="141"/>
      <c r="H42" s="141"/>
      <c r="I42" s="142">
        <v>38370.9</v>
      </c>
      <c r="J42" s="143">
        <v>4.7974779316096415E-3</v>
      </c>
    </row>
    <row r="43" spans="1:10" s="138" customFormat="1" ht="60" x14ac:dyDescent="0.2">
      <c r="A43" s="144" t="s">
        <v>344</v>
      </c>
      <c r="B43" s="145" t="s">
        <v>357</v>
      </c>
      <c r="C43" s="144" t="s">
        <v>294</v>
      </c>
      <c r="D43" s="144" t="s">
        <v>346</v>
      </c>
      <c r="E43" s="146" t="s">
        <v>30</v>
      </c>
      <c r="F43" s="147">
        <v>1539.02</v>
      </c>
      <c r="G43" s="148">
        <v>9.01</v>
      </c>
      <c r="H43" s="148">
        <v>11.19</v>
      </c>
      <c r="I43" s="148">
        <v>17221.63</v>
      </c>
      <c r="J43" s="149">
        <v>2.153204378092423E-3</v>
      </c>
    </row>
    <row r="44" spans="1:10" s="138" customFormat="1" ht="60" x14ac:dyDescent="0.2">
      <c r="A44" s="144" t="s">
        <v>347</v>
      </c>
      <c r="B44" s="145" t="s">
        <v>348</v>
      </c>
      <c r="C44" s="144" t="s">
        <v>275</v>
      </c>
      <c r="D44" s="144" t="s">
        <v>349</v>
      </c>
      <c r="E44" s="146" t="s">
        <v>1</v>
      </c>
      <c r="F44" s="147">
        <v>1509.57</v>
      </c>
      <c r="G44" s="148">
        <v>8.44</v>
      </c>
      <c r="H44" s="148">
        <v>10.48</v>
      </c>
      <c r="I44" s="148">
        <v>15820.29</v>
      </c>
      <c r="J44" s="149">
        <v>1.9779961415203888E-3</v>
      </c>
    </row>
    <row r="45" spans="1:10" s="138" customFormat="1" ht="60" x14ac:dyDescent="0.2">
      <c r="A45" s="144" t="s">
        <v>350</v>
      </c>
      <c r="B45" s="145" t="s">
        <v>326</v>
      </c>
      <c r="C45" s="144" t="s">
        <v>265</v>
      </c>
      <c r="D45" s="144" t="s">
        <v>327</v>
      </c>
      <c r="E45" s="146" t="s">
        <v>2</v>
      </c>
      <c r="F45" s="147">
        <v>215.4</v>
      </c>
      <c r="G45" s="148">
        <v>8.4</v>
      </c>
      <c r="H45" s="148">
        <v>10.43</v>
      </c>
      <c r="I45" s="148">
        <v>2246.62</v>
      </c>
      <c r="J45" s="149">
        <v>2.8089280863135484E-4</v>
      </c>
    </row>
    <row r="46" spans="1:10" s="138" customFormat="1" ht="45" x14ac:dyDescent="0.2">
      <c r="A46" s="144" t="s">
        <v>351</v>
      </c>
      <c r="B46" s="145" t="s">
        <v>329</v>
      </c>
      <c r="C46" s="144" t="s">
        <v>265</v>
      </c>
      <c r="D46" s="144" t="s">
        <v>330</v>
      </c>
      <c r="E46" s="146" t="s">
        <v>331</v>
      </c>
      <c r="F46" s="147">
        <v>969.3</v>
      </c>
      <c r="G46" s="148">
        <v>2.27</v>
      </c>
      <c r="H46" s="148">
        <v>2.82</v>
      </c>
      <c r="I46" s="148">
        <v>2733.42</v>
      </c>
      <c r="J46" s="149">
        <v>3.4175695977473622E-4</v>
      </c>
    </row>
    <row r="47" spans="1:10" s="138" customFormat="1" ht="30" x14ac:dyDescent="0.2">
      <c r="A47" s="144" t="s">
        <v>352</v>
      </c>
      <c r="B47" s="145" t="s">
        <v>333</v>
      </c>
      <c r="C47" s="144" t="s">
        <v>265</v>
      </c>
      <c r="D47" s="144" t="s">
        <v>334</v>
      </c>
      <c r="E47" s="146" t="s">
        <v>2</v>
      </c>
      <c r="F47" s="147">
        <v>215.4</v>
      </c>
      <c r="G47" s="148">
        <v>1.31</v>
      </c>
      <c r="H47" s="148">
        <v>1.62</v>
      </c>
      <c r="I47" s="148">
        <v>348.94</v>
      </c>
      <c r="J47" s="149">
        <v>4.3627643590738511E-5</v>
      </c>
    </row>
    <row r="48" spans="1:10" s="138" customFormat="1" ht="15.75" x14ac:dyDescent="0.2">
      <c r="A48" s="139" t="s">
        <v>353</v>
      </c>
      <c r="B48" s="139"/>
      <c r="C48" s="139"/>
      <c r="D48" s="139" t="s">
        <v>19</v>
      </c>
      <c r="E48" s="139"/>
      <c r="F48" s="140"/>
      <c r="G48" s="141"/>
      <c r="H48" s="141"/>
      <c r="I48" s="142">
        <v>3055643.52</v>
      </c>
      <c r="J48" s="143">
        <v>0.3820442667246795</v>
      </c>
    </row>
    <row r="49" spans="1:10" s="138" customFormat="1" ht="15.75" x14ac:dyDescent="0.2">
      <c r="A49" s="139" t="s">
        <v>354</v>
      </c>
      <c r="B49" s="139"/>
      <c r="C49" s="139"/>
      <c r="D49" s="139" t="s">
        <v>355</v>
      </c>
      <c r="E49" s="139"/>
      <c r="F49" s="140"/>
      <c r="G49" s="141"/>
      <c r="H49" s="141"/>
      <c r="I49" s="142">
        <v>58709.3</v>
      </c>
      <c r="J49" s="143">
        <v>7.3403691633568647E-3</v>
      </c>
    </row>
    <row r="50" spans="1:10" s="138" customFormat="1" ht="30" x14ac:dyDescent="0.2">
      <c r="A50" s="144" t="s">
        <v>356</v>
      </c>
      <c r="B50" s="145" t="s">
        <v>401</v>
      </c>
      <c r="C50" s="144" t="s">
        <v>294</v>
      </c>
      <c r="D50" s="144" t="s">
        <v>90</v>
      </c>
      <c r="E50" s="146" t="s">
        <v>51</v>
      </c>
      <c r="F50" s="147">
        <v>61</v>
      </c>
      <c r="G50" s="148">
        <v>521.16999999999996</v>
      </c>
      <c r="H50" s="148">
        <v>647.44000000000005</v>
      </c>
      <c r="I50" s="148">
        <v>39493.839999999997</v>
      </c>
      <c r="J50" s="149">
        <v>4.9378780751695196E-3</v>
      </c>
    </row>
    <row r="51" spans="1:10" s="138" customFormat="1" ht="15" x14ac:dyDescent="0.2">
      <c r="A51" s="144" t="s">
        <v>358</v>
      </c>
      <c r="B51" s="145" t="s">
        <v>406</v>
      </c>
      <c r="C51" s="144" t="s">
        <v>294</v>
      </c>
      <c r="D51" s="144" t="s">
        <v>91</v>
      </c>
      <c r="E51" s="146" t="s">
        <v>30</v>
      </c>
      <c r="F51" s="147">
        <v>1467.95</v>
      </c>
      <c r="G51" s="148">
        <v>10.54</v>
      </c>
      <c r="H51" s="148">
        <v>13.09</v>
      </c>
      <c r="I51" s="148">
        <v>19215.46</v>
      </c>
      <c r="J51" s="149">
        <v>2.4024910881873451E-3</v>
      </c>
    </row>
    <row r="52" spans="1:10" s="138" customFormat="1" ht="15.75" x14ac:dyDescent="0.2">
      <c r="A52" s="139" t="s">
        <v>360</v>
      </c>
      <c r="B52" s="139"/>
      <c r="C52" s="139"/>
      <c r="D52" s="139" t="s">
        <v>22</v>
      </c>
      <c r="E52" s="139"/>
      <c r="F52" s="140"/>
      <c r="G52" s="141"/>
      <c r="H52" s="141"/>
      <c r="I52" s="142">
        <v>127396.11</v>
      </c>
      <c r="J52" s="143">
        <v>1.5928217120211263E-2</v>
      </c>
    </row>
    <row r="53" spans="1:10" s="138" customFormat="1" ht="75" x14ac:dyDescent="0.2">
      <c r="A53" s="144" t="s">
        <v>361</v>
      </c>
      <c r="B53" s="145" t="s">
        <v>362</v>
      </c>
      <c r="C53" s="144" t="s">
        <v>265</v>
      </c>
      <c r="D53" s="144" t="s">
        <v>363</v>
      </c>
      <c r="E53" s="146" t="s">
        <v>2</v>
      </c>
      <c r="F53" s="147">
        <v>2381.81</v>
      </c>
      <c r="G53" s="148">
        <v>10.94</v>
      </c>
      <c r="H53" s="148">
        <v>13.59</v>
      </c>
      <c r="I53" s="148">
        <v>32368.79</v>
      </c>
      <c r="J53" s="149">
        <v>4.047039701907092E-3</v>
      </c>
    </row>
    <row r="54" spans="1:10" s="138" customFormat="1" ht="75" x14ac:dyDescent="0.2">
      <c r="A54" s="144" t="s">
        <v>364</v>
      </c>
      <c r="B54" s="145" t="s">
        <v>365</v>
      </c>
      <c r="C54" s="144" t="s">
        <v>265</v>
      </c>
      <c r="D54" s="144" t="s">
        <v>366</v>
      </c>
      <c r="E54" s="146" t="s">
        <v>2</v>
      </c>
      <c r="F54" s="147">
        <v>958.83</v>
      </c>
      <c r="G54" s="148">
        <v>9.5299999999999994</v>
      </c>
      <c r="H54" s="148">
        <v>11.83</v>
      </c>
      <c r="I54" s="148">
        <v>11342.95</v>
      </c>
      <c r="J54" s="149">
        <v>1.4181984864663477E-3</v>
      </c>
    </row>
    <row r="55" spans="1:10" s="138" customFormat="1" ht="75" x14ac:dyDescent="0.2">
      <c r="A55" s="144" t="s">
        <v>367</v>
      </c>
      <c r="B55" s="145" t="s">
        <v>368</v>
      </c>
      <c r="C55" s="144" t="s">
        <v>265</v>
      </c>
      <c r="D55" s="144" t="s">
        <v>369</v>
      </c>
      <c r="E55" s="146" t="s">
        <v>2</v>
      </c>
      <c r="F55" s="147">
        <v>4.09</v>
      </c>
      <c r="G55" s="148">
        <v>9.15</v>
      </c>
      <c r="H55" s="148">
        <v>11.36</v>
      </c>
      <c r="I55" s="148">
        <v>46.46</v>
      </c>
      <c r="J55" s="149">
        <v>5.8088505795429337E-6</v>
      </c>
    </row>
    <row r="56" spans="1:10" s="138" customFormat="1" ht="75" x14ac:dyDescent="0.2">
      <c r="A56" s="144" t="s">
        <v>370</v>
      </c>
      <c r="B56" s="145" t="s">
        <v>371</v>
      </c>
      <c r="C56" s="144" t="s">
        <v>265</v>
      </c>
      <c r="D56" s="144" t="s">
        <v>372</v>
      </c>
      <c r="E56" s="146" t="s">
        <v>2</v>
      </c>
      <c r="F56" s="147">
        <v>924.16</v>
      </c>
      <c r="G56" s="148">
        <v>19.47</v>
      </c>
      <c r="H56" s="148">
        <v>24.18</v>
      </c>
      <c r="I56" s="148">
        <v>22346.18</v>
      </c>
      <c r="J56" s="149">
        <v>2.7939220973648453E-3</v>
      </c>
    </row>
    <row r="57" spans="1:10" s="138" customFormat="1" ht="75" x14ac:dyDescent="0.2">
      <c r="A57" s="144" t="s">
        <v>373</v>
      </c>
      <c r="B57" s="145" t="s">
        <v>374</v>
      </c>
      <c r="C57" s="144" t="s">
        <v>265</v>
      </c>
      <c r="D57" s="144" t="s">
        <v>375</v>
      </c>
      <c r="E57" s="146" t="s">
        <v>2</v>
      </c>
      <c r="F57" s="147">
        <v>623.89</v>
      </c>
      <c r="G57" s="148">
        <v>22.08</v>
      </c>
      <c r="H57" s="148">
        <v>27.42</v>
      </c>
      <c r="I57" s="148">
        <v>17107.060000000001</v>
      </c>
      <c r="J57" s="149">
        <v>2.1388797975737351E-3</v>
      </c>
    </row>
    <row r="58" spans="1:10" s="138" customFormat="1" ht="60" x14ac:dyDescent="0.2">
      <c r="A58" s="144" t="s">
        <v>376</v>
      </c>
      <c r="B58" s="145" t="s">
        <v>339</v>
      </c>
      <c r="C58" s="144" t="s">
        <v>265</v>
      </c>
      <c r="D58" s="144" t="s">
        <v>340</v>
      </c>
      <c r="E58" s="146" t="s">
        <v>2</v>
      </c>
      <c r="F58" s="147">
        <v>2112.08</v>
      </c>
      <c r="G58" s="148">
        <v>6.46</v>
      </c>
      <c r="H58" s="148">
        <v>8.02</v>
      </c>
      <c r="I58" s="148">
        <v>16938.88</v>
      </c>
      <c r="J58" s="149">
        <v>2.1178524086269521E-3</v>
      </c>
    </row>
    <row r="59" spans="1:10" s="138" customFormat="1" ht="45" x14ac:dyDescent="0.2">
      <c r="A59" s="144" t="s">
        <v>377</v>
      </c>
      <c r="B59" s="145" t="s">
        <v>329</v>
      </c>
      <c r="C59" s="144" t="s">
        <v>265</v>
      </c>
      <c r="D59" s="144" t="s">
        <v>330</v>
      </c>
      <c r="E59" s="146" t="s">
        <v>331</v>
      </c>
      <c r="F59" s="147">
        <v>8448.31</v>
      </c>
      <c r="G59" s="148">
        <v>2.27</v>
      </c>
      <c r="H59" s="148">
        <v>2.82</v>
      </c>
      <c r="I59" s="148">
        <v>23824.23</v>
      </c>
      <c r="J59" s="149">
        <v>2.9787213138756812E-3</v>
      </c>
    </row>
    <row r="60" spans="1:10" s="138" customFormat="1" ht="30" x14ac:dyDescent="0.2">
      <c r="A60" s="144" t="s">
        <v>378</v>
      </c>
      <c r="B60" s="145" t="s">
        <v>333</v>
      </c>
      <c r="C60" s="144" t="s">
        <v>265</v>
      </c>
      <c r="D60" s="144" t="s">
        <v>334</v>
      </c>
      <c r="E60" s="146" t="s">
        <v>2</v>
      </c>
      <c r="F60" s="147">
        <v>2112.08</v>
      </c>
      <c r="G60" s="148">
        <v>1.31</v>
      </c>
      <c r="H60" s="148">
        <v>1.62</v>
      </c>
      <c r="I60" s="148">
        <v>3421.56</v>
      </c>
      <c r="J60" s="149">
        <v>4.2779446381706668E-4</v>
      </c>
    </row>
    <row r="61" spans="1:10" s="138" customFormat="1" ht="15.75" x14ac:dyDescent="0.2">
      <c r="A61" s="139" t="s">
        <v>379</v>
      </c>
      <c r="B61" s="139"/>
      <c r="C61" s="139"/>
      <c r="D61" s="139" t="s">
        <v>104</v>
      </c>
      <c r="E61" s="139"/>
      <c r="F61" s="140"/>
      <c r="G61" s="141"/>
      <c r="H61" s="141"/>
      <c r="I61" s="142">
        <v>54130.559999999998</v>
      </c>
      <c r="J61" s="143">
        <v>6.7678935606324481E-3</v>
      </c>
    </row>
    <row r="62" spans="1:10" s="138" customFormat="1" ht="75" x14ac:dyDescent="0.2">
      <c r="A62" s="150" t="s">
        <v>380</v>
      </c>
      <c r="B62" s="151" t="s">
        <v>381</v>
      </c>
      <c r="C62" s="150" t="s">
        <v>265</v>
      </c>
      <c r="D62" s="150" t="s">
        <v>382</v>
      </c>
      <c r="E62" s="152" t="s">
        <v>271</v>
      </c>
      <c r="F62" s="153">
        <v>2112</v>
      </c>
      <c r="G62" s="154">
        <v>1.69</v>
      </c>
      <c r="H62" s="154">
        <v>2.09</v>
      </c>
      <c r="I62" s="154">
        <v>4414.08</v>
      </c>
      <c r="J62" s="155">
        <v>5.5188831610307519E-4</v>
      </c>
    </row>
    <row r="63" spans="1:10" s="138" customFormat="1" ht="30" x14ac:dyDescent="0.2">
      <c r="A63" s="150" t="s">
        <v>383</v>
      </c>
      <c r="B63" s="151" t="s">
        <v>384</v>
      </c>
      <c r="C63" s="150" t="s">
        <v>265</v>
      </c>
      <c r="D63" s="150" t="s">
        <v>385</v>
      </c>
      <c r="E63" s="152" t="s">
        <v>271</v>
      </c>
      <c r="F63" s="153">
        <v>2112</v>
      </c>
      <c r="G63" s="154">
        <v>18.95</v>
      </c>
      <c r="H63" s="154">
        <v>23.54</v>
      </c>
      <c r="I63" s="154">
        <v>49716.480000000003</v>
      </c>
      <c r="J63" s="155">
        <v>6.2160052445293726E-3</v>
      </c>
    </row>
    <row r="64" spans="1:10" s="138" customFormat="1" ht="15.75" x14ac:dyDescent="0.2">
      <c r="A64" s="139" t="s">
        <v>386</v>
      </c>
      <c r="B64" s="139"/>
      <c r="C64" s="139"/>
      <c r="D64" s="139" t="s">
        <v>201</v>
      </c>
      <c r="E64" s="139"/>
      <c r="F64" s="140"/>
      <c r="G64" s="141"/>
      <c r="H64" s="141"/>
      <c r="I64" s="142">
        <v>242596</v>
      </c>
      <c r="J64" s="143">
        <v>3.0331552199629734E-2</v>
      </c>
    </row>
    <row r="65" spans="1:10" s="138" customFormat="1" ht="30" x14ac:dyDescent="0.2">
      <c r="A65" s="144" t="s">
        <v>387</v>
      </c>
      <c r="B65" s="145" t="s">
        <v>388</v>
      </c>
      <c r="C65" s="144" t="s">
        <v>275</v>
      </c>
      <c r="D65" s="144" t="s">
        <v>389</v>
      </c>
      <c r="E65" s="146" t="s">
        <v>1</v>
      </c>
      <c r="F65" s="147">
        <v>3069.46</v>
      </c>
      <c r="G65" s="148">
        <v>52.48</v>
      </c>
      <c r="H65" s="148">
        <v>65.19</v>
      </c>
      <c r="I65" s="148">
        <v>200098.09</v>
      </c>
      <c r="J65" s="149">
        <v>2.5018078046963713E-2</v>
      </c>
    </row>
    <row r="66" spans="1:10" s="138" customFormat="1" ht="45" x14ac:dyDescent="0.2">
      <c r="A66" s="144" t="s">
        <v>390</v>
      </c>
      <c r="B66" s="145" t="s">
        <v>391</v>
      </c>
      <c r="C66" s="144" t="s">
        <v>265</v>
      </c>
      <c r="D66" s="144" t="s">
        <v>392</v>
      </c>
      <c r="E66" s="146" t="s">
        <v>1</v>
      </c>
      <c r="F66" s="147">
        <v>1059.27</v>
      </c>
      <c r="G66" s="148">
        <v>32.299999999999997</v>
      </c>
      <c r="H66" s="148">
        <v>40.119999999999997</v>
      </c>
      <c r="I66" s="148">
        <v>42497.91</v>
      </c>
      <c r="J66" s="149">
        <v>5.3134741526660225E-3</v>
      </c>
    </row>
    <row r="67" spans="1:10" s="138" customFormat="1" ht="15.75" x14ac:dyDescent="0.2">
      <c r="A67" s="139" t="s">
        <v>393</v>
      </c>
      <c r="B67" s="139"/>
      <c r="C67" s="139"/>
      <c r="D67" s="139" t="s">
        <v>23</v>
      </c>
      <c r="E67" s="139"/>
      <c r="F67" s="140"/>
      <c r="G67" s="141"/>
      <c r="H67" s="141"/>
      <c r="I67" s="142">
        <v>1232804.92</v>
      </c>
      <c r="J67" s="143">
        <v>0.15413645230317219</v>
      </c>
    </row>
    <row r="68" spans="1:10" s="138" customFormat="1" ht="30" x14ac:dyDescent="0.2">
      <c r="A68" s="144" t="s">
        <v>394</v>
      </c>
      <c r="B68" s="145" t="s">
        <v>395</v>
      </c>
      <c r="C68" s="144" t="s">
        <v>275</v>
      </c>
      <c r="D68" s="144" t="s">
        <v>396</v>
      </c>
      <c r="E68" s="146" t="s">
        <v>2</v>
      </c>
      <c r="F68" s="147">
        <v>199.77</v>
      </c>
      <c r="G68" s="148">
        <v>500.57</v>
      </c>
      <c r="H68" s="148">
        <v>621.85</v>
      </c>
      <c r="I68" s="148">
        <v>124226.97</v>
      </c>
      <c r="J68" s="149">
        <v>1.5531982494174829E-2</v>
      </c>
    </row>
    <row r="69" spans="1:10" s="138" customFormat="1" ht="15" x14ac:dyDescent="0.2">
      <c r="A69" s="144" t="s">
        <v>397</v>
      </c>
      <c r="B69" s="145" t="s">
        <v>398</v>
      </c>
      <c r="C69" s="144" t="s">
        <v>275</v>
      </c>
      <c r="D69" s="144" t="s">
        <v>399</v>
      </c>
      <c r="E69" s="146" t="s">
        <v>2</v>
      </c>
      <c r="F69" s="147">
        <v>66.61</v>
      </c>
      <c r="G69" s="148">
        <v>160.88999999999999</v>
      </c>
      <c r="H69" s="148">
        <v>199.87</v>
      </c>
      <c r="I69" s="148">
        <v>13313.34</v>
      </c>
      <c r="J69" s="149">
        <v>1.6645545151668557E-3</v>
      </c>
    </row>
    <row r="70" spans="1:10" s="138" customFormat="1" ht="30" x14ac:dyDescent="0.2">
      <c r="A70" s="144" t="s">
        <v>400</v>
      </c>
      <c r="B70" s="145" t="s">
        <v>409</v>
      </c>
      <c r="C70" s="144" t="s">
        <v>294</v>
      </c>
      <c r="D70" s="144" t="s">
        <v>402</v>
      </c>
      <c r="E70" s="146" t="s">
        <v>2</v>
      </c>
      <c r="F70" s="147">
        <v>665.84</v>
      </c>
      <c r="G70" s="148">
        <v>125.25</v>
      </c>
      <c r="H70" s="148">
        <v>155.59</v>
      </c>
      <c r="I70" s="148">
        <v>103598.04</v>
      </c>
      <c r="J70" s="149">
        <v>1.2952766566799655E-2</v>
      </c>
    </row>
    <row r="71" spans="1:10" s="138" customFormat="1" ht="60" x14ac:dyDescent="0.2">
      <c r="A71" s="144" t="s">
        <v>403</v>
      </c>
      <c r="B71" s="145" t="s">
        <v>339</v>
      </c>
      <c r="C71" s="144" t="s">
        <v>265</v>
      </c>
      <c r="D71" s="144" t="s">
        <v>340</v>
      </c>
      <c r="E71" s="146" t="s">
        <v>2</v>
      </c>
      <c r="F71" s="147">
        <v>1189.56</v>
      </c>
      <c r="G71" s="148">
        <v>6.46</v>
      </c>
      <c r="H71" s="148">
        <v>8.02</v>
      </c>
      <c r="I71" s="148">
        <v>9540.27</v>
      </c>
      <c r="J71" s="149">
        <v>1.1928110830498506E-3</v>
      </c>
    </row>
    <row r="72" spans="1:10" s="138" customFormat="1" ht="45" x14ac:dyDescent="0.2">
      <c r="A72" s="144" t="s">
        <v>404</v>
      </c>
      <c r="B72" s="145" t="s">
        <v>329</v>
      </c>
      <c r="C72" s="144" t="s">
        <v>265</v>
      </c>
      <c r="D72" s="144" t="s">
        <v>330</v>
      </c>
      <c r="E72" s="146" t="s">
        <v>331</v>
      </c>
      <c r="F72" s="147">
        <v>10349.16</v>
      </c>
      <c r="G72" s="148">
        <v>2.27</v>
      </c>
      <c r="H72" s="148">
        <v>2.82</v>
      </c>
      <c r="I72" s="148">
        <v>29184.63</v>
      </c>
      <c r="J72" s="149">
        <v>3.648927139243351E-3</v>
      </c>
    </row>
    <row r="73" spans="1:10" s="138" customFormat="1" ht="15" x14ac:dyDescent="0.2">
      <c r="A73" s="144" t="s">
        <v>405</v>
      </c>
      <c r="B73" s="145" t="s">
        <v>413</v>
      </c>
      <c r="C73" s="144" t="s">
        <v>294</v>
      </c>
      <c r="D73" s="144" t="s">
        <v>407</v>
      </c>
      <c r="E73" s="146" t="s">
        <v>2</v>
      </c>
      <c r="F73" s="147">
        <v>346.43</v>
      </c>
      <c r="G73" s="148">
        <v>134.74</v>
      </c>
      <c r="H73" s="148">
        <v>167.38</v>
      </c>
      <c r="I73" s="148">
        <v>57985.45</v>
      </c>
      <c r="J73" s="149">
        <v>7.2498668712345626E-3</v>
      </c>
    </row>
    <row r="74" spans="1:10" s="138" customFormat="1" ht="15" x14ac:dyDescent="0.2">
      <c r="A74" s="144" t="s">
        <v>408</v>
      </c>
      <c r="B74" s="145" t="s">
        <v>418</v>
      </c>
      <c r="C74" s="144" t="s">
        <v>294</v>
      </c>
      <c r="D74" s="144" t="s">
        <v>41</v>
      </c>
      <c r="E74" s="146" t="s">
        <v>2</v>
      </c>
      <c r="F74" s="147">
        <v>114.39</v>
      </c>
      <c r="G74" s="148">
        <v>125.76</v>
      </c>
      <c r="H74" s="148">
        <v>156.22999999999999</v>
      </c>
      <c r="I74" s="148">
        <v>17871.14</v>
      </c>
      <c r="J74" s="149">
        <v>2.2344120091711771E-3</v>
      </c>
    </row>
    <row r="75" spans="1:10" s="138" customFormat="1" ht="60" x14ac:dyDescent="0.2">
      <c r="A75" s="144" t="s">
        <v>410</v>
      </c>
      <c r="B75" s="145" t="s">
        <v>339</v>
      </c>
      <c r="C75" s="144" t="s">
        <v>265</v>
      </c>
      <c r="D75" s="144" t="s">
        <v>340</v>
      </c>
      <c r="E75" s="146" t="s">
        <v>2</v>
      </c>
      <c r="F75" s="147">
        <v>658.54</v>
      </c>
      <c r="G75" s="148">
        <v>6.46</v>
      </c>
      <c r="H75" s="148">
        <v>8.02</v>
      </c>
      <c r="I75" s="148">
        <v>5281.49</v>
      </c>
      <c r="J75" s="149">
        <v>6.6033978147546726E-4</v>
      </c>
    </row>
    <row r="76" spans="1:10" s="138" customFormat="1" ht="45" x14ac:dyDescent="0.2">
      <c r="A76" s="144" t="s">
        <v>411</v>
      </c>
      <c r="B76" s="145" t="s">
        <v>329</v>
      </c>
      <c r="C76" s="144" t="s">
        <v>265</v>
      </c>
      <c r="D76" s="144" t="s">
        <v>330</v>
      </c>
      <c r="E76" s="146" t="s">
        <v>331</v>
      </c>
      <c r="F76" s="147">
        <v>921.96</v>
      </c>
      <c r="G76" s="148">
        <v>2.27</v>
      </c>
      <c r="H76" s="148">
        <v>2.82</v>
      </c>
      <c r="I76" s="148">
        <v>2599.92</v>
      </c>
      <c r="J76" s="149">
        <v>3.2506557896610556E-4</v>
      </c>
    </row>
    <row r="77" spans="1:10" s="138" customFormat="1" ht="30" x14ac:dyDescent="0.2">
      <c r="A77" s="144" t="s">
        <v>412</v>
      </c>
      <c r="B77" s="145" t="s">
        <v>422</v>
      </c>
      <c r="C77" s="144" t="s">
        <v>294</v>
      </c>
      <c r="D77" s="144" t="s">
        <v>414</v>
      </c>
      <c r="E77" s="146" t="s">
        <v>30</v>
      </c>
      <c r="F77" s="147">
        <v>276.41000000000003</v>
      </c>
      <c r="G77" s="148">
        <v>1382.01</v>
      </c>
      <c r="H77" s="148">
        <v>1716.87</v>
      </c>
      <c r="I77" s="148">
        <v>474560.03</v>
      </c>
      <c r="J77" s="149">
        <v>5.9333799080788029E-2</v>
      </c>
    </row>
    <row r="78" spans="1:10" s="138" customFormat="1" ht="30" x14ac:dyDescent="0.2">
      <c r="A78" s="144" t="s">
        <v>415</v>
      </c>
      <c r="B78" s="145" t="s">
        <v>458</v>
      </c>
      <c r="C78" s="144" t="s">
        <v>294</v>
      </c>
      <c r="D78" s="144" t="s">
        <v>416</v>
      </c>
      <c r="E78" s="146" t="s">
        <v>30</v>
      </c>
      <c r="F78" s="147">
        <v>118</v>
      </c>
      <c r="G78" s="148">
        <v>1840.83</v>
      </c>
      <c r="H78" s="148">
        <v>2286.86</v>
      </c>
      <c r="I78" s="148">
        <v>269849.48</v>
      </c>
      <c r="J78" s="149">
        <v>3.3739029450868686E-2</v>
      </c>
    </row>
    <row r="79" spans="1:10" s="138" customFormat="1" ht="30" x14ac:dyDescent="0.2">
      <c r="A79" s="144" t="s">
        <v>417</v>
      </c>
      <c r="B79" s="145" t="s">
        <v>459</v>
      </c>
      <c r="C79" s="144" t="s">
        <v>294</v>
      </c>
      <c r="D79" s="144" t="s">
        <v>419</v>
      </c>
      <c r="E79" s="146" t="s">
        <v>30</v>
      </c>
      <c r="F79" s="147">
        <v>28.05</v>
      </c>
      <c r="G79" s="148">
        <v>3581.26</v>
      </c>
      <c r="H79" s="148">
        <v>4448.99</v>
      </c>
      <c r="I79" s="148">
        <v>124794.16</v>
      </c>
      <c r="J79" s="149">
        <v>1.5602897732233612E-2</v>
      </c>
    </row>
    <row r="80" spans="1:10" s="138" customFormat="1" ht="15.75" x14ac:dyDescent="0.2">
      <c r="A80" s="139" t="s">
        <v>420</v>
      </c>
      <c r="B80" s="139"/>
      <c r="C80" s="139"/>
      <c r="D80" s="139" t="s">
        <v>196</v>
      </c>
      <c r="E80" s="139"/>
      <c r="F80" s="140"/>
      <c r="G80" s="141"/>
      <c r="H80" s="141"/>
      <c r="I80" s="142">
        <v>938094.63</v>
      </c>
      <c r="J80" s="143">
        <v>0.11728909890532961</v>
      </c>
    </row>
    <row r="81" spans="1:10" s="138" customFormat="1" ht="60" x14ac:dyDescent="0.2">
      <c r="A81" s="144" t="s">
        <v>421</v>
      </c>
      <c r="B81" s="145" t="s">
        <v>293</v>
      </c>
      <c r="C81" s="144" t="s">
        <v>294</v>
      </c>
      <c r="D81" s="144" t="s">
        <v>423</v>
      </c>
      <c r="E81" s="146" t="s">
        <v>30</v>
      </c>
      <c r="F81" s="147">
        <v>346.45</v>
      </c>
      <c r="G81" s="148">
        <v>201.25</v>
      </c>
      <c r="H81" s="148">
        <v>250.01</v>
      </c>
      <c r="I81" s="148">
        <v>86615.96</v>
      </c>
      <c r="J81" s="149">
        <v>1.0829512902360472E-2</v>
      </c>
    </row>
    <row r="82" spans="1:10" s="138" customFormat="1" ht="30" x14ac:dyDescent="0.2">
      <c r="A82" s="144" t="s">
        <v>424</v>
      </c>
      <c r="B82" s="145" t="s">
        <v>425</v>
      </c>
      <c r="C82" s="144" t="s">
        <v>307</v>
      </c>
      <c r="D82" s="144" t="s">
        <v>426</v>
      </c>
      <c r="E82" s="146" t="s">
        <v>30</v>
      </c>
      <c r="F82" s="147">
        <v>612.5</v>
      </c>
      <c r="G82" s="148">
        <v>505.2</v>
      </c>
      <c r="H82" s="148">
        <v>627.6</v>
      </c>
      <c r="I82" s="148">
        <v>384405</v>
      </c>
      <c r="J82" s="149">
        <v>4.8061799548626806E-2</v>
      </c>
    </row>
    <row r="83" spans="1:10" s="138" customFormat="1" ht="30" x14ac:dyDescent="0.2">
      <c r="A83" s="144" t="s">
        <v>427</v>
      </c>
      <c r="B83" s="145" t="s">
        <v>428</v>
      </c>
      <c r="C83" s="144" t="s">
        <v>307</v>
      </c>
      <c r="D83" s="144" t="s">
        <v>429</v>
      </c>
      <c r="E83" s="146" t="s">
        <v>30</v>
      </c>
      <c r="F83" s="147">
        <v>509</v>
      </c>
      <c r="G83" s="148">
        <v>738.66</v>
      </c>
      <c r="H83" s="148">
        <v>917.63</v>
      </c>
      <c r="I83" s="148">
        <v>467073.67</v>
      </c>
      <c r="J83" s="149">
        <v>5.8397786454342335E-2</v>
      </c>
    </row>
    <row r="84" spans="1:10" s="138" customFormat="1" ht="15.75" x14ac:dyDescent="0.2">
      <c r="A84" s="139" t="s">
        <v>430</v>
      </c>
      <c r="B84" s="139"/>
      <c r="C84" s="139"/>
      <c r="D84" s="139" t="s">
        <v>535</v>
      </c>
      <c r="E84" s="139"/>
      <c r="F84" s="140"/>
      <c r="G84" s="141"/>
      <c r="H84" s="141"/>
      <c r="I84" s="142">
        <v>401912</v>
      </c>
      <c r="J84" s="143">
        <v>5.0250683472347381E-2</v>
      </c>
    </row>
    <row r="85" spans="1:10" s="138" customFormat="1" ht="15.75" x14ac:dyDescent="0.2">
      <c r="A85" s="139" t="s">
        <v>431</v>
      </c>
      <c r="B85" s="139"/>
      <c r="C85" s="139"/>
      <c r="D85" s="139" t="s">
        <v>432</v>
      </c>
      <c r="E85" s="139"/>
      <c r="F85" s="140"/>
      <c r="G85" s="141"/>
      <c r="H85" s="141"/>
      <c r="I85" s="142">
        <v>113974.03</v>
      </c>
      <c r="J85" s="143">
        <v>1.4250066944002231E-2</v>
      </c>
    </row>
    <row r="86" spans="1:10" s="138" customFormat="1" ht="45" x14ac:dyDescent="0.2">
      <c r="A86" s="144" t="s">
        <v>433</v>
      </c>
      <c r="B86" s="145" t="s">
        <v>434</v>
      </c>
      <c r="C86" s="144" t="s">
        <v>275</v>
      </c>
      <c r="D86" s="144" t="s">
        <v>435</v>
      </c>
      <c r="E86" s="146" t="s">
        <v>2</v>
      </c>
      <c r="F86" s="147">
        <v>31.04</v>
      </c>
      <c r="G86" s="148">
        <v>764.03</v>
      </c>
      <c r="H86" s="148">
        <v>949.15</v>
      </c>
      <c r="I86" s="148">
        <v>29461.61</v>
      </c>
      <c r="J86" s="149">
        <v>3.6835576909764935E-3</v>
      </c>
    </row>
    <row r="87" spans="1:10" s="138" customFormat="1" ht="45" x14ac:dyDescent="0.2">
      <c r="A87" s="144" t="s">
        <v>436</v>
      </c>
      <c r="B87" s="145" t="s">
        <v>437</v>
      </c>
      <c r="C87" s="144" t="s">
        <v>275</v>
      </c>
      <c r="D87" s="144" t="s">
        <v>438</v>
      </c>
      <c r="E87" s="146" t="s">
        <v>1</v>
      </c>
      <c r="F87" s="147">
        <v>191.03</v>
      </c>
      <c r="G87" s="148">
        <v>59.74</v>
      </c>
      <c r="H87" s="148">
        <v>74.209999999999994</v>
      </c>
      <c r="I87" s="148">
        <v>14176.33</v>
      </c>
      <c r="J87" s="149">
        <v>1.7724533520510519E-3</v>
      </c>
    </row>
    <row r="88" spans="1:10" s="138" customFormat="1" ht="15" x14ac:dyDescent="0.2">
      <c r="A88" s="144" t="s">
        <v>439</v>
      </c>
      <c r="B88" s="145" t="s">
        <v>440</v>
      </c>
      <c r="C88" s="144" t="s">
        <v>275</v>
      </c>
      <c r="D88" s="144" t="s">
        <v>441</v>
      </c>
      <c r="E88" s="146" t="s">
        <v>442</v>
      </c>
      <c r="F88" s="147">
        <v>3882.5</v>
      </c>
      <c r="G88" s="148">
        <v>13.08</v>
      </c>
      <c r="H88" s="148">
        <v>16.239999999999998</v>
      </c>
      <c r="I88" s="148">
        <v>63051.8</v>
      </c>
      <c r="J88" s="149">
        <v>7.8833078986488402E-3</v>
      </c>
    </row>
    <row r="89" spans="1:10" s="138" customFormat="1" ht="45" x14ac:dyDescent="0.2">
      <c r="A89" s="144" t="s">
        <v>443</v>
      </c>
      <c r="B89" s="145" t="s">
        <v>454</v>
      </c>
      <c r="C89" s="144" t="s">
        <v>294</v>
      </c>
      <c r="D89" s="144" t="s">
        <v>445</v>
      </c>
      <c r="E89" s="146" t="s">
        <v>2</v>
      </c>
      <c r="F89" s="147">
        <v>54.43</v>
      </c>
      <c r="G89" s="148">
        <v>30.52</v>
      </c>
      <c r="H89" s="148">
        <v>37.909999999999997</v>
      </c>
      <c r="I89" s="148">
        <v>2063.44</v>
      </c>
      <c r="J89" s="149">
        <v>2.5798998363865845E-4</v>
      </c>
    </row>
    <row r="90" spans="1:10" s="138" customFormat="1" ht="45" x14ac:dyDescent="0.2">
      <c r="A90" s="144" t="s">
        <v>446</v>
      </c>
      <c r="B90" s="145" t="s">
        <v>447</v>
      </c>
      <c r="C90" s="144" t="s">
        <v>275</v>
      </c>
      <c r="D90" s="144" t="s">
        <v>448</v>
      </c>
      <c r="E90" s="146" t="s">
        <v>281</v>
      </c>
      <c r="F90" s="147">
        <v>4</v>
      </c>
      <c r="G90" s="148">
        <v>455.7</v>
      </c>
      <c r="H90" s="148">
        <v>566.11</v>
      </c>
      <c r="I90" s="148">
        <v>2264.44</v>
      </c>
      <c r="J90" s="149">
        <v>2.8312082665390016E-4</v>
      </c>
    </row>
    <row r="91" spans="1:10" s="138" customFormat="1" ht="30" x14ac:dyDescent="0.2">
      <c r="A91" s="144" t="s">
        <v>449</v>
      </c>
      <c r="B91" s="145" t="s">
        <v>450</v>
      </c>
      <c r="C91" s="144" t="s">
        <v>265</v>
      </c>
      <c r="D91" s="144" t="s">
        <v>451</v>
      </c>
      <c r="E91" s="146" t="s">
        <v>2</v>
      </c>
      <c r="F91" s="147">
        <v>4.01</v>
      </c>
      <c r="G91" s="148">
        <v>593.47</v>
      </c>
      <c r="H91" s="148">
        <v>737.26</v>
      </c>
      <c r="I91" s="148">
        <v>2956.41</v>
      </c>
      <c r="J91" s="149">
        <v>3.6963719203328719E-4</v>
      </c>
    </row>
    <row r="92" spans="1:10" s="138" customFormat="1" ht="15.75" x14ac:dyDescent="0.2">
      <c r="A92" s="139" t="s">
        <v>452</v>
      </c>
      <c r="B92" s="139"/>
      <c r="C92" s="139"/>
      <c r="D92" s="139" t="s">
        <v>199</v>
      </c>
      <c r="E92" s="139"/>
      <c r="F92" s="140"/>
      <c r="G92" s="141"/>
      <c r="H92" s="141"/>
      <c r="I92" s="142">
        <v>111201.49</v>
      </c>
      <c r="J92" s="143">
        <v>1.3903418847019752E-2</v>
      </c>
    </row>
    <row r="93" spans="1:10" s="138" customFormat="1" ht="30" x14ac:dyDescent="0.2">
      <c r="A93" s="144" t="s">
        <v>453</v>
      </c>
      <c r="B93" s="145" t="s">
        <v>444</v>
      </c>
      <c r="C93" s="144" t="s">
        <v>294</v>
      </c>
      <c r="D93" s="144" t="s">
        <v>455</v>
      </c>
      <c r="E93" s="146" t="s">
        <v>51</v>
      </c>
      <c r="F93" s="147">
        <v>19</v>
      </c>
      <c r="G93" s="148">
        <v>4711.1899999999996</v>
      </c>
      <c r="H93" s="148">
        <v>5852.71</v>
      </c>
      <c r="I93" s="148">
        <v>111201.49</v>
      </c>
      <c r="J93" s="149">
        <v>1.3903418847019752E-2</v>
      </c>
    </row>
    <row r="94" spans="1:10" s="138" customFormat="1" ht="15.75" x14ac:dyDescent="0.2">
      <c r="A94" s="139" t="s">
        <v>456</v>
      </c>
      <c r="B94" s="139"/>
      <c r="C94" s="139"/>
      <c r="D94" s="139" t="s">
        <v>200</v>
      </c>
      <c r="E94" s="139"/>
      <c r="F94" s="140"/>
      <c r="G94" s="141"/>
      <c r="H94" s="141"/>
      <c r="I94" s="142">
        <v>176736.48</v>
      </c>
      <c r="J94" s="143">
        <v>2.2097197681325398E-2</v>
      </c>
    </row>
    <row r="95" spans="1:10" s="138" customFormat="1" ht="30" x14ac:dyDescent="0.2">
      <c r="A95" s="144" t="s">
        <v>457</v>
      </c>
      <c r="B95" s="145" t="s">
        <v>320</v>
      </c>
      <c r="C95" s="144" t="s">
        <v>294</v>
      </c>
      <c r="D95" s="144" t="s">
        <v>460</v>
      </c>
      <c r="E95" s="146" t="s">
        <v>51</v>
      </c>
      <c r="F95" s="147">
        <v>38</v>
      </c>
      <c r="G95" s="148">
        <v>3743.83</v>
      </c>
      <c r="H95" s="148">
        <v>4650.96</v>
      </c>
      <c r="I95" s="148">
        <v>176736.48</v>
      </c>
      <c r="J95" s="149">
        <v>2.2097197681325398E-2</v>
      </c>
    </row>
    <row r="96" spans="1:10" s="138" customFormat="1" ht="15.75" x14ac:dyDescent="0.2">
      <c r="A96" s="139" t="s">
        <v>461</v>
      </c>
      <c r="B96" s="139"/>
      <c r="C96" s="139"/>
      <c r="D96" s="139" t="s">
        <v>20</v>
      </c>
      <c r="E96" s="139"/>
      <c r="F96" s="140"/>
      <c r="G96" s="141"/>
      <c r="H96" s="141"/>
      <c r="I96" s="142">
        <v>3803387.62</v>
      </c>
      <c r="J96" s="143">
        <v>0.47553401594195904</v>
      </c>
    </row>
    <row r="97" spans="1:10" s="138" customFormat="1" ht="15.75" x14ac:dyDescent="0.2">
      <c r="A97" s="139" t="s">
        <v>462</v>
      </c>
      <c r="B97" s="139"/>
      <c r="C97" s="139"/>
      <c r="D97" s="139" t="s">
        <v>24</v>
      </c>
      <c r="E97" s="139"/>
      <c r="F97" s="140"/>
      <c r="G97" s="141"/>
      <c r="H97" s="141"/>
      <c r="I97" s="142">
        <v>3521633.1</v>
      </c>
      <c r="J97" s="143">
        <v>0.44030651041482088</v>
      </c>
    </row>
    <row r="98" spans="1:10" s="138" customFormat="1" ht="15" x14ac:dyDescent="0.2">
      <c r="A98" s="144" t="s">
        <v>463</v>
      </c>
      <c r="B98" s="145" t="s">
        <v>464</v>
      </c>
      <c r="C98" s="144" t="s">
        <v>265</v>
      </c>
      <c r="D98" s="144" t="s">
        <v>465</v>
      </c>
      <c r="E98" s="146" t="s">
        <v>296</v>
      </c>
      <c r="F98" s="147">
        <v>1652</v>
      </c>
      <c r="G98" s="148">
        <v>0.57999999999999996</v>
      </c>
      <c r="H98" s="148">
        <v>0.72</v>
      </c>
      <c r="I98" s="148">
        <v>1189.44</v>
      </c>
      <c r="J98" s="149">
        <v>1.4871457669676165E-4</v>
      </c>
    </row>
    <row r="99" spans="1:10" s="138" customFormat="1" ht="30" x14ac:dyDescent="0.2">
      <c r="A99" s="144" t="s">
        <v>466</v>
      </c>
      <c r="B99" s="145" t="s">
        <v>467</v>
      </c>
      <c r="C99" s="144" t="s">
        <v>265</v>
      </c>
      <c r="D99" s="144" t="s">
        <v>468</v>
      </c>
      <c r="E99" s="146" t="s">
        <v>1</v>
      </c>
      <c r="F99" s="147">
        <v>15395.73</v>
      </c>
      <c r="G99" s="148">
        <v>2.27</v>
      </c>
      <c r="H99" s="148">
        <v>2.82</v>
      </c>
      <c r="I99" s="148">
        <v>43415.95</v>
      </c>
      <c r="J99" s="149">
        <v>5.4282558398387219E-3</v>
      </c>
    </row>
    <row r="100" spans="1:10" s="138" customFormat="1" ht="75" x14ac:dyDescent="0.2">
      <c r="A100" s="144" t="s">
        <v>469</v>
      </c>
      <c r="B100" s="145" t="s">
        <v>470</v>
      </c>
      <c r="C100" s="144" t="s">
        <v>275</v>
      </c>
      <c r="D100" s="144" t="s">
        <v>471</v>
      </c>
      <c r="E100" s="146" t="s">
        <v>2</v>
      </c>
      <c r="F100" s="147">
        <v>970.59</v>
      </c>
      <c r="G100" s="148">
        <v>1668.31</v>
      </c>
      <c r="H100" s="148">
        <v>2072.54</v>
      </c>
      <c r="I100" s="148">
        <v>2011586.59</v>
      </c>
      <c r="J100" s="149">
        <v>0.2515068000241561</v>
      </c>
    </row>
    <row r="101" spans="1:10" s="138" customFormat="1" ht="30" x14ac:dyDescent="0.2">
      <c r="A101" s="144" t="s">
        <v>472</v>
      </c>
      <c r="B101" s="145" t="s">
        <v>473</v>
      </c>
      <c r="C101" s="144" t="s">
        <v>265</v>
      </c>
      <c r="D101" s="144" t="s">
        <v>474</v>
      </c>
      <c r="E101" s="146" t="s">
        <v>2</v>
      </c>
      <c r="F101" s="147">
        <v>1261.77</v>
      </c>
      <c r="G101" s="148">
        <v>8.2799999999999994</v>
      </c>
      <c r="H101" s="148">
        <v>10.28</v>
      </c>
      <c r="I101" s="148">
        <v>12970.99</v>
      </c>
      <c r="J101" s="149">
        <v>1.6217508131456219E-3</v>
      </c>
    </row>
    <row r="102" spans="1:10" s="138" customFormat="1" ht="45" x14ac:dyDescent="0.2">
      <c r="A102" s="150" t="s">
        <v>475</v>
      </c>
      <c r="B102" s="151" t="s">
        <v>583</v>
      </c>
      <c r="C102" s="150" t="s">
        <v>294</v>
      </c>
      <c r="D102" s="150" t="s">
        <v>476</v>
      </c>
      <c r="E102" s="152" t="s">
        <v>331</v>
      </c>
      <c r="F102" s="153">
        <v>9841.82</v>
      </c>
      <c r="G102" s="154">
        <v>2.93</v>
      </c>
      <c r="H102" s="154">
        <v>3.63</v>
      </c>
      <c r="I102" s="154">
        <v>35725.800000000003</v>
      </c>
      <c r="J102" s="155">
        <v>4.4667635392732444E-3</v>
      </c>
    </row>
    <row r="103" spans="1:10" s="138" customFormat="1" ht="30" x14ac:dyDescent="0.2">
      <c r="A103" s="150" t="s">
        <v>477</v>
      </c>
      <c r="B103" s="151" t="s">
        <v>478</v>
      </c>
      <c r="C103" s="150" t="s">
        <v>294</v>
      </c>
      <c r="D103" s="150" t="s">
        <v>479</v>
      </c>
      <c r="E103" s="152" t="s">
        <v>480</v>
      </c>
      <c r="F103" s="153">
        <v>13886.16</v>
      </c>
      <c r="G103" s="154">
        <v>4.09</v>
      </c>
      <c r="H103" s="154">
        <v>5.08</v>
      </c>
      <c r="I103" s="154">
        <v>70541.69</v>
      </c>
      <c r="J103" s="155">
        <v>8.8197618777106756E-3</v>
      </c>
    </row>
    <row r="104" spans="1:10" s="138" customFormat="1" ht="30" x14ac:dyDescent="0.2">
      <c r="A104" s="150" t="s">
        <v>481</v>
      </c>
      <c r="B104" s="151" t="s">
        <v>584</v>
      </c>
      <c r="C104" s="150" t="s">
        <v>294</v>
      </c>
      <c r="D104" s="150" t="s">
        <v>482</v>
      </c>
      <c r="E104" s="152" t="s">
        <v>480</v>
      </c>
      <c r="F104" s="153">
        <v>19411.87</v>
      </c>
      <c r="G104" s="154">
        <v>4.09</v>
      </c>
      <c r="H104" s="154">
        <v>5.08</v>
      </c>
      <c r="I104" s="154">
        <v>98612.29</v>
      </c>
      <c r="J104" s="155">
        <v>1.2329402882405419E-2</v>
      </c>
    </row>
    <row r="105" spans="1:10" s="138" customFormat="1" ht="30" x14ac:dyDescent="0.2">
      <c r="A105" s="150" t="s">
        <v>483</v>
      </c>
      <c r="B105" s="151" t="s">
        <v>585</v>
      </c>
      <c r="C105" s="150" t="s">
        <v>294</v>
      </c>
      <c r="D105" s="150" t="s">
        <v>586</v>
      </c>
      <c r="E105" s="152" t="s">
        <v>587</v>
      </c>
      <c r="F105" s="153">
        <v>6141.42</v>
      </c>
      <c r="G105" s="154">
        <v>3.16</v>
      </c>
      <c r="H105" s="154">
        <v>3.92</v>
      </c>
      <c r="I105" s="154">
        <v>24074.36</v>
      </c>
      <c r="J105" s="155">
        <v>3.0099948350866381E-3</v>
      </c>
    </row>
    <row r="106" spans="1:10" s="138" customFormat="1" ht="30" x14ac:dyDescent="0.2">
      <c r="A106" s="144" t="s">
        <v>484</v>
      </c>
      <c r="B106" s="145" t="s">
        <v>345</v>
      </c>
      <c r="C106" s="144" t="s">
        <v>294</v>
      </c>
      <c r="D106" s="144" t="s">
        <v>486</v>
      </c>
      <c r="E106" s="146" t="s">
        <v>2</v>
      </c>
      <c r="F106" s="147">
        <v>5388.51</v>
      </c>
      <c r="G106" s="148">
        <v>148.71</v>
      </c>
      <c r="H106" s="148">
        <v>184.74</v>
      </c>
      <c r="I106" s="148">
        <v>995473.33</v>
      </c>
      <c r="J106" s="149">
        <v>0.12446310438850697</v>
      </c>
    </row>
    <row r="107" spans="1:10" s="138" customFormat="1" ht="60" x14ac:dyDescent="0.2">
      <c r="A107" s="144" t="s">
        <v>487</v>
      </c>
      <c r="B107" s="145" t="s">
        <v>339</v>
      </c>
      <c r="C107" s="144" t="s">
        <v>265</v>
      </c>
      <c r="D107" s="144" t="s">
        <v>340</v>
      </c>
      <c r="E107" s="146" t="s">
        <v>2</v>
      </c>
      <c r="F107" s="147">
        <v>7005.06</v>
      </c>
      <c r="G107" s="148">
        <v>6.46</v>
      </c>
      <c r="H107" s="148">
        <v>8.02</v>
      </c>
      <c r="I107" s="148">
        <v>56180.58</v>
      </c>
      <c r="J107" s="149">
        <v>7.0242056541553622E-3</v>
      </c>
    </row>
    <row r="108" spans="1:10" s="138" customFormat="1" ht="45" x14ac:dyDescent="0.2">
      <c r="A108" s="144" t="s">
        <v>488</v>
      </c>
      <c r="B108" s="145" t="s">
        <v>329</v>
      </c>
      <c r="C108" s="144" t="s">
        <v>265</v>
      </c>
      <c r="D108" s="144" t="s">
        <v>330</v>
      </c>
      <c r="E108" s="146" t="s">
        <v>331</v>
      </c>
      <c r="F108" s="147">
        <v>60944</v>
      </c>
      <c r="G108" s="148">
        <v>2.27</v>
      </c>
      <c r="H108" s="148">
        <v>2.82</v>
      </c>
      <c r="I108" s="148">
        <v>171862.08</v>
      </c>
      <c r="J108" s="149">
        <v>2.1487755983845329E-2</v>
      </c>
    </row>
    <row r="109" spans="1:10" s="138" customFormat="1" ht="15.75" x14ac:dyDescent="0.2">
      <c r="A109" s="139" t="s">
        <v>489</v>
      </c>
      <c r="B109" s="139"/>
      <c r="C109" s="139"/>
      <c r="D109" s="139" t="s">
        <v>52</v>
      </c>
      <c r="E109" s="139"/>
      <c r="F109" s="140"/>
      <c r="G109" s="141"/>
      <c r="H109" s="141"/>
      <c r="I109" s="142">
        <v>281754.52</v>
      </c>
      <c r="J109" s="143">
        <v>3.5227505527138207E-2</v>
      </c>
    </row>
    <row r="110" spans="1:10" s="138" customFormat="1" ht="75" x14ac:dyDescent="0.2">
      <c r="A110" s="144" t="s">
        <v>490</v>
      </c>
      <c r="B110" s="145" t="s">
        <v>491</v>
      </c>
      <c r="C110" s="144" t="s">
        <v>275</v>
      </c>
      <c r="D110" s="144" t="s">
        <v>492</v>
      </c>
      <c r="E110" s="146" t="s">
        <v>30</v>
      </c>
      <c r="F110" s="147">
        <v>3019.14</v>
      </c>
      <c r="G110" s="148">
        <v>37.99</v>
      </c>
      <c r="H110" s="148">
        <v>47.19</v>
      </c>
      <c r="I110" s="148">
        <v>142473.21</v>
      </c>
      <c r="J110" s="149">
        <v>1.7813292907400819E-2</v>
      </c>
    </row>
    <row r="111" spans="1:10" s="138" customFormat="1" ht="60" x14ac:dyDescent="0.2">
      <c r="A111" s="144" t="s">
        <v>493</v>
      </c>
      <c r="B111" s="145" t="s">
        <v>303</v>
      </c>
      <c r="C111" s="144" t="s">
        <v>294</v>
      </c>
      <c r="D111" s="144" t="s">
        <v>495</v>
      </c>
      <c r="E111" s="146" t="s">
        <v>30</v>
      </c>
      <c r="F111" s="147">
        <v>1539.02</v>
      </c>
      <c r="G111" s="148">
        <v>72.849999999999994</v>
      </c>
      <c r="H111" s="148">
        <v>90.5</v>
      </c>
      <c r="I111" s="148">
        <v>139281.31</v>
      </c>
      <c r="J111" s="149">
        <v>1.7414212619737385E-2</v>
      </c>
    </row>
    <row r="112" spans="1:10" s="138" customFormat="1" ht="15.75" x14ac:dyDescent="0.2">
      <c r="A112" s="139" t="s">
        <v>496</v>
      </c>
      <c r="B112" s="139"/>
      <c r="C112" s="139"/>
      <c r="D112" s="139" t="s">
        <v>541</v>
      </c>
      <c r="E112" s="139"/>
      <c r="F112" s="140"/>
      <c r="G112" s="141"/>
      <c r="H112" s="141"/>
      <c r="I112" s="142">
        <v>43145.48</v>
      </c>
      <c r="J112" s="143">
        <v>5.3944392273495055E-3</v>
      </c>
    </row>
    <row r="113" spans="1:10" s="138" customFormat="1" ht="15.75" x14ac:dyDescent="0.2">
      <c r="A113" s="139" t="s">
        <v>497</v>
      </c>
      <c r="B113" s="139"/>
      <c r="C113" s="139"/>
      <c r="D113" s="139" t="s">
        <v>548</v>
      </c>
      <c r="E113" s="139"/>
      <c r="F113" s="140"/>
      <c r="G113" s="141"/>
      <c r="H113" s="141"/>
      <c r="I113" s="142">
        <v>29973.31</v>
      </c>
      <c r="J113" s="143">
        <v>3.7475350659560915E-3</v>
      </c>
    </row>
    <row r="114" spans="1:10" s="138" customFormat="1" ht="30" x14ac:dyDescent="0.2">
      <c r="A114" s="150" t="s">
        <v>588</v>
      </c>
      <c r="B114" s="151" t="s">
        <v>589</v>
      </c>
      <c r="C114" s="150" t="s">
        <v>265</v>
      </c>
      <c r="D114" s="150" t="s">
        <v>590</v>
      </c>
      <c r="E114" s="152" t="s">
        <v>1</v>
      </c>
      <c r="F114" s="153">
        <v>9.5</v>
      </c>
      <c r="G114" s="154">
        <v>635.25</v>
      </c>
      <c r="H114" s="154">
        <v>789.17</v>
      </c>
      <c r="I114" s="154">
        <v>7497.11</v>
      </c>
      <c r="J114" s="155">
        <v>9.3735668894526735E-4</v>
      </c>
    </row>
    <row r="115" spans="1:10" s="138" customFormat="1" ht="15" x14ac:dyDescent="0.2">
      <c r="A115" s="144" t="s">
        <v>591</v>
      </c>
      <c r="B115" s="145" t="s">
        <v>592</v>
      </c>
      <c r="C115" s="144" t="s">
        <v>294</v>
      </c>
      <c r="D115" s="144" t="s">
        <v>593</v>
      </c>
      <c r="E115" s="146" t="s">
        <v>51</v>
      </c>
      <c r="F115" s="147">
        <v>23</v>
      </c>
      <c r="G115" s="148">
        <v>487.28</v>
      </c>
      <c r="H115" s="148">
        <v>605.34</v>
      </c>
      <c r="I115" s="148">
        <v>13922.82</v>
      </c>
      <c r="J115" s="149">
        <v>1.7407572325844156E-3</v>
      </c>
    </row>
    <row r="116" spans="1:10" s="138" customFormat="1" ht="15" x14ac:dyDescent="0.2">
      <c r="A116" s="144" t="s">
        <v>594</v>
      </c>
      <c r="B116" s="145" t="s">
        <v>595</v>
      </c>
      <c r="C116" s="144" t="s">
        <v>294</v>
      </c>
      <c r="D116" s="144" t="s">
        <v>596</v>
      </c>
      <c r="E116" s="146" t="s">
        <v>51</v>
      </c>
      <c r="F116" s="147">
        <v>11</v>
      </c>
      <c r="G116" s="148">
        <v>625.91999999999996</v>
      </c>
      <c r="H116" s="148">
        <v>777.58</v>
      </c>
      <c r="I116" s="148">
        <v>8553.3799999999992</v>
      </c>
      <c r="J116" s="149">
        <v>1.0694211444264084E-3</v>
      </c>
    </row>
    <row r="117" spans="1:10" s="138" customFormat="1" ht="15.75" x14ac:dyDescent="0.2">
      <c r="A117" s="139" t="s">
        <v>500</v>
      </c>
      <c r="B117" s="139"/>
      <c r="C117" s="139"/>
      <c r="D117" s="139" t="s">
        <v>540</v>
      </c>
      <c r="E117" s="139"/>
      <c r="F117" s="140"/>
      <c r="G117" s="141"/>
      <c r="H117" s="141"/>
      <c r="I117" s="142">
        <v>13172.17</v>
      </c>
      <c r="J117" s="143">
        <v>1.6469041613934145E-3</v>
      </c>
    </row>
    <row r="118" spans="1:10" s="138" customFormat="1" ht="45" x14ac:dyDescent="0.2">
      <c r="A118" s="150" t="s">
        <v>597</v>
      </c>
      <c r="B118" s="151" t="s">
        <v>598</v>
      </c>
      <c r="C118" s="150" t="s">
        <v>294</v>
      </c>
      <c r="D118" s="150" t="s">
        <v>599</v>
      </c>
      <c r="E118" s="152" t="s">
        <v>480</v>
      </c>
      <c r="F118" s="153">
        <v>227.25</v>
      </c>
      <c r="G118" s="154">
        <v>2.62</v>
      </c>
      <c r="H118" s="154">
        <v>3.25</v>
      </c>
      <c r="I118" s="154">
        <v>738.56</v>
      </c>
      <c r="J118" s="155">
        <v>9.2341469737994598E-5</v>
      </c>
    </row>
    <row r="119" spans="1:10" s="138" customFormat="1" ht="45" x14ac:dyDescent="0.2">
      <c r="A119" s="150" t="s">
        <v>600</v>
      </c>
      <c r="B119" s="151" t="s">
        <v>601</v>
      </c>
      <c r="C119" s="150" t="s">
        <v>294</v>
      </c>
      <c r="D119" s="150" t="s">
        <v>602</v>
      </c>
      <c r="E119" s="152" t="s">
        <v>480</v>
      </c>
      <c r="F119" s="153">
        <v>334.98</v>
      </c>
      <c r="G119" s="154">
        <v>25.25</v>
      </c>
      <c r="H119" s="154">
        <v>31.36</v>
      </c>
      <c r="I119" s="154">
        <v>10504.97</v>
      </c>
      <c r="J119" s="155">
        <v>1.3134266266160381E-3</v>
      </c>
    </row>
    <row r="120" spans="1:10" s="138" customFormat="1" ht="45" x14ac:dyDescent="0.2">
      <c r="A120" s="150" t="s">
        <v>603</v>
      </c>
      <c r="B120" s="151" t="s">
        <v>604</v>
      </c>
      <c r="C120" s="150" t="s">
        <v>294</v>
      </c>
      <c r="D120" s="150" t="s">
        <v>605</v>
      </c>
      <c r="E120" s="152" t="s">
        <v>480</v>
      </c>
      <c r="F120" s="153">
        <v>41</v>
      </c>
      <c r="G120" s="154">
        <v>37.869999999999997</v>
      </c>
      <c r="H120" s="154">
        <v>47.04</v>
      </c>
      <c r="I120" s="154">
        <v>1928.64</v>
      </c>
      <c r="J120" s="155">
        <v>2.411360650393819E-4</v>
      </c>
    </row>
    <row r="121" spans="1:10" s="138" customFormat="1" ht="15.75" x14ac:dyDescent="0.2">
      <c r="A121" s="139" t="s">
        <v>606</v>
      </c>
      <c r="B121" s="139"/>
      <c r="C121" s="139"/>
      <c r="D121" s="139" t="s">
        <v>10</v>
      </c>
      <c r="E121" s="139"/>
      <c r="F121" s="140"/>
      <c r="G121" s="141"/>
      <c r="H121" s="141"/>
      <c r="I121" s="142">
        <v>59956.08</v>
      </c>
      <c r="J121" s="143">
        <v>7.4962529069118053E-3</v>
      </c>
    </row>
    <row r="122" spans="1:10" s="138" customFormat="1" ht="30" x14ac:dyDescent="0.2">
      <c r="A122" s="144" t="s">
        <v>607</v>
      </c>
      <c r="B122" s="145" t="s">
        <v>498</v>
      </c>
      <c r="C122" s="144" t="s">
        <v>275</v>
      </c>
      <c r="D122" s="144" t="s">
        <v>499</v>
      </c>
      <c r="E122" s="146" t="s">
        <v>277</v>
      </c>
      <c r="F122" s="147">
        <v>12</v>
      </c>
      <c r="G122" s="148">
        <v>3566.2</v>
      </c>
      <c r="H122" s="148">
        <v>4430.29</v>
      </c>
      <c r="I122" s="148">
        <v>53163.48</v>
      </c>
      <c r="J122" s="149">
        <v>6.6469804478803086E-3</v>
      </c>
    </row>
    <row r="123" spans="1:10" s="138" customFormat="1" ht="60" x14ac:dyDescent="0.2">
      <c r="A123" s="144" t="s">
        <v>608</v>
      </c>
      <c r="B123" s="145" t="s">
        <v>326</v>
      </c>
      <c r="C123" s="144" t="s">
        <v>265</v>
      </c>
      <c r="D123" s="144" t="s">
        <v>327</v>
      </c>
      <c r="E123" s="146" t="s">
        <v>2</v>
      </c>
      <c r="F123" s="147">
        <v>274.56</v>
      </c>
      <c r="G123" s="148">
        <v>8.4</v>
      </c>
      <c r="H123" s="148">
        <v>10.43</v>
      </c>
      <c r="I123" s="148">
        <v>2863.66</v>
      </c>
      <c r="J123" s="149">
        <v>3.5804074581605503E-4</v>
      </c>
    </row>
    <row r="124" spans="1:10" s="138" customFormat="1" ht="45" x14ac:dyDescent="0.2">
      <c r="A124" s="144" t="s">
        <v>609</v>
      </c>
      <c r="B124" s="145" t="s">
        <v>329</v>
      </c>
      <c r="C124" s="144" t="s">
        <v>265</v>
      </c>
      <c r="D124" s="144" t="s">
        <v>330</v>
      </c>
      <c r="E124" s="146" t="s">
        <v>331</v>
      </c>
      <c r="F124" s="147">
        <v>1235.52</v>
      </c>
      <c r="G124" s="148">
        <v>2.27</v>
      </c>
      <c r="H124" s="148">
        <v>2.82</v>
      </c>
      <c r="I124" s="148">
        <v>3484.16</v>
      </c>
      <c r="J124" s="149">
        <v>4.3562128358201266E-4</v>
      </c>
    </row>
    <row r="125" spans="1:10" s="138" customFormat="1" ht="30" x14ac:dyDescent="0.2">
      <c r="A125" s="144" t="s">
        <v>610</v>
      </c>
      <c r="B125" s="145" t="s">
        <v>333</v>
      </c>
      <c r="C125" s="144" t="s">
        <v>265</v>
      </c>
      <c r="D125" s="144" t="s">
        <v>334</v>
      </c>
      <c r="E125" s="146" t="s">
        <v>2</v>
      </c>
      <c r="F125" s="147">
        <v>274.56</v>
      </c>
      <c r="G125" s="148">
        <v>1.31</v>
      </c>
      <c r="H125" s="148">
        <v>1.62</v>
      </c>
      <c r="I125" s="148">
        <v>444.78</v>
      </c>
      <c r="J125" s="149">
        <v>5.5610429633428881E-5</v>
      </c>
    </row>
    <row r="126" spans="1:10" x14ac:dyDescent="0.2">
      <c r="A126" s="109"/>
      <c r="B126" s="109"/>
      <c r="C126" s="109"/>
      <c r="D126" s="109"/>
      <c r="E126" s="109"/>
      <c r="F126" s="129"/>
      <c r="G126" s="109"/>
      <c r="H126" s="109"/>
      <c r="I126" s="109"/>
      <c r="J126" s="109"/>
    </row>
    <row r="127" spans="1:10" s="138" customFormat="1" ht="19.899999999999999" customHeight="1" x14ac:dyDescent="0.2">
      <c r="A127" s="249"/>
      <c r="B127" s="249"/>
      <c r="C127" s="249"/>
      <c r="D127" s="135"/>
      <c r="E127" s="136"/>
      <c r="F127" s="250" t="s">
        <v>501</v>
      </c>
      <c r="G127" s="249"/>
      <c r="H127" s="253">
        <v>6438688.6200000001</v>
      </c>
      <c r="I127" s="253"/>
      <c r="J127" s="137"/>
    </row>
    <row r="128" spans="1:10" s="138" customFormat="1" ht="19.899999999999999" customHeight="1" x14ac:dyDescent="0.2">
      <c r="A128" s="249"/>
      <c r="B128" s="249"/>
      <c r="C128" s="249"/>
      <c r="D128" s="135"/>
      <c r="E128" s="136"/>
      <c r="F128" s="250" t="s">
        <v>502</v>
      </c>
      <c r="G128" s="249"/>
      <c r="H128" s="253">
        <v>1559451.35</v>
      </c>
      <c r="I128" s="253"/>
      <c r="J128" s="137"/>
    </row>
    <row r="129" spans="1:10" s="138" customFormat="1" ht="19.899999999999999" customHeight="1" x14ac:dyDescent="0.2">
      <c r="A129" s="249"/>
      <c r="B129" s="249"/>
      <c r="C129" s="249"/>
      <c r="D129" s="135"/>
      <c r="E129" s="136"/>
      <c r="F129" s="250" t="s">
        <v>503</v>
      </c>
      <c r="G129" s="249"/>
      <c r="H129" s="253">
        <v>7998139.9699999997</v>
      </c>
      <c r="I129" s="253"/>
      <c r="J129" s="137"/>
    </row>
    <row r="130" spans="1:10" ht="83.45" customHeight="1" x14ac:dyDescent="0.2">
      <c r="A130" s="121"/>
      <c r="B130" s="121"/>
      <c r="C130" s="121"/>
      <c r="D130" s="121"/>
      <c r="E130" s="121"/>
      <c r="F130" s="130"/>
      <c r="G130" s="121"/>
      <c r="H130" s="134"/>
      <c r="I130" s="134"/>
      <c r="J130" s="121"/>
    </row>
    <row r="131" spans="1:10" ht="15.75" x14ac:dyDescent="0.2">
      <c r="A131" s="121"/>
      <c r="B131" s="121"/>
      <c r="C131" s="45" t="s">
        <v>4</v>
      </c>
      <c r="D131" s="200" t="s">
        <v>108</v>
      </c>
      <c r="E131" s="200"/>
      <c r="F131" s="200"/>
      <c r="G131" s="121"/>
      <c r="H131" s="121"/>
      <c r="I131" s="121"/>
      <c r="J131" s="121"/>
    </row>
    <row r="132" spans="1:10" ht="15.75" x14ac:dyDescent="0.2">
      <c r="A132" s="121"/>
      <c r="B132" s="121"/>
      <c r="C132" s="44"/>
      <c r="D132" s="199" t="s">
        <v>109</v>
      </c>
      <c r="E132" s="199"/>
      <c r="F132" s="199"/>
      <c r="G132" s="121"/>
      <c r="H132" s="121"/>
      <c r="I132" s="121"/>
      <c r="J132" s="121"/>
    </row>
    <row r="133" spans="1:10" x14ac:dyDescent="0.2">
      <c r="A133" s="121"/>
      <c r="B133" s="121"/>
      <c r="C133" s="121"/>
      <c r="H133" s="121"/>
      <c r="I133" s="121"/>
      <c r="J133" s="121"/>
    </row>
    <row r="134" spans="1:10" ht="15.75" x14ac:dyDescent="0.2">
      <c r="A134" s="121"/>
      <c r="B134" s="121"/>
      <c r="C134" s="121"/>
      <c r="H134" s="128"/>
      <c r="I134" s="121"/>
      <c r="J134" s="121"/>
    </row>
    <row r="135" spans="1:10" x14ac:dyDescent="0.2">
      <c r="A135" s="121"/>
      <c r="B135" s="121"/>
      <c r="C135" s="121"/>
      <c r="D135" s="121"/>
      <c r="E135" s="121"/>
      <c r="F135" s="130"/>
      <c r="G135" s="121"/>
      <c r="H135" s="121"/>
      <c r="I135" s="121"/>
      <c r="J135" s="121"/>
    </row>
    <row r="136" spans="1:10" x14ac:dyDescent="0.2">
      <c r="A136" s="251"/>
      <c r="B136" s="252"/>
      <c r="C136" s="252"/>
      <c r="D136" s="252"/>
      <c r="E136" s="252"/>
      <c r="F136" s="252"/>
      <c r="G136" s="252"/>
      <c r="H136" s="252"/>
      <c r="I136" s="252"/>
      <c r="J136" s="252"/>
    </row>
  </sheetData>
  <mergeCells count="21">
    <mergeCell ref="A129:C129"/>
    <mergeCell ref="F129:G129"/>
    <mergeCell ref="A136:J136"/>
    <mergeCell ref="H127:I127"/>
    <mergeCell ref="H128:I128"/>
    <mergeCell ref="H129:I129"/>
    <mergeCell ref="A127:C127"/>
    <mergeCell ref="F127:G127"/>
    <mergeCell ref="A128:C128"/>
    <mergeCell ref="F128:G128"/>
    <mergeCell ref="D132:F132"/>
    <mergeCell ref="D131:F131"/>
    <mergeCell ref="A1:G2"/>
    <mergeCell ref="A8:I8"/>
    <mergeCell ref="A9:I9"/>
    <mergeCell ref="A3:B6"/>
    <mergeCell ref="C3:E3"/>
    <mergeCell ref="C4:E6"/>
    <mergeCell ref="H4:I4"/>
    <mergeCell ref="H5:H6"/>
    <mergeCell ref="I5:I6"/>
  </mergeCells>
  <pageMargins left="0.51181102362204722" right="0.51181102362204722" top="0.78740157480314965" bottom="0.78740157480314965" header="0.31496062992125984" footer="0.31496062992125984"/>
  <pageSetup scale="69" fitToHeight="2000" orientation="landscape" r:id="rId1"/>
  <headerFooter>
    <oddFooter>Página &amp;P de &amp;N</oddFooter>
  </headerFooter>
  <rowBreaks count="1" manualBreakCount="1">
    <brk id="19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3F3FD-3E44-4AE4-9C27-548D0A22CBDE}">
  <dimension ref="A1:J203"/>
  <sheetViews>
    <sheetView view="pageBreakPreview" zoomScale="70" zoomScaleNormal="85" zoomScaleSheetLayoutView="70" workbookViewId="0">
      <selection activeCell="E175" sqref="E175:F175"/>
    </sheetView>
  </sheetViews>
  <sheetFormatPr defaultRowHeight="14.25" x14ac:dyDescent="0.2"/>
  <cols>
    <col min="1" max="1" width="12" customWidth="1"/>
    <col min="2" max="2" width="12.25" customWidth="1"/>
    <col min="3" max="3" width="12" customWidth="1"/>
    <col min="4" max="4" width="61.875" customWidth="1"/>
    <col min="5" max="5" width="13.75" customWidth="1"/>
    <col min="6" max="6" width="17.125" style="111" customWidth="1"/>
    <col min="7" max="7" width="18" customWidth="1"/>
    <col min="8" max="8" width="17.25" customWidth="1"/>
    <col min="9" max="9" width="18.375" customWidth="1"/>
    <col min="10" max="10" width="13.125" bestFit="1" customWidth="1"/>
  </cols>
  <sheetData>
    <row r="1" spans="1:10" s="94" customFormat="1" ht="22.9" customHeight="1" thickBot="1" x14ac:dyDescent="0.3">
      <c r="A1" s="220" t="s">
        <v>509</v>
      </c>
      <c r="B1" s="220"/>
      <c r="C1" s="220"/>
      <c r="D1" s="220"/>
      <c r="E1" s="220"/>
      <c r="F1" s="220"/>
      <c r="G1" s="220"/>
      <c r="H1" s="221"/>
      <c r="I1" s="92" t="s">
        <v>3</v>
      </c>
      <c r="J1" s="93" t="str">
        <f>[1]DADOS!C2</f>
        <v>R00</v>
      </c>
    </row>
    <row r="2" spans="1:10" s="4" customFormat="1" ht="22.9" customHeight="1" thickBot="1" x14ac:dyDescent="0.25">
      <c r="A2" s="222"/>
      <c r="B2" s="222"/>
      <c r="C2" s="222"/>
      <c r="D2" s="222"/>
      <c r="E2" s="222"/>
      <c r="F2" s="222"/>
      <c r="G2" s="222"/>
      <c r="H2" s="223"/>
      <c r="I2" s="95" t="s">
        <v>12</v>
      </c>
      <c r="J2" s="96">
        <f ca="1">TODAY()</f>
        <v>45033</v>
      </c>
    </row>
    <row r="3" spans="1:10" s="4" customFormat="1" ht="21" customHeight="1" x14ac:dyDescent="0.2">
      <c r="A3" s="230" t="s">
        <v>13</v>
      </c>
      <c r="B3" s="231"/>
      <c r="C3" s="258" t="s">
        <v>14</v>
      </c>
      <c r="D3" s="259"/>
      <c r="E3" s="260"/>
      <c r="F3" s="263" t="s">
        <v>11</v>
      </c>
      <c r="G3" s="230"/>
      <c r="H3" s="231"/>
      <c r="I3" s="97" t="s">
        <v>256</v>
      </c>
      <c r="J3" s="98"/>
    </row>
    <row r="4" spans="1:10" s="4" customFormat="1" ht="73.150000000000006" customHeight="1" thickBot="1" x14ac:dyDescent="0.25">
      <c r="A4" s="230"/>
      <c r="B4" s="231"/>
      <c r="C4" s="237" t="s">
        <v>893</v>
      </c>
      <c r="D4" s="238"/>
      <c r="E4" s="239"/>
      <c r="F4" s="263"/>
      <c r="G4" s="230"/>
      <c r="H4" s="231"/>
      <c r="I4" s="243" t="str">
        <f>[1]DADOS!C7</f>
        <v>SINAPI -02/2023 - Minas Gerais
SICRO3 - 10/2022 - Minas Gerais
SETOP - 10/2022 - Minas Gerais
SUDECAP - 12/2022 - Minas Gerais</v>
      </c>
      <c r="J4" s="244"/>
    </row>
    <row r="5" spans="1:10" s="4" customFormat="1" ht="17.45" customHeight="1" x14ac:dyDescent="0.2">
      <c r="A5" s="230"/>
      <c r="B5" s="231"/>
      <c r="C5" s="237"/>
      <c r="D5" s="238"/>
      <c r="E5" s="239"/>
      <c r="F5" s="263"/>
      <c r="G5" s="230"/>
      <c r="H5" s="231"/>
      <c r="I5" s="245" t="s">
        <v>257</v>
      </c>
      <c r="J5" s="247">
        <v>0.24229999999999999</v>
      </c>
    </row>
    <row r="6" spans="1:10" s="4" customFormat="1" ht="16.149999999999999" customHeight="1" thickBot="1" x14ac:dyDescent="0.25">
      <c r="A6" s="232"/>
      <c r="B6" s="233"/>
      <c r="C6" s="240"/>
      <c r="D6" s="241"/>
      <c r="E6" s="242"/>
      <c r="F6" s="264"/>
      <c r="G6" s="232"/>
      <c r="H6" s="233"/>
      <c r="I6" s="246"/>
      <c r="J6" s="248"/>
    </row>
    <row r="7" spans="1:10" s="4" customFormat="1" ht="7.9" customHeight="1" thickBot="1" x14ac:dyDescent="0.25">
      <c r="A7" s="117"/>
      <c r="B7" s="117"/>
      <c r="C7" s="156"/>
      <c r="D7" s="156"/>
      <c r="E7" s="156"/>
      <c r="F7" s="157"/>
      <c r="G7" s="158"/>
      <c r="H7" s="158"/>
      <c r="I7" s="117"/>
      <c r="J7" s="159"/>
    </row>
    <row r="8" spans="1:10" s="4" customFormat="1" ht="22.15" customHeight="1" thickBot="1" x14ac:dyDescent="0.25">
      <c r="A8" s="261" t="str">
        <f>A1&amp;" DE PROJETO EXECUTIVO - "&amp;C4</f>
        <v>PLANILHA ORÇAMENTÁRIA DE PROJETO EXECUTIVO - Requalificação viária da rua Jaci Laraia e de ruas do bairro Santa Lucia</v>
      </c>
      <c r="B8" s="261"/>
      <c r="C8" s="261"/>
      <c r="D8" s="261"/>
      <c r="E8" s="261"/>
      <c r="F8" s="261"/>
      <c r="G8" s="261"/>
      <c r="H8" s="261"/>
      <c r="I8" s="261"/>
      <c r="J8" s="261"/>
    </row>
    <row r="9" spans="1:10" s="103" customFormat="1" ht="7.9" customHeight="1" x14ac:dyDescent="0.25">
      <c r="A9" s="262"/>
      <c r="B9" s="262"/>
      <c r="C9" s="262"/>
      <c r="D9" s="262"/>
      <c r="E9" s="262"/>
      <c r="F9" s="262"/>
      <c r="G9" s="262"/>
      <c r="H9" s="262"/>
      <c r="I9" s="262"/>
      <c r="J9" s="262"/>
    </row>
    <row r="10" spans="1:10" s="138" customFormat="1" ht="15.75" x14ac:dyDescent="0.2">
      <c r="A10" s="160" t="s">
        <v>292</v>
      </c>
      <c r="B10" s="161" t="s">
        <v>258</v>
      </c>
      <c r="C10" s="160" t="s">
        <v>259</v>
      </c>
      <c r="D10" s="160" t="s">
        <v>260</v>
      </c>
      <c r="E10" s="254" t="s">
        <v>611</v>
      </c>
      <c r="F10" s="254"/>
      <c r="G10" s="162" t="s">
        <v>505</v>
      </c>
      <c r="H10" s="161" t="s">
        <v>506</v>
      </c>
      <c r="I10" s="161" t="s">
        <v>507</v>
      </c>
      <c r="J10" s="161" t="s">
        <v>0</v>
      </c>
    </row>
    <row r="11" spans="1:10" s="138" customFormat="1" ht="30" x14ac:dyDescent="0.2">
      <c r="A11" s="144" t="s">
        <v>612</v>
      </c>
      <c r="B11" s="145" t="s">
        <v>485</v>
      </c>
      <c r="C11" s="144" t="s">
        <v>294</v>
      </c>
      <c r="D11" s="144" t="s">
        <v>295</v>
      </c>
      <c r="E11" s="255" t="s">
        <v>613</v>
      </c>
      <c r="F11" s="255"/>
      <c r="G11" s="146" t="s">
        <v>296</v>
      </c>
      <c r="H11" s="163">
        <v>1</v>
      </c>
      <c r="I11" s="164">
        <v>205.79</v>
      </c>
      <c r="J11" s="164">
        <v>205.79</v>
      </c>
    </row>
    <row r="12" spans="1:10" s="138" customFormat="1" ht="30" x14ac:dyDescent="0.2">
      <c r="A12" s="165" t="s">
        <v>614</v>
      </c>
      <c r="B12" s="166" t="s">
        <v>615</v>
      </c>
      <c r="C12" s="165" t="s">
        <v>265</v>
      </c>
      <c r="D12" s="165" t="s">
        <v>616</v>
      </c>
      <c r="E12" s="256" t="s">
        <v>617</v>
      </c>
      <c r="F12" s="256"/>
      <c r="G12" s="167" t="s">
        <v>271</v>
      </c>
      <c r="H12" s="168">
        <v>0.5</v>
      </c>
      <c r="I12" s="169">
        <v>19.52</v>
      </c>
      <c r="J12" s="169">
        <v>9.76</v>
      </c>
    </row>
    <row r="13" spans="1:10" s="138" customFormat="1" ht="30" x14ac:dyDescent="0.2">
      <c r="A13" s="165" t="s">
        <v>614</v>
      </c>
      <c r="B13" s="166" t="s">
        <v>618</v>
      </c>
      <c r="C13" s="165" t="s">
        <v>265</v>
      </c>
      <c r="D13" s="165" t="s">
        <v>619</v>
      </c>
      <c r="E13" s="256" t="s">
        <v>617</v>
      </c>
      <c r="F13" s="256"/>
      <c r="G13" s="167" t="s">
        <v>271</v>
      </c>
      <c r="H13" s="168">
        <v>0.5</v>
      </c>
      <c r="I13" s="169">
        <v>27.11</v>
      </c>
      <c r="J13" s="169">
        <v>13.55</v>
      </c>
    </row>
    <row r="14" spans="1:10" s="138" customFormat="1" ht="30" x14ac:dyDescent="0.2">
      <c r="A14" s="170" t="s">
        <v>620</v>
      </c>
      <c r="B14" s="171" t="s">
        <v>621</v>
      </c>
      <c r="C14" s="170" t="s">
        <v>265</v>
      </c>
      <c r="D14" s="170" t="s">
        <v>622</v>
      </c>
      <c r="E14" s="257" t="s">
        <v>623</v>
      </c>
      <c r="F14" s="257"/>
      <c r="G14" s="172" t="s">
        <v>296</v>
      </c>
      <c r="H14" s="173">
        <v>1</v>
      </c>
      <c r="I14" s="174">
        <v>180.27</v>
      </c>
      <c r="J14" s="174">
        <v>180.27</v>
      </c>
    </row>
    <row r="15" spans="1:10" s="138" customFormat="1" ht="15" x14ac:dyDescent="0.2">
      <c r="A15" s="170" t="s">
        <v>620</v>
      </c>
      <c r="B15" s="171" t="s">
        <v>624</v>
      </c>
      <c r="C15" s="170" t="s">
        <v>265</v>
      </c>
      <c r="D15" s="170" t="s">
        <v>625</v>
      </c>
      <c r="E15" s="257" t="s">
        <v>623</v>
      </c>
      <c r="F15" s="257"/>
      <c r="G15" s="172" t="s">
        <v>626</v>
      </c>
      <c r="H15" s="173">
        <v>0.1</v>
      </c>
      <c r="I15" s="174">
        <v>22.1</v>
      </c>
      <c r="J15" s="174">
        <v>2.21</v>
      </c>
    </row>
    <row r="16" spans="1:10" s="138" customFormat="1" ht="30" x14ac:dyDescent="0.2">
      <c r="A16" s="175"/>
      <c r="B16" s="175"/>
      <c r="C16" s="175"/>
      <c r="D16" s="175"/>
      <c r="E16" s="175" t="s">
        <v>627</v>
      </c>
      <c r="F16" s="176">
        <v>17.86</v>
      </c>
      <c r="G16" s="175" t="s">
        <v>628</v>
      </c>
      <c r="H16" s="176">
        <v>0</v>
      </c>
      <c r="I16" s="175" t="s">
        <v>629</v>
      </c>
      <c r="J16" s="176">
        <v>17.86</v>
      </c>
    </row>
    <row r="17" spans="1:10" s="138" customFormat="1" ht="30" x14ac:dyDescent="0.2">
      <c r="A17" s="175"/>
      <c r="B17" s="175"/>
      <c r="C17" s="175"/>
      <c r="D17" s="175"/>
      <c r="E17" s="175" t="s">
        <v>630</v>
      </c>
      <c r="F17" s="176">
        <v>49.86</v>
      </c>
      <c r="G17" s="175"/>
      <c r="H17" s="265" t="s">
        <v>631</v>
      </c>
      <c r="I17" s="265"/>
      <c r="J17" s="176">
        <v>255.65</v>
      </c>
    </row>
    <row r="18" spans="1:10" s="138" customFormat="1" ht="15.75" x14ac:dyDescent="0.2">
      <c r="A18" s="160" t="s">
        <v>302</v>
      </c>
      <c r="B18" s="161" t="s">
        <v>258</v>
      </c>
      <c r="C18" s="160" t="s">
        <v>259</v>
      </c>
      <c r="D18" s="160" t="s">
        <v>260</v>
      </c>
      <c r="E18" s="254" t="s">
        <v>611</v>
      </c>
      <c r="F18" s="254"/>
      <c r="G18" s="162" t="s">
        <v>505</v>
      </c>
      <c r="H18" s="161" t="s">
        <v>506</v>
      </c>
      <c r="I18" s="161" t="s">
        <v>507</v>
      </c>
      <c r="J18" s="161" t="s">
        <v>0</v>
      </c>
    </row>
    <row r="19" spans="1:10" s="138" customFormat="1" ht="30" x14ac:dyDescent="0.2">
      <c r="A19" s="144" t="s">
        <v>612</v>
      </c>
      <c r="B19" s="145" t="s">
        <v>494</v>
      </c>
      <c r="C19" s="144" t="s">
        <v>294</v>
      </c>
      <c r="D19" s="144" t="s">
        <v>304</v>
      </c>
      <c r="E19" s="255" t="s">
        <v>632</v>
      </c>
      <c r="F19" s="255"/>
      <c r="G19" s="146" t="s">
        <v>296</v>
      </c>
      <c r="H19" s="163">
        <v>1</v>
      </c>
      <c r="I19" s="164">
        <v>9.8699999999999992</v>
      </c>
      <c r="J19" s="164">
        <v>9.8699999999999992</v>
      </c>
    </row>
    <row r="20" spans="1:10" s="138" customFormat="1" ht="30" x14ac:dyDescent="0.2">
      <c r="A20" s="165" t="s">
        <v>614</v>
      </c>
      <c r="B20" s="166" t="s">
        <v>633</v>
      </c>
      <c r="C20" s="165" t="s">
        <v>265</v>
      </c>
      <c r="D20" s="165" t="s">
        <v>634</v>
      </c>
      <c r="E20" s="256" t="s">
        <v>617</v>
      </c>
      <c r="F20" s="256"/>
      <c r="G20" s="167" t="s">
        <v>271</v>
      </c>
      <c r="H20" s="168">
        <v>0.1</v>
      </c>
      <c r="I20" s="169">
        <v>17.77</v>
      </c>
      <c r="J20" s="169">
        <v>1.77</v>
      </c>
    </row>
    <row r="21" spans="1:10" s="138" customFormat="1" ht="30" x14ac:dyDescent="0.2">
      <c r="A21" s="170" t="s">
        <v>620</v>
      </c>
      <c r="B21" s="171" t="s">
        <v>635</v>
      </c>
      <c r="C21" s="170" t="s">
        <v>265</v>
      </c>
      <c r="D21" s="170" t="s">
        <v>636</v>
      </c>
      <c r="E21" s="257" t="s">
        <v>623</v>
      </c>
      <c r="F21" s="257"/>
      <c r="G21" s="172" t="s">
        <v>296</v>
      </c>
      <c r="H21" s="173">
        <v>1.1000000000000001</v>
      </c>
      <c r="I21" s="174">
        <v>2.68</v>
      </c>
      <c r="J21" s="174">
        <v>2.94</v>
      </c>
    </row>
    <row r="22" spans="1:10" s="138" customFormat="1" ht="15" x14ac:dyDescent="0.2">
      <c r="A22" s="170" t="s">
        <v>620</v>
      </c>
      <c r="B22" s="171" t="s">
        <v>637</v>
      </c>
      <c r="C22" s="170" t="s">
        <v>265</v>
      </c>
      <c r="D22" s="170" t="s">
        <v>638</v>
      </c>
      <c r="E22" s="257" t="s">
        <v>623</v>
      </c>
      <c r="F22" s="257"/>
      <c r="G22" s="172" t="s">
        <v>626</v>
      </c>
      <c r="H22" s="173">
        <v>0.55000000000000004</v>
      </c>
      <c r="I22" s="174">
        <v>8.32</v>
      </c>
      <c r="J22" s="174">
        <v>4.57</v>
      </c>
    </row>
    <row r="23" spans="1:10" s="138" customFormat="1" ht="30" x14ac:dyDescent="0.2">
      <c r="A23" s="170" t="s">
        <v>620</v>
      </c>
      <c r="B23" s="171" t="s">
        <v>639</v>
      </c>
      <c r="C23" s="170" t="s">
        <v>265</v>
      </c>
      <c r="D23" s="170" t="s">
        <v>640</v>
      </c>
      <c r="E23" s="257" t="s">
        <v>623</v>
      </c>
      <c r="F23" s="257"/>
      <c r="G23" s="172" t="s">
        <v>301</v>
      </c>
      <c r="H23" s="173">
        <v>0.7</v>
      </c>
      <c r="I23" s="174">
        <v>0.85</v>
      </c>
      <c r="J23" s="174">
        <v>0.59</v>
      </c>
    </row>
    <row r="24" spans="1:10" s="138" customFormat="1" ht="30" x14ac:dyDescent="0.2">
      <c r="A24" s="175"/>
      <c r="B24" s="175"/>
      <c r="C24" s="175"/>
      <c r="D24" s="175"/>
      <c r="E24" s="175" t="s">
        <v>627</v>
      </c>
      <c r="F24" s="176">
        <v>1.23</v>
      </c>
      <c r="G24" s="175" t="s">
        <v>628</v>
      </c>
      <c r="H24" s="176">
        <v>0</v>
      </c>
      <c r="I24" s="175" t="s">
        <v>629</v>
      </c>
      <c r="J24" s="176">
        <v>1.23</v>
      </c>
    </row>
    <row r="25" spans="1:10" s="138" customFormat="1" ht="30" x14ac:dyDescent="0.2">
      <c r="A25" s="175"/>
      <c r="B25" s="175"/>
      <c r="C25" s="175"/>
      <c r="D25" s="175"/>
      <c r="E25" s="175" t="s">
        <v>630</v>
      </c>
      <c r="F25" s="176">
        <v>2.39</v>
      </c>
      <c r="G25" s="175"/>
      <c r="H25" s="265" t="s">
        <v>631</v>
      </c>
      <c r="I25" s="265"/>
      <c r="J25" s="176">
        <v>12.26</v>
      </c>
    </row>
    <row r="26" spans="1:10" s="138" customFormat="1" ht="15.75" x14ac:dyDescent="0.2">
      <c r="A26" s="160" t="s">
        <v>319</v>
      </c>
      <c r="B26" s="161" t="s">
        <v>258</v>
      </c>
      <c r="C26" s="160" t="s">
        <v>259</v>
      </c>
      <c r="D26" s="160" t="s">
        <v>260</v>
      </c>
      <c r="E26" s="254" t="s">
        <v>611</v>
      </c>
      <c r="F26" s="254"/>
      <c r="G26" s="162" t="s">
        <v>505</v>
      </c>
      <c r="H26" s="161" t="s">
        <v>506</v>
      </c>
      <c r="I26" s="161" t="s">
        <v>507</v>
      </c>
      <c r="J26" s="161" t="s">
        <v>0</v>
      </c>
    </row>
    <row r="27" spans="1:10" s="138" customFormat="1" ht="30" x14ac:dyDescent="0.2">
      <c r="A27" s="144" t="s">
        <v>612</v>
      </c>
      <c r="B27" s="145" t="s">
        <v>359</v>
      </c>
      <c r="C27" s="144" t="s">
        <v>294</v>
      </c>
      <c r="D27" s="144" t="s">
        <v>321</v>
      </c>
      <c r="E27" s="255" t="s">
        <v>641</v>
      </c>
      <c r="F27" s="255"/>
      <c r="G27" s="146" t="s">
        <v>1</v>
      </c>
      <c r="H27" s="163">
        <v>1</v>
      </c>
      <c r="I27" s="164">
        <v>11.49</v>
      </c>
      <c r="J27" s="164">
        <v>11.49</v>
      </c>
    </row>
    <row r="28" spans="1:10" s="138" customFormat="1" ht="30" x14ac:dyDescent="0.2">
      <c r="A28" s="165" t="s">
        <v>614</v>
      </c>
      <c r="B28" s="166" t="s">
        <v>642</v>
      </c>
      <c r="C28" s="165" t="s">
        <v>265</v>
      </c>
      <c r="D28" s="165" t="s">
        <v>643</v>
      </c>
      <c r="E28" s="256" t="s">
        <v>617</v>
      </c>
      <c r="F28" s="256"/>
      <c r="G28" s="167" t="s">
        <v>271</v>
      </c>
      <c r="H28" s="168">
        <v>0.45910000000000001</v>
      </c>
      <c r="I28" s="169">
        <v>18.91</v>
      </c>
      <c r="J28" s="169">
        <v>8.68</v>
      </c>
    </row>
    <row r="29" spans="1:10" s="138" customFormat="1" ht="30" x14ac:dyDescent="0.2">
      <c r="A29" s="165" t="s">
        <v>614</v>
      </c>
      <c r="B29" s="166" t="s">
        <v>633</v>
      </c>
      <c r="C29" s="165" t="s">
        <v>265</v>
      </c>
      <c r="D29" s="165" t="s">
        <v>634</v>
      </c>
      <c r="E29" s="256" t="s">
        <v>617</v>
      </c>
      <c r="F29" s="256"/>
      <c r="G29" s="167" t="s">
        <v>271</v>
      </c>
      <c r="H29" s="168">
        <v>0.15820000000000001</v>
      </c>
      <c r="I29" s="169">
        <v>17.77</v>
      </c>
      <c r="J29" s="169">
        <v>2.81</v>
      </c>
    </row>
    <row r="30" spans="1:10" s="138" customFormat="1" ht="30" x14ac:dyDescent="0.2">
      <c r="A30" s="175"/>
      <c r="B30" s="175"/>
      <c r="C30" s="175"/>
      <c r="D30" s="175"/>
      <c r="E30" s="175" t="s">
        <v>627</v>
      </c>
      <c r="F30" s="176">
        <v>8.0299999999999994</v>
      </c>
      <c r="G30" s="175" t="s">
        <v>628</v>
      </c>
      <c r="H30" s="176">
        <v>0</v>
      </c>
      <c r="I30" s="175" t="s">
        <v>629</v>
      </c>
      <c r="J30" s="176">
        <v>8.0299999999999994</v>
      </c>
    </row>
    <row r="31" spans="1:10" s="138" customFormat="1" ht="30" x14ac:dyDescent="0.2">
      <c r="A31" s="175"/>
      <c r="B31" s="175"/>
      <c r="C31" s="175"/>
      <c r="D31" s="175"/>
      <c r="E31" s="175" t="s">
        <v>630</v>
      </c>
      <c r="F31" s="176">
        <v>2.78</v>
      </c>
      <c r="G31" s="175"/>
      <c r="H31" s="265" t="s">
        <v>631</v>
      </c>
      <c r="I31" s="265"/>
      <c r="J31" s="176">
        <v>14.27</v>
      </c>
    </row>
    <row r="32" spans="1:10" s="138" customFormat="1" ht="15.75" x14ac:dyDescent="0.2">
      <c r="A32" s="160" t="s">
        <v>344</v>
      </c>
      <c r="B32" s="161" t="s">
        <v>258</v>
      </c>
      <c r="C32" s="160" t="s">
        <v>259</v>
      </c>
      <c r="D32" s="160" t="s">
        <v>260</v>
      </c>
      <c r="E32" s="254" t="s">
        <v>611</v>
      </c>
      <c r="F32" s="254"/>
      <c r="G32" s="162" t="s">
        <v>505</v>
      </c>
      <c r="H32" s="161" t="s">
        <v>506</v>
      </c>
      <c r="I32" s="161" t="s">
        <v>507</v>
      </c>
      <c r="J32" s="161" t="s">
        <v>0</v>
      </c>
    </row>
    <row r="33" spans="1:10" s="138" customFormat="1" ht="75" x14ac:dyDescent="0.2">
      <c r="A33" s="144" t="s">
        <v>612</v>
      </c>
      <c r="B33" s="145" t="s">
        <v>357</v>
      </c>
      <c r="C33" s="144" t="s">
        <v>294</v>
      </c>
      <c r="D33" s="144" t="s">
        <v>346</v>
      </c>
      <c r="E33" s="255" t="s">
        <v>641</v>
      </c>
      <c r="F33" s="255"/>
      <c r="G33" s="146" t="s">
        <v>30</v>
      </c>
      <c r="H33" s="163">
        <v>1</v>
      </c>
      <c r="I33" s="164">
        <v>9.01</v>
      </c>
      <c r="J33" s="164">
        <v>9.01</v>
      </c>
    </row>
    <row r="34" spans="1:10" s="138" customFormat="1" ht="30" x14ac:dyDescent="0.2">
      <c r="A34" s="165" t="s">
        <v>614</v>
      </c>
      <c r="B34" s="166" t="s">
        <v>644</v>
      </c>
      <c r="C34" s="165" t="s">
        <v>275</v>
      </c>
      <c r="D34" s="165" t="s">
        <v>645</v>
      </c>
      <c r="E34" s="256" t="s">
        <v>646</v>
      </c>
      <c r="F34" s="256"/>
      <c r="G34" s="167" t="s">
        <v>647</v>
      </c>
      <c r="H34" s="168">
        <v>4.8888899999999999E-2</v>
      </c>
      <c r="I34" s="169">
        <v>22.37</v>
      </c>
      <c r="J34" s="169">
        <v>1.0900000000000001</v>
      </c>
    </row>
    <row r="35" spans="1:10" s="138" customFormat="1" ht="30" x14ac:dyDescent="0.2">
      <c r="A35" s="165" t="s">
        <v>614</v>
      </c>
      <c r="B35" s="166" t="s">
        <v>648</v>
      </c>
      <c r="C35" s="165" t="s">
        <v>275</v>
      </c>
      <c r="D35" s="165" t="s">
        <v>634</v>
      </c>
      <c r="E35" s="256" t="s">
        <v>646</v>
      </c>
      <c r="F35" s="256"/>
      <c r="G35" s="167" t="s">
        <v>647</v>
      </c>
      <c r="H35" s="168">
        <v>0.48888880000000001</v>
      </c>
      <c r="I35" s="169">
        <v>16.21</v>
      </c>
      <c r="J35" s="169">
        <v>7.92</v>
      </c>
    </row>
    <row r="36" spans="1:10" s="138" customFormat="1" ht="30" x14ac:dyDescent="0.2">
      <c r="A36" s="175"/>
      <c r="B36" s="175"/>
      <c r="C36" s="175"/>
      <c r="D36" s="175"/>
      <c r="E36" s="175" t="s">
        <v>627</v>
      </c>
      <c r="F36" s="176">
        <v>6.44</v>
      </c>
      <c r="G36" s="175" t="s">
        <v>628</v>
      </c>
      <c r="H36" s="176">
        <v>0</v>
      </c>
      <c r="I36" s="175" t="s">
        <v>629</v>
      </c>
      <c r="J36" s="176">
        <v>6.44</v>
      </c>
    </row>
    <row r="37" spans="1:10" s="138" customFormat="1" ht="30" x14ac:dyDescent="0.2">
      <c r="A37" s="175"/>
      <c r="B37" s="175"/>
      <c r="C37" s="175"/>
      <c r="D37" s="175"/>
      <c r="E37" s="175" t="s">
        <v>630</v>
      </c>
      <c r="F37" s="176">
        <v>2.1800000000000002</v>
      </c>
      <c r="G37" s="175"/>
      <c r="H37" s="265" t="s">
        <v>631</v>
      </c>
      <c r="I37" s="265"/>
      <c r="J37" s="176">
        <v>11.19</v>
      </c>
    </row>
    <row r="38" spans="1:10" s="138" customFormat="1" ht="15.75" x14ac:dyDescent="0.2">
      <c r="A38" s="160" t="s">
        <v>356</v>
      </c>
      <c r="B38" s="161" t="s">
        <v>258</v>
      </c>
      <c r="C38" s="160" t="s">
        <v>259</v>
      </c>
      <c r="D38" s="160" t="s">
        <v>260</v>
      </c>
      <c r="E38" s="254" t="s">
        <v>611</v>
      </c>
      <c r="F38" s="254"/>
      <c r="G38" s="162" t="s">
        <v>505</v>
      </c>
      <c r="H38" s="161" t="s">
        <v>506</v>
      </c>
      <c r="I38" s="161" t="s">
        <v>507</v>
      </c>
      <c r="J38" s="161" t="s">
        <v>0</v>
      </c>
    </row>
    <row r="39" spans="1:10" s="138" customFormat="1" ht="30" x14ac:dyDescent="0.2">
      <c r="A39" s="144" t="s">
        <v>612</v>
      </c>
      <c r="B39" s="145" t="s">
        <v>401</v>
      </c>
      <c r="C39" s="144" t="s">
        <v>294</v>
      </c>
      <c r="D39" s="144" t="s">
        <v>90</v>
      </c>
      <c r="E39" s="255" t="s">
        <v>649</v>
      </c>
      <c r="F39" s="255"/>
      <c r="G39" s="146" t="s">
        <v>51</v>
      </c>
      <c r="H39" s="163">
        <v>1</v>
      </c>
      <c r="I39" s="164">
        <v>521.16999999999996</v>
      </c>
      <c r="J39" s="164">
        <v>521.16999999999996</v>
      </c>
    </row>
    <row r="40" spans="1:10" s="138" customFormat="1" ht="30" x14ac:dyDescent="0.2">
      <c r="A40" s="165" t="s">
        <v>614</v>
      </c>
      <c r="B40" s="166" t="s">
        <v>650</v>
      </c>
      <c r="C40" s="165" t="s">
        <v>265</v>
      </c>
      <c r="D40" s="165" t="s">
        <v>651</v>
      </c>
      <c r="E40" s="256" t="s">
        <v>617</v>
      </c>
      <c r="F40" s="256"/>
      <c r="G40" s="167" t="s">
        <v>271</v>
      </c>
      <c r="H40" s="168">
        <v>1</v>
      </c>
      <c r="I40" s="169">
        <v>37.15</v>
      </c>
      <c r="J40" s="169">
        <v>37.15</v>
      </c>
    </row>
    <row r="41" spans="1:10" s="138" customFormat="1" ht="30" x14ac:dyDescent="0.2">
      <c r="A41" s="165" t="s">
        <v>614</v>
      </c>
      <c r="B41" s="166" t="s">
        <v>652</v>
      </c>
      <c r="C41" s="165" t="s">
        <v>265</v>
      </c>
      <c r="D41" s="165" t="s">
        <v>653</v>
      </c>
      <c r="E41" s="256" t="s">
        <v>617</v>
      </c>
      <c r="F41" s="256"/>
      <c r="G41" s="167" t="s">
        <v>271</v>
      </c>
      <c r="H41" s="168">
        <v>1</v>
      </c>
      <c r="I41" s="169">
        <v>24.07</v>
      </c>
      <c r="J41" s="169">
        <v>24.07</v>
      </c>
    </row>
    <row r="42" spans="1:10" s="138" customFormat="1" ht="30" x14ac:dyDescent="0.2">
      <c r="A42" s="170" t="s">
        <v>620</v>
      </c>
      <c r="B42" s="171" t="s">
        <v>654</v>
      </c>
      <c r="C42" s="170" t="s">
        <v>265</v>
      </c>
      <c r="D42" s="170" t="s">
        <v>655</v>
      </c>
      <c r="E42" s="257" t="s">
        <v>623</v>
      </c>
      <c r="F42" s="257"/>
      <c r="G42" s="172" t="s">
        <v>296</v>
      </c>
      <c r="H42" s="173">
        <v>12</v>
      </c>
      <c r="I42" s="174">
        <v>15.02</v>
      </c>
      <c r="J42" s="174">
        <v>180.24</v>
      </c>
    </row>
    <row r="43" spans="1:10" s="138" customFormat="1" ht="30" x14ac:dyDescent="0.2">
      <c r="A43" s="170" t="s">
        <v>620</v>
      </c>
      <c r="B43" s="171" t="s">
        <v>656</v>
      </c>
      <c r="C43" s="170" t="s">
        <v>265</v>
      </c>
      <c r="D43" s="170" t="s">
        <v>657</v>
      </c>
      <c r="E43" s="257" t="s">
        <v>623</v>
      </c>
      <c r="F43" s="257"/>
      <c r="G43" s="172" t="s">
        <v>296</v>
      </c>
      <c r="H43" s="173">
        <v>30</v>
      </c>
      <c r="I43" s="174">
        <v>8.56</v>
      </c>
      <c r="J43" s="174">
        <v>256.8</v>
      </c>
    </row>
    <row r="44" spans="1:10" s="138" customFormat="1" ht="15" x14ac:dyDescent="0.2">
      <c r="A44" s="170" t="s">
        <v>620</v>
      </c>
      <c r="B44" s="171" t="s">
        <v>658</v>
      </c>
      <c r="C44" s="170" t="s">
        <v>265</v>
      </c>
      <c r="D44" s="170" t="s">
        <v>659</v>
      </c>
      <c r="E44" s="257" t="s">
        <v>623</v>
      </c>
      <c r="F44" s="257"/>
      <c r="G44" s="172" t="s">
        <v>626</v>
      </c>
      <c r="H44" s="173">
        <v>1</v>
      </c>
      <c r="I44" s="174">
        <v>22.91</v>
      </c>
      <c r="J44" s="174">
        <v>22.91</v>
      </c>
    </row>
    <row r="45" spans="1:10" s="138" customFormat="1" ht="30" x14ac:dyDescent="0.2">
      <c r="A45" s="175"/>
      <c r="B45" s="175"/>
      <c r="C45" s="175"/>
      <c r="D45" s="175"/>
      <c r="E45" s="175" t="s">
        <v>627</v>
      </c>
      <c r="F45" s="176">
        <v>53.81</v>
      </c>
      <c r="G45" s="175" t="s">
        <v>628</v>
      </c>
      <c r="H45" s="176">
        <v>0</v>
      </c>
      <c r="I45" s="175" t="s">
        <v>629</v>
      </c>
      <c r="J45" s="176">
        <v>53.81</v>
      </c>
    </row>
    <row r="46" spans="1:10" s="138" customFormat="1" ht="30" x14ac:dyDescent="0.2">
      <c r="A46" s="175"/>
      <c r="B46" s="175"/>
      <c r="C46" s="175"/>
      <c r="D46" s="175"/>
      <c r="E46" s="175" t="s">
        <v>630</v>
      </c>
      <c r="F46" s="176">
        <v>126.27</v>
      </c>
      <c r="G46" s="175"/>
      <c r="H46" s="265" t="s">
        <v>631</v>
      </c>
      <c r="I46" s="265"/>
      <c r="J46" s="176">
        <v>647.44000000000005</v>
      </c>
    </row>
    <row r="47" spans="1:10" s="138" customFormat="1" ht="15.75" x14ac:dyDescent="0.2">
      <c r="A47" s="160" t="s">
        <v>358</v>
      </c>
      <c r="B47" s="161" t="s">
        <v>258</v>
      </c>
      <c r="C47" s="160" t="s">
        <v>259</v>
      </c>
      <c r="D47" s="160" t="s">
        <v>260</v>
      </c>
      <c r="E47" s="254" t="s">
        <v>611</v>
      </c>
      <c r="F47" s="254"/>
      <c r="G47" s="162" t="s">
        <v>505</v>
      </c>
      <c r="H47" s="161" t="s">
        <v>506</v>
      </c>
      <c r="I47" s="161" t="s">
        <v>507</v>
      </c>
      <c r="J47" s="161" t="s">
        <v>0</v>
      </c>
    </row>
    <row r="48" spans="1:10" s="138" customFormat="1" ht="30" x14ac:dyDescent="0.2">
      <c r="A48" s="144" t="s">
        <v>612</v>
      </c>
      <c r="B48" s="145" t="s">
        <v>406</v>
      </c>
      <c r="C48" s="144" t="s">
        <v>294</v>
      </c>
      <c r="D48" s="144" t="s">
        <v>91</v>
      </c>
      <c r="E48" s="255" t="s">
        <v>649</v>
      </c>
      <c r="F48" s="255"/>
      <c r="G48" s="146" t="s">
        <v>30</v>
      </c>
      <c r="H48" s="163">
        <v>1</v>
      </c>
      <c r="I48" s="164">
        <v>10.54</v>
      </c>
      <c r="J48" s="164">
        <v>10.54</v>
      </c>
    </row>
    <row r="49" spans="1:10" s="138" customFormat="1" ht="30" x14ac:dyDescent="0.2">
      <c r="A49" s="165" t="s">
        <v>614</v>
      </c>
      <c r="B49" s="166" t="s">
        <v>660</v>
      </c>
      <c r="C49" s="165" t="s">
        <v>265</v>
      </c>
      <c r="D49" s="165" t="s">
        <v>645</v>
      </c>
      <c r="E49" s="256" t="s">
        <v>617</v>
      </c>
      <c r="F49" s="256"/>
      <c r="G49" s="167" t="s">
        <v>271</v>
      </c>
      <c r="H49" s="168">
        <v>0.25</v>
      </c>
      <c r="I49" s="169">
        <v>24.43</v>
      </c>
      <c r="J49" s="169">
        <v>6.1</v>
      </c>
    </row>
    <row r="50" spans="1:10" s="138" customFormat="1" ht="30" x14ac:dyDescent="0.2">
      <c r="A50" s="165" t="s">
        <v>614</v>
      </c>
      <c r="B50" s="166" t="s">
        <v>633</v>
      </c>
      <c r="C50" s="165" t="s">
        <v>265</v>
      </c>
      <c r="D50" s="165" t="s">
        <v>634</v>
      </c>
      <c r="E50" s="256" t="s">
        <v>617</v>
      </c>
      <c r="F50" s="256"/>
      <c r="G50" s="167" t="s">
        <v>271</v>
      </c>
      <c r="H50" s="168">
        <v>0.25</v>
      </c>
      <c r="I50" s="169">
        <v>17.77</v>
      </c>
      <c r="J50" s="169">
        <v>4.4400000000000004</v>
      </c>
    </row>
    <row r="51" spans="1:10" s="138" customFormat="1" ht="30" x14ac:dyDescent="0.2">
      <c r="A51" s="175"/>
      <c r="B51" s="175"/>
      <c r="C51" s="175"/>
      <c r="D51" s="175"/>
      <c r="E51" s="175" t="s">
        <v>627</v>
      </c>
      <c r="F51" s="176">
        <v>7.77</v>
      </c>
      <c r="G51" s="175" t="s">
        <v>628</v>
      </c>
      <c r="H51" s="176">
        <v>0</v>
      </c>
      <c r="I51" s="175" t="s">
        <v>629</v>
      </c>
      <c r="J51" s="176">
        <v>7.77</v>
      </c>
    </row>
    <row r="52" spans="1:10" s="138" customFormat="1" ht="30" x14ac:dyDescent="0.2">
      <c r="A52" s="175"/>
      <c r="B52" s="175"/>
      <c r="C52" s="175"/>
      <c r="D52" s="175"/>
      <c r="E52" s="175" t="s">
        <v>630</v>
      </c>
      <c r="F52" s="176">
        <v>2.5499999999999998</v>
      </c>
      <c r="G52" s="175"/>
      <c r="H52" s="265" t="s">
        <v>631</v>
      </c>
      <c r="I52" s="265"/>
      <c r="J52" s="176">
        <v>13.09</v>
      </c>
    </row>
    <row r="53" spans="1:10" s="138" customFormat="1" ht="15.75" x14ac:dyDescent="0.2">
      <c r="A53" s="160" t="s">
        <v>400</v>
      </c>
      <c r="B53" s="161" t="s">
        <v>258</v>
      </c>
      <c r="C53" s="160" t="s">
        <v>259</v>
      </c>
      <c r="D53" s="160" t="s">
        <v>260</v>
      </c>
      <c r="E53" s="254" t="s">
        <v>611</v>
      </c>
      <c r="F53" s="254"/>
      <c r="G53" s="162" t="s">
        <v>505</v>
      </c>
      <c r="H53" s="161" t="s">
        <v>506</v>
      </c>
      <c r="I53" s="161" t="s">
        <v>507</v>
      </c>
      <c r="J53" s="161" t="s">
        <v>0</v>
      </c>
    </row>
    <row r="54" spans="1:10" s="138" customFormat="1" ht="30" x14ac:dyDescent="0.2">
      <c r="A54" s="144" t="s">
        <v>612</v>
      </c>
      <c r="B54" s="145" t="s">
        <v>409</v>
      </c>
      <c r="C54" s="144" t="s">
        <v>294</v>
      </c>
      <c r="D54" s="144" t="s">
        <v>402</v>
      </c>
      <c r="E54" s="255" t="s">
        <v>661</v>
      </c>
      <c r="F54" s="255"/>
      <c r="G54" s="146" t="s">
        <v>2</v>
      </c>
      <c r="H54" s="163">
        <v>1</v>
      </c>
      <c r="I54" s="164">
        <v>125.25</v>
      </c>
      <c r="J54" s="164">
        <v>125.25</v>
      </c>
    </row>
    <row r="55" spans="1:10" s="138" customFormat="1" ht="45" x14ac:dyDescent="0.2">
      <c r="A55" s="165" t="s">
        <v>614</v>
      </c>
      <c r="B55" s="166" t="s">
        <v>662</v>
      </c>
      <c r="C55" s="165" t="s">
        <v>265</v>
      </c>
      <c r="D55" s="165" t="s">
        <v>663</v>
      </c>
      <c r="E55" s="256" t="s">
        <v>664</v>
      </c>
      <c r="F55" s="256"/>
      <c r="G55" s="167" t="s">
        <v>665</v>
      </c>
      <c r="H55" s="168">
        <v>1.4999999999999999E-2</v>
      </c>
      <c r="I55" s="169">
        <v>209.76</v>
      </c>
      <c r="J55" s="169">
        <v>3.14</v>
      </c>
    </row>
    <row r="56" spans="1:10" s="138" customFormat="1" ht="45" x14ac:dyDescent="0.2">
      <c r="A56" s="165" t="s">
        <v>614</v>
      </c>
      <c r="B56" s="166" t="s">
        <v>666</v>
      </c>
      <c r="C56" s="165" t="s">
        <v>265</v>
      </c>
      <c r="D56" s="165" t="s">
        <v>667</v>
      </c>
      <c r="E56" s="256" t="s">
        <v>664</v>
      </c>
      <c r="F56" s="256"/>
      <c r="G56" s="167" t="s">
        <v>668</v>
      </c>
      <c r="H56" s="168">
        <v>3.5999999999999997E-2</v>
      </c>
      <c r="I56" s="169">
        <v>85.86</v>
      </c>
      <c r="J56" s="169">
        <v>3.09</v>
      </c>
    </row>
    <row r="57" spans="1:10" s="138" customFormat="1" ht="60" x14ac:dyDescent="0.2">
      <c r="A57" s="165" t="s">
        <v>614</v>
      </c>
      <c r="B57" s="166" t="s">
        <v>669</v>
      </c>
      <c r="C57" s="165" t="s">
        <v>265</v>
      </c>
      <c r="D57" s="165" t="s">
        <v>670</v>
      </c>
      <c r="E57" s="256" t="s">
        <v>664</v>
      </c>
      <c r="F57" s="256"/>
      <c r="G57" s="167" t="s">
        <v>665</v>
      </c>
      <c r="H57" s="168">
        <v>3.0000000000000001E-3</v>
      </c>
      <c r="I57" s="169">
        <v>138.16</v>
      </c>
      <c r="J57" s="169">
        <v>0.41</v>
      </c>
    </row>
    <row r="58" spans="1:10" s="138" customFormat="1" ht="60" x14ac:dyDescent="0.2">
      <c r="A58" s="165" t="s">
        <v>614</v>
      </c>
      <c r="B58" s="166" t="s">
        <v>671</v>
      </c>
      <c r="C58" s="165" t="s">
        <v>265</v>
      </c>
      <c r="D58" s="165" t="s">
        <v>672</v>
      </c>
      <c r="E58" s="256" t="s">
        <v>664</v>
      </c>
      <c r="F58" s="256"/>
      <c r="G58" s="167" t="s">
        <v>668</v>
      </c>
      <c r="H58" s="168">
        <v>4.8000000000000001E-2</v>
      </c>
      <c r="I58" s="169">
        <v>51.66</v>
      </c>
      <c r="J58" s="169">
        <v>2.4700000000000002</v>
      </c>
    </row>
    <row r="59" spans="1:10" s="138" customFormat="1" ht="60" x14ac:dyDescent="0.2">
      <c r="A59" s="165" t="s">
        <v>614</v>
      </c>
      <c r="B59" s="166" t="s">
        <v>673</v>
      </c>
      <c r="C59" s="165" t="s">
        <v>265</v>
      </c>
      <c r="D59" s="165" t="s">
        <v>674</v>
      </c>
      <c r="E59" s="256" t="s">
        <v>664</v>
      </c>
      <c r="F59" s="256"/>
      <c r="G59" s="167" t="s">
        <v>665</v>
      </c>
      <c r="H59" s="168">
        <v>4.0000000000000001E-3</v>
      </c>
      <c r="I59" s="169">
        <v>185.9</v>
      </c>
      <c r="J59" s="169">
        <v>0.74</v>
      </c>
    </row>
    <row r="60" spans="1:10" s="138" customFormat="1" ht="30" x14ac:dyDescent="0.2">
      <c r="A60" s="165" t="s">
        <v>614</v>
      </c>
      <c r="B60" s="166" t="s">
        <v>633</v>
      </c>
      <c r="C60" s="165" t="s">
        <v>265</v>
      </c>
      <c r="D60" s="165" t="s">
        <v>634</v>
      </c>
      <c r="E60" s="256" t="s">
        <v>617</v>
      </c>
      <c r="F60" s="256"/>
      <c r="G60" s="167" t="s">
        <v>271</v>
      </c>
      <c r="H60" s="168">
        <v>5.0999999999999997E-2</v>
      </c>
      <c r="I60" s="169">
        <v>17.77</v>
      </c>
      <c r="J60" s="169">
        <v>0.9</v>
      </c>
    </row>
    <row r="61" spans="1:10" s="138" customFormat="1" ht="60" x14ac:dyDescent="0.2">
      <c r="A61" s="165" t="s">
        <v>614</v>
      </c>
      <c r="B61" s="166" t="s">
        <v>675</v>
      </c>
      <c r="C61" s="165" t="s">
        <v>265</v>
      </c>
      <c r="D61" s="165" t="s">
        <v>676</v>
      </c>
      <c r="E61" s="256" t="s">
        <v>664</v>
      </c>
      <c r="F61" s="256"/>
      <c r="G61" s="167" t="s">
        <v>668</v>
      </c>
      <c r="H61" s="168">
        <v>4.7E-2</v>
      </c>
      <c r="I61" s="169">
        <v>52.82</v>
      </c>
      <c r="J61" s="169">
        <v>2.48</v>
      </c>
    </row>
    <row r="62" spans="1:10" s="138" customFormat="1" ht="45" x14ac:dyDescent="0.2">
      <c r="A62" s="170" t="s">
        <v>620</v>
      </c>
      <c r="B62" s="171" t="s">
        <v>677</v>
      </c>
      <c r="C62" s="170" t="s">
        <v>265</v>
      </c>
      <c r="D62" s="170" t="s">
        <v>678</v>
      </c>
      <c r="E62" s="257" t="s">
        <v>623</v>
      </c>
      <c r="F62" s="257"/>
      <c r="G62" s="172" t="s">
        <v>2</v>
      </c>
      <c r="H62" s="173">
        <v>1.1000000000000001</v>
      </c>
      <c r="I62" s="174">
        <v>101.84</v>
      </c>
      <c r="J62" s="174">
        <v>112.02</v>
      </c>
    </row>
    <row r="63" spans="1:10" s="138" customFormat="1" ht="30" x14ac:dyDescent="0.2">
      <c r="A63" s="175"/>
      <c r="B63" s="175"/>
      <c r="C63" s="175"/>
      <c r="D63" s="175"/>
      <c r="E63" s="175" t="s">
        <v>627</v>
      </c>
      <c r="F63" s="176">
        <v>3.86</v>
      </c>
      <c r="G63" s="175" t="s">
        <v>628</v>
      </c>
      <c r="H63" s="176">
        <v>0</v>
      </c>
      <c r="I63" s="175" t="s">
        <v>629</v>
      </c>
      <c r="J63" s="176">
        <v>3.86</v>
      </c>
    </row>
    <row r="64" spans="1:10" s="138" customFormat="1" ht="30" x14ac:dyDescent="0.2">
      <c r="A64" s="175"/>
      <c r="B64" s="175"/>
      <c r="C64" s="175"/>
      <c r="D64" s="175"/>
      <c r="E64" s="175" t="s">
        <v>630</v>
      </c>
      <c r="F64" s="176">
        <v>30.34</v>
      </c>
      <c r="G64" s="175"/>
      <c r="H64" s="265" t="s">
        <v>631</v>
      </c>
      <c r="I64" s="265"/>
      <c r="J64" s="176">
        <v>155.59</v>
      </c>
    </row>
    <row r="65" spans="1:10" s="138" customFormat="1" ht="15.75" x14ac:dyDescent="0.2">
      <c r="A65" s="160" t="s">
        <v>405</v>
      </c>
      <c r="B65" s="161" t="s">
        <v>258</v>
      </c>
      <c r="C65" s="160" t="s">
        <v>259</v>
      </c>
      <c r="D65" s="160" t="s">
        <v>260</v>
      </c>
      <c r="E65" s="254" t="s">
        <v>611</v>
      </c>
      <c r="F65" s="254"/>
      <c r="G65" s="162" t="s">
        <v>505</v>
      </c>
      <c r="H65" s="161" t="s">
        <v>506</v>
      </c>
      <c r="I65" s="161" t="s">
        <v>507</v>
      </c>
      <c r="J65" s="161" t="s">
        <v>0</v>
      </c>
    </row>
    <row r="66" spans="1:10" s="138" customFormat="1" ht="30" x14ac:dyDescent="0.2">
      <c r="A66" s="144" t="s">
        <v>612</v>
      </c>
      <c r="B66" s="145" t="s">
        <v>413</v>
      </c>
      <c r="C66" s="144" t="s">
        <v>294</v>
      </c>
      <c r="D66" s="144" t="s">
        <v>407</v>
      </c>
      <c r="E66" s="255" t="s">
        <v>679</v>
      </c>
      <c r="F66" s="255"/>
      <c r="G66" s="146" t="s">
        <v>2</v>
      </c>
      <c r="H66" s="163">
        <v>1</v>
      </c>
      <c r="I66" s="164">
        <v>134.74</v>
      </c>
      <c r="J66" s="164">
        <v>134.74</v>
      </c>
    </row>
    <row r="67" spans="1:10" s="138" customFormat="1" ht="30" x14ac:dyDescent="0.2">
      <c r="A67" s="165" t="s">
        <v>614</v>
      </c>
      <c r="B67" s="166" t="s">
        <v>633</v>
      </c>
      <c r="C67" s="165" t="s">
        <v>265</v>
      </c>
      <c r="D67" s="165" t="s">
        <v>634</v>
      </c>
      <c r="E67" s="256" t="s">
        <v>617</v>
      </c>
      <c r="F67" s="256"/>
      <c r="G67" s="167" t="s">
        <v>271</v>
      </c>
      <c r="H67" s="168">
        <v>0.6</v>
      </c>
      <c r="I67" s="169">
        <v>17.77</v>
      </c>
      <c r="J67" s="169">
        <v>10.66</v>
      </c>
    </row>
    <row r="68" spans="1:10" s="138" customFormat="1" ht="60" x14ac:dyDescent="0.2">
      <c r="A68" s="165" t="s">
        <v>614</v>
      </c>
      <c r="B68" s="166" t="s">
        <v>680</v>
      </c>
      <c r="C68" s="165" t="s">
        <v>265</v>
      </c>
      <c r="D68" s="165" t="s">
        <v>681</v>
      </c>
      <c r="E68" s="256" t="s">
        <v>664</v>
      </c>
      <c r="F68" s="256"/>
      <c r="G68" s="167" t="s">
        <v>665</v>
      </c>
      <c r="H68" s="168">
        <v>0.04</v>
      </c>
      <c r="I68" s="169">
        <v>238.64</v>
      </c>
      <c r="J68" s="169">
        <v>9.5399999999999991</v>
      </c>
    </row>
    <row r="69" spans="1:10" s="138" customFormat="1" ht="60" x14ac:dyDescent="0.2">
      <c r="A69" s="165" t="s">
        <v>614</v>
      </c>
      <c r="B69" s="166" t="s">
        <v>682</v>
      </c>
      <c r="C69" s="165" t="s">
        <v>265</v>
      </c>
      <c r="D69" s="165" t="s">
        <v>683</v>
      </c>
      <c r="E69" s="256" t="s">
        <v>664</v>
      </c>
      <c r="F69" s="256"/>
      <c r="G69" s="167" t="s">
        <v>668</v>
      </c>
      <c r="H69" s="168">
        <v>0.06</v>
      </c>
      <c r="I69" s="169">
        <v>51.97</v>
      </c>
      <c r="J69" s="169">
        <v>3.11</v>
      </c>
    </row>
    <row r="70" spans="1:10" s="138" customFormat="1" ht="30" x14ac:dyDescent="0.2">
      <c r="A70" s="170" t="s">
        <v>620</v>
      </c>
      <c r="B70" s="171" t="s">
        <v>684</v>
      </c>
      <c r="C70" s="170" t="s">
        <v>265</v>
      </c>
      <c r="D70" s="170" t="s">
        <v>685</v>
      </c>
      <c r="E70" s="257" t="s">
        <v>623</v>
      </c>
      <c r="F70" s="257"/>
      <c r="G70" s="172" t="s">
        <v>2</v>
      </c>
      <c r="H70" s="173">
        <v>1.1000000000000001</v>
      </c>
      <c r="I70" s="174">
        <v>101.3</v>
      </c>
      <c r="J70" s="174">
        <v>111.43</v>
      </c>
    </row>
    <row r="71" spans="1:10" s="138" customFormat="1" ht="30" x14ac:dyDescent="0.2">
      <c r="A71" s="175"/>
      <c r="B71" s="175"/>
      <c r="C71" s="175"/>
      <c r="D71" s="175"/>
      <c r="E71" s="175" t="s">
        <v>627</v>
      </c>
      <c r="F71" s="176">
        <v>9.4</v>
      </c>
      <c r="G71" s="175" t="s">
        <v>628</v>
      </c>
      <c r="H71" s="176">
        <v>0</v>
      </c>
      <c r="I71" s="175" t="s">
        <v>629</v>
      </c>
      <c r="J71" s="176">
        <v>9.4</v>
      </c>
    </row>
    <row r="72" spans="1:10" s="138" customFormat="1" ht="30" x14ac:dyDescent="0.2">
      <c r="A72" s="175"/>
      <c r="B72" s="175"/>
      <c r="C72" s="175"/>
      <c r="D72" s="175"/>
      <c r="E72" s="175" t="s">
        <v>630</v>
      </c>
      <c r="F72" s="176">
        <v>32.64</v>
      </c>
      <c r="G72" s="175"/>
      <c r="H72" s="265" t="s">
        <v>631</v>
      </c>
      <c r="I72" s="265"/>
      <c r="J72" s="176">
        <v>167.38</v>
      </c>
    </row>
    <row r="73" spans="1:10" s="138" customFormat="1" ht="15.75" x14ac:dyDescent="0.2">
      <c r="A73" s="160" t="s">
        <v>408</v>
      </c>
      <c r="B73" s="161" t="s">
        <v>258</v>
      </c>
      <c r="C73" s="160" t="s">
        <v>259</v>
      </c>
      <c r="D73" s="160" t="s">
        <v>260</v>
      </c>
      <c r="E73" s="254" t="s">
        <v>611</v>
      </c>
      <c r="F73" s="254"/>
      <c r="G73" s="162" t="s">
        <v>505</v>
      </c>
      <c r="H73" s="161" t="s">
        <v>506</v>
      </c>
      <c r="I73" s="161" t="s">
        <v>507</v>
      </c>
      <c r="J73" s="161" t="s">
        <v>0</v>
      </c>
    </row>
    <row r="74" spans="1:10" s="138" customFormat="1" ht="30" x14ac:dyDescent="0.2">
      <c r="A74" s="144" t="s">
        <v>612</v>
      </c>
      <c r="B74" s="145" t="s">
        <v>418</v>
      </c>
      <c r="C74" s="144" t="s">
        <v>294</v>
      </c>
      <c r="D74" s="144" t="s">
        <v>41</v>
      </c>
      <c r="E74" s="255" t="s">
        <v>679</v>
      </c>
      <c r="F74" s="255"/>
      <c r="G74" s="146" t="s">
        <v>2</v>
      </c>
      <c r="H74" s="163">
        <v>1</v>
      </c>
      <c r="I74" s="164">
        <v>125.76</v>
      </c>
      <c r="J74" s="164">
        <v>125.76</v>
      </c>
    </row>
    <row r="75" spans="1:10" s="138" customFormat="1" ht="30" x14ac:dyDescent="0.2">
      <c r="A75" s="165" t="s">
        <v>614</v>
      </c>
      <c r="B75" s="166" t="s">
        <v>633</v>
      </c>
      <c r="C75" s="165" t="s">
        <v>265</v>
      </c>
      <c r="D75" s="165" t="s">
        <v>634</v>
      </c>
      <c r="E75" s="256" t="s">
        <v>617</v>
      </c>
      <c r="F75" s="256"/>
      <c r="G75" s="167" t="s">
        <v>271</v>
      </c>
      <c r="H75" s="168">
        <v>0.2</v>
      </c>
      <c r="I75" s="169">
        <v>17.77</v>
      </c>
      <c r="J75" s="169">
        <v>3.55</v>
      </c>
    </row>
    <row r="76" spans="1:10" s="138" customFormat="1" ht="60" x14ac:dyDescent="0.2">
      <c r="A76" s="165" t="s">
        <v>614</v>
      </c>
      <c r="B76" s="166" t="s">
        <v>680</v>
      </c>
      <c r="C76" s="165" t="s">
        <v>265</v>
      </c>
      <c r="D76" s="165" t="s">
        <v>681</v>
      </c>
      <c r="E76" s="256" t="s">
        <v>664</v>
      </c>
      <c r="F76" s="256"/>
      <c r="G76" s="167" t="s">
        <v>665</v>
      </c>
      <c r="H76" s="168">
        <v>0.03</v>
      </c>
      <c r="I76" s="169">
        <v>238.64</v>
      </c>
      <c r="J76" s="169">
        <v>7.15</v>
      </c>
    </row>
    <row r="77" spans="1:10" s="138" customFormat="1" ht="60" x14ac:dyDescent="0.2">
      <c r="A77" s="165" t="s">
        <v>614</v>
      </c>
      <c r="B77" s="166" t="s">
        <v>682</v>
      </c>
      <c r="C77" s="165" t="s">
        <v>265</v>
      </c>
      <c r="D77" s="165" t="s">
        <v>683</v>
      </c>
      <c r="E77" s="256" t="s">
        <v>664</v>
      </c>
      <c r="F77" s="256"/>
      <c r="G77" s="167" t="s">
        <v>668</v>
      </c>
      <c r="H77" s="168">
        <v>7.0000000000000007E-2</v>
      </c>
      <c r="I77" s="169">
        <v>51.97</v>
      </c>
      <c r="J77" s="169">
        <v>3.63</v>
      </c>
    </row>
    <row r="78" spans="1:10" s="138" customFormat="1" ht="30" x14ac:dyDescent="0.2">
      <c r="A78" s="170" t="s">
        <v>620</v>
      </c>
      <c r="B78" s="171" t="s">
        <v>684</v>
      </c>
      <c r="C78" s="170" t="s">
        <v>265</v>
      </c>
      <c r="D78" s="170" t="s">
        <v>685</v>
      </c>
      <c r="E78" s="257" t="s">
        <v>623</v>
      </c>
      <c r="F78" s="257"/>
      <c r="G78" s="172" t="s">
        <v>2</v>
      </c>
      <c r="H78" s="173">
        <v>1.1000000000000001</v>
      </c>
      <c r="I78" s="174">
        <v>101.3</v>
      </c>
      <c r="J78" s="174">
        <v>111.43</v>
      </c>
    </row>
    <row r="79" spans="1:10" s="138" customFormat="1" ht="30" x14ac:dyDescent="0.2">
      <c r="A79" s="175"/>
      <c r="B79" s="175"/>
      <c r="C79" s="175"/>
      <c r="D79" s="175"/>
      <c r="E79" s="175" t="s">
        <v>627</v>
      </c>
      <c r="F79" s="176">
        <v>4.47</v>
      </c>
      <c r="G79" s="175" t="s">
        <v>628</v>
      </c>
      <c r="H79" s="176">
        <v>0</v>
      </c>
      <c r="I79" s="175" t="s">
        <v>629</v>
      </c>
      <c r="J79" s="176">
        <v>4.47</v>
      </c>
    </row>
    <row r="80" spans="1:10" s="138" customFormat="1" ht="30" x14ac:dyDescent="0.2">
      <c r="A80" s="175"/>
      <c r="B80" s="175"/>
      <c r="C80" s="175"/>
      <c r="D80" s="175"/>
      <c r="E80" s="175" t="s">
        <v>630</v>
      </c>
      <c r="F80" s="176">
        <v>30.47</v>
      </c>
      <c r="G80" s="175"/>
      <c r="H80" s="265" t="s">
        <v>631</v>
      </c>
      <c r="I80" s="265"/>
      <c r="J80" s="176">
        <v>156.22999999999999</v>
      </c>
    </row>
    <row r="81" spans="1:10" s="138" customFormat="1" ht="15.75" x14ac:dyDescent="0.2">
      <c r="A81" s="160" t="s">
        <v>412</v>
      </c>
      <c r="B81" s="161" t="s">
        <v>258</v>
      </c>
      <c r="C81" s="160" t="s">
        <v>259</v>
      </c>
      <c r="D81" s="160" t="s">
        <v>260</v>
      </c>
      <c r="E81" s="254" t="s">
        <v>611</v>
      </c>
      <c r="F81" s="254"/>
      <c r="G81" s="162" t="s">
        <v>505</v>
      </c>
      <c r="H81" s="161" t="s">
        <v>506</v>
      </c>
      <c r="I81" s="161" t="s">
        <v>507</v>
      </c>
      <c r="J81" s="161" t="s">
        <v>0</v>
      </c>
    </row>
    <row r="82" spans="1:10" s="138" customFormat="1" ht="30" x14ac:dyDescent="0.2">
      <c r="A82" s="144" t="s">
        <v>612</v>
      </c>
      <c r="B82" s="145" t="s">
        <v>422</v>
      </c>
      <c r="C82" s="144" t="s">
        <v>294</v>
      </c>
      <c r="D82" s="144" t="s">
        <v>414</v>
      </c>
      <c r="E82" s="255" t="s">
        <v>649</v>
      </c>
      <c r="F82" s="255"/>
      <c r="G82" s="146" t="s">
        <v>30</v>
      </c>
      <c r="H82" s="163">
        <v>1</v>
      </c>
      <c r="I82" s="164">
        <v>1382.01</v>
      </c>
      <c r="J82" s="164">
        <v>1382.01</v>
      </c>
    </row>
    <row r="83" spans="1:10" s="138" customFormat="1" ht="45" x14ac:dyDescent="0.2">
      <c r="A83" s="165" t="s">
        <v>614</v>
      </c>
      <c r="B83" s="166" t="s">
        <v>686</v>
      </c>
      <c r="C83" s="165" t="s">
        <v>265</v>
      </c>
      <c r="D83" s="165" t="s">
        <v>687</v>
      </c>
      <c r="E83" s="256" t="s">
        <v>679</v>
      </c>
      <c r="F83" s="256"/>
      <c r="G83" s="167" t="s">
        <v>2</v>
      </c>
      <c r="H83" s="168">
        <v>0.67</v>
      </c>
      <c r="I83" s="169">
        <v>631.83000000000004</v>
      </c>
      <c r="J83" s="169">
        <v>423.32</v>
      </c>
    </row>
    <row r="84" spans="1:10" s="138" customFormat="1" ht="30" x14ac:dyDescent="0.2">
      <c r="A84" s="165" t="s">
        <v>614</v>
      </c>
      <c r="B84" s="166" t="s">
        <v>688</v>
      </c>
      <c r="C84" s="165" t="s">
        <v>307</v>
      </c>
      <c r="D84" s="165" t="s">
        <v>689</v>
      </c>
      <c r="E84" s="256" t="s">
        <v>690</v>
      </c>
      <c r="F84" s="256"/>
      <c r="G84" s="167" t="s">
        <v>1</v>
      </c>
      <c r="H84" s="168">
        <v>2.06</v>
      </c>
      <c r="I84" s="169">
        <v>122.51</v>
      </c>
      <c r="J84" s="169">
        <v>252.37</v>
      </c>
    </row>
    <row r="85" spans="1:10" s="138" customFormat="1" ht="30" x14ac:dyDescent="0.2">
      <c r="A85" s="165" t="s">
        <v>614</v>
      </c>
      <c r="B85" s="166" t="s">
        <v>440</v>
      </c>
      <c r="C85" s="165" t="s">
        <v>275</v>
      </c>
      <c r="D85" s="165" t="s">
        <v>441</v>
      </c>
      <c r="E85" s="256" t="s">
        <v>646</v>
      </c>
      <c r="F85" s="256"/>
      <c r="G85" s="167" t="s">
        <v>442</v>
      </c>
      <c r="H85" s="168">
        <v>54</v>
      </c>
      <c r="I85" s="169">
        <v>13.08</v>
      </c>
      <c r="J85" s="169">
        <v>706.32</v>
      </c>
    </row>
    <row r="86" spans="1:10" s="138" customFormat="1" ht="30" x14ac:dyDescent="0.2">
      <c r="A86" s="175"/>
      <c r="B86" s="175"/>
      <c r="C86" s="175"/>
      <c r="D86" s="175"/>
      <c r="E86" s="175" t="s">
        <v>627</v>
      </c>
      <c r="F86" s="176">
        <v>205.57</v>
      </c>
      <c r="G86" s="175" t="s">
        <v>628</v>
      </c>
      <c r="H86" s="176">
        <v>0</v>
      </c>
      <c r="I86" s="175" t="s">
        <v>629</v>
      </c>
      <c r="J86" s="176">
        <v>205.57</v>
      </c>
    </row>
    <row r="87" spans="1:10" s="138" customFormat="1" ht="30" x14ac:dyDescent="0.2">
      <c r="A87" s="175"/>
      <c r="B87" s="175"/>
      <c r="C87" s="175"/>
      <c r="D87" s="175"/>
      <c r="E87" s="175" t="s">
        <v>630</v>
      </c>
      <c r="F87" s="176">
        <v>334.86</v>
      </c>
      <c r="G87" s="175"/>
      <c r="H87" s="265" t="s">
        <v>631</v>
      </c>
      <c r="I87" s="265"/>
      <c r="J87" s="176">
        <v>1716.87</v>
      </c>
    </row>
    <row r="88" spans="1:10" s="138" customFormat="1" ht="15.75" x14ac:dyDescent="0.2">
      <c r="A88" s="160" t="s">
        <v>415</v>
      </c>
      <c r="B88" s="161" t="s">
        <v>258</v>
      </c>
      <c r="C88" s="160" t="s">
        <v>259</v>
      </c>
      <c r="D88" s="160" t="s">
        <v>260</v>
      </c>
      <c r="E88" s="254" t="s">
        <v>611</v>
      </c>
      <c r="F88" s="254"/>
      <c r="G88" s="162" t="s">
        <v>505</v>
      </c>
      <c r="H88" s="161" t="s">
        <v>506</v>
      </c>
      <c r="I88" s="161" t="s">
        <v>507</v>
      </c>
      <c r="J88" s="161" t="s">
        <v>0</v>
      </c>
    </row>
    <row r="89" spans="1:10" s="138" customFormat="1" ht="30" x14ac:dyDescent="0.2">
      <c r="A89" s="144" t="s">
        <v>612</v>
      </c>
      <c r="B89" s="145" t="s">
        <v>458</v>
      </c>
      <c r="C89" s="144" t="s">
        <v>294</v>
      </c>
      <c r="D89" s="144" t="s">
        <v>416</v>
      </c>
      <c r="E89" s="255" t="s">
        <v>649</v>
      </c>
      <c r="F89" s="255"/>
      <c r="G89" s="146" t="s">
        <v>30</v>
      </c>
      <c r="H89" s="163">
        <v>1</v>
      </c>
      <c r="I89" s="164">
        <v>1840.83</v>
      </c>
      <c r="J89" s="164">
        <v>1840.83</v>
      </c>
    </row>
    <row r="90" spans="1:10" s="138" customFormat="1" ht="45" x14ac:dyDescent="0.2">
      <c r="A90" s="165" t="s">
        <v>614</v>
      </c>
      <c r="B90" s="166" t="s">
        <v>686</v>
      </c>
      <c r="C90" s="165" t="s">
        <v>265</v>
      </c>
      <c r="D90" s="165" t="s">
        <v>687</v>
      </c>
      <c r="E90" s="256" t="s">
        <v>679</v>
      </c>
      <c r="F90" s="256"/>
      <c r="G90" s="167" t="s">
        <v>2</v>
      </c>
      <c r="H90" s="168">
        <v>0.88</v>
      </c>
      <c r="I90" s="169">
        <v>631.83000000000004</v>
      </c>
      <c r="J90" s="169">
        <v>556.01</v>
      </c>
    </row>
    <row r="91" spans="1:10" s="138" customFormat="1" ht="30" x14ac:dyDescent="0.2">
      <c r="A91" s="165" t="s">
        <v>614</v>
      </c>
      <c r="B91" s="166" t="s">
        <v>688</v>
      </c>
      <c r="C91" s="165" t="s">
        <v>307</v>
      </c>
      <c r="D91" s="165" t="s">
        <v>689</v>
      </c>
      <c r="E91" s="256" t="s">
        <v>690</v>
      </c>
      <c r="F91" s="256"/>
      <c r="G91" s="167" t="s">
        <v>1</v>
      </c>
      <c r="H91" s="168">
        <v>2.48</v>
      </c>
      <c r="I91" s="169">
        <v>122.51</v>
      </c>
      <c r="J91" s="169">
        <v>303.82</v>
      </c>
    </row>
    <row r="92" spans="1:10" s="138" customFormat="1" ht="30" x14ac:dyDescent="0.2">
      <c r="A92" s="165" t="s">
        <v>614</v>
      </c>
      <c r="B92" s="166" t="s">
        <v>440</v>
      </c>
      <c r="C92" s="165" t="s">
        <v>275</v>
      </c>
      <c r="D92" s="165" t="s">
        <v>441</v>
      </c>
      <c r="E92" s="256" t="s">
        <v>646</v>
      </c>
      <c r="F92" s="256"/>
      <c r="G92" s="167" t="s">
        <v>442</v>
      </c>
      <c r="H92" s="168">
        <v>75</v>
      </c>
      <c r="I92" s="169">
        <v>13.08</v>
      </c>
      <c r="J92" s="169">
        <v>981</v>
      </c>
    </row>
    <row r="93" spans="1:10" s="138" customFormat="1" ht="30" x14ac:dyDescent="0.2">
      <c r="A93" s="175"/>
      <c r="B93" s="175"/>
      <c r="C93" s="175"/>
      <c r="D93" s="175"/>
      <c r="E93" s="175" t="s">
        <v>627</v>
      </c>
      <c r="F93" s="176">
        <v>273.25</v>
      </c>
      <c r="G93" s="175" t="s">
        <v>628</v>
      </c>
      <c r="H93" s="176">
        <v>0</v>
      </c>
      <c r="I93" s="175" t="s">
        <v>629</v>
      </c>
      <c r="J93" s="176">
        <v>273.25</v>
      </c>
    </row>
    <row r="94" spans="1:10" s="138" customFormat="1" ht="30" x14ac:dyDescent="0.2">
      <c r="A94" s="175"/>
      <c r="B94" s="175"/>
      <c r="C94" s="175"/>
      <c r="D94" s="175"/>
      <c r="E94" s="175" t="s">
        <v>630</v>
      </c>
      <c r="F94" s="176">
        <v>446.03</v>
      </c>
      <c r="G94" s="175"/>
      <c r="H94" s="265" t="s">
        <v>631</v>
      </c>
      <c r="I94" s="265"/>
      <c r="J94" s="176">
        <v>2286.86</v>
      </c>
    </row>
    <row r="95" spans="1:10" s="138" customFormat="1" ht="15.75" x14ac:dyDescent="0.2">
      <c r="A95" s="160" t="s">
        <v>417</v>
      </c>
      <c r="B95" s="161" t="s">
        <v>258</v>
      </c>
      <c r="C95" s="160" t="s">
        <v>259</v>
      </c>
      <c r="D95" s="160" t="s">
        <v>260</v>
      </c>
      <c r="E95" s="254" t="s">
        <v>611</v>
      </c>
      <c r="F95" s="254"/>
      <c r="G95" s="162" t="s">
        <v>505</v>
      </c>
      <c r="H95" s="161" t="s">
        <v>506</v>
      </c>
      <c r="I95" s="161" t="s">
        <v>507</v>
      </c>
      <c r="J95" s="161" t="s">
        <v>0</v>
      </c>
    </row>
    <row r="96" spans="1:10" s="138" customFormat="1" ht="30" x14ac:dyDescent="0.2">
      <c r="A96" s="144" t="s">
        <v>612</v>
      </c>
      <c r="B96" s="145" t="s">
        <v>459</v>
      </c>
      <c r="C96" s="144" t="s">
        <v>294</v>
      </c>
      <c r="D96" s="144" t="s">
        <v>419</v>
      </c>
      <c r="E96" s="255" t="s">
        <v>649</v>
      </c>
      <c r="F96" s="255"/>
      <c r="G96" s="146" t="s">
        <v>30</v>
      </c>
      <c r="H96" s="163">
        <v>1</v>
      </c>
      <c r="I96" s="164">
        <v>3581.26</v>
      </c>
      <c r="J96" s="164">
        <v>3581.26</v>
      </c>
    </row>
    <row r="97" spans="1:10" s="138" customFormat="1" ht="45" x14ac:dyDescent="0.2">
      <c r="A97" s="165" t="s">
        <v>614</v>
      </c>
      <c r="B97" s="166" t="s">
        <v>686</v>
      </c>
      <c r="C97" s="165" t="s">
        <v>265</v>
      </c>
      <c r="D97" s="165" t="s">
        <v>687</v>
      </c>
      <c r="E97" s="256" t="s">
        <v>679</v>
      </c>
      <c r="F97" s="256"/>
      <c r="G97" s="167" t="s">
        <v>2</v>
      </c>
      <c r="H97" s="168">
        <v>2.2000000000000002</v>
      </c>
      <c r="I97" s="169">
        <v>631.83000000000004</v>
      </c>
      <c r="J97" s="169">
        <v>1390.02</v>
      </c>
    </row>
    <row r="98" spans="1:10" s="138" customFormat="1" ht="30" x14ac:dyDescent="0.2">
      <c r="A98" s="165" t="s">
        <v>614</v>
      </c>
      <c r="B98" s="166" t="s">
        <v>688</v>
      </c>
      <c r="C98" s="165" t="s">
        <v>307</v>
      </c>
      <c r="D98" s="165" t="s">
        <v>689</v>
      </c>
      <c r="E98" s="256" t="s">
        <v>690</v>
      </c>
      <c r="F98" s="256"/>
      <c r="G98" s="167" t="s">
        <v>1</v>
      </c>
      <c r="H98" s="168">
        <v>2.64</v>
      </c>
      <c r="I98" s="169">
        <v>122.51</v>
      </c>
      <c r="J98" s="169">
        <v>323.42</v>
      </c>
    </row>
    <row r="99" spans="1:10" s="138" customFormat="1" ht="30" x14ac:dyDescent="0.2">
      <c r="A99" s="165" t="s">
        <v>614</v>
      </c>
      <c r="B99" s="166" t="s">
        <v>440</v>
      </c>
      <c r="C99" s="165" t="s">
        <v>275</v>
      </c>
      <c r="D99" s="165" t="s">
        <v>441</v>
      </c>
      <c r="E99" s="256" t="s">
        <v>646</v>
      </c>
      <c r="F99" s="256"/>
      <c r="G99" s="167" t="s">
        <v>442</v>
      </c>
      <c r="H99" s="168">
        <v>142.80000000000001</v>
      </c>
      <c r="I99" s="169">
        <v>13.08</v>
      </c>
      <c r="J99" s="169">
        <v>1867.82</v>
      </c>
    </row>
    <row r="100" spans="1:10" s="138" customFormat="1" ht="30" x14ac:dyDescent="0.2">
      <c r="A100" s="175"/>
      <c r="B100" s="175"/>
      <c r="C100" s="175"/>
      <c r="D100" s="175"/>
      <c r="E100" s="175" t="s">
        <v>627</v>
      </c>
      <c r="F100" s="176">
        <v>502.36</v>
      </c>
      <c r="G100" s="175" t="s">
        <v>628</v>
      </c>
      <c r="H100" s="176">
        <v>0</v>
      </c>
      <c r="I100" s="175" t="s">
        <v>629</v>
      </c>
      <c r="J100" s="176">
        <v>502.36</v>
      </c>
    </row>
    <row r="101" spans="1:10" s="138" customFormat="1" ht="30" x14ac:dyDescent="0.2">
      <c r="A101" s="175"/>
      <c r="B101" s="175"/>
      <c r="C101" s="175"/>
      <c r="D101" s="175"/>
      <c r="E101" s="175" t="s">
        <v>630</v>
      </c>
      <c r="F101" s="176">
        <v>867.73</v>
      </c>
      <c r="G101" s="175"/>
      <c r="H101" s="265" t="s">
        <v>631</v>
      </c>
      <c r="I101" s="265"/>
      <c r="J101" s="176">
        <v>4448.99</v>
      </c>
    </row>
    <row r="102" spans="1:10" s="138" customFormat="1" ht="15.75" x14ac:dyDescent="0.2">
      <c r="A102" s="160" t="s">
        <v>421</v>
      </c>
      <c r="B102" s="161" t="s">
        <v>258</v>
      </c>
      <c r="C102" s="160" t="s">
        <v>259</v>
      </c>
      <c r="D102" s="160" t="s">
        <v>260</v>
      </c>
      <c r="E102" s="254" t="s">
        <v>611</v>
      </c>
      <c r="F102" s="254"/>
      <c r="G102" s="162" t="s">
        <v>505</v>
      </c>
      <c r="H102" s="161" t="s">
        <v>506</v>
      </c>
      <c r="I102" s="161" t="s">
        <v>507</v>
      </c>
      <c r="J102" s="161" t="s">
        <v>0</v>
      </c>
    </row>
    <row r="103" spans="1:10" s="138" customFormat="1" ht="75" x14ac:dyDescent="0.2">
      <c r="A103" s="144" t="s">
        <v>612</v>
      </c>
      <c r="B103" s="145" t="s">
        <v>293</v>
      </c>
      <c r="C103" s="144" t="s">
        <v>294</v>
      </c>
      <c r="D103" s="144" t="s">
        <v>423</v>
      </c>
      <c r="E103" s="255" t="s">
        <v>613</v>
      </c>
      <c r="F103" s="255"/>
      <c r="G103" s="146" t="s">
        <v>30</v>
      </c>
      <c r="H103" s="163">
        <v>1</v>
      </c>
      <c r="I103" s="164">
        <v>201.25</v>
      </c>
      <c r="J103" s="164">
        <v>201.25</v>
      </c>
    </row>
    <row r="104" spans="1:10" s="138" customFormat="1" ht="45" x14ac:dyDescent="0.2">
      <c r="A104" s="165" t="s">
        <v>614</v>
      </c>
      <c r="B104" s="166" t="s">
        <v>662</v>
      </c>
      <c r="C104" s="165" t="s">
        <v>265</v>
      </c>
      <c r="D104" s="165" t="s">
        <v>663</v>
      </c>
      <c r="E104" s="256" t="s">
        <v>664</v>
      </c>
      <c r="F104" s="256"/>
      <c r="G104" s="167" t="s">
        <v>665</v>
      </c>
      <c r="H104" s="168">
        <v>8.7999999999999995E-2</v>
      </c>
      <c r="I104" s="169">
        <v>209.76</v>
      </c>
      <c r="J104" s="169">
        <v>18.45</v>
      </c>
    </row>
    <row r="105" spans="1:10" s="138" customFormat="1" ht="45" x14ac:dyDescent="0.2">
      <c r="A105" s="165" t="s">
        <v>614</v>
      </c>
      <c r="B105" s="166" t="s">
        <v>666</v>
      </c>
      <c r="C105" s="165" t="s">
        <v>265</v>
      </c>
      <c r="D105" s="165" t="s">
        <v>667</v>
      </c>
      <c r="E105" s="256" t="s">
        <v>664</v>
      </c>
      <c r="F105" s="256"/>
      <c r="G105" s="167" t="s">
        <v>668</v>
      </c>
      <c r="H105" s="168">
        <v>0.186</v>
      </c>
      <c r="I105" s="169">
        <v>85.86</v>
      </c>
      <c r="J105" s="169">
        <v>15.96</v>
      </c>
    </row>
    <row r="106" spans="1:10" s="138" customFormat="1" ht="30" x14ac:dyDescent="0.2">
      <c r="A106" s="165" t="s">
        <v>614</v>
      </c>
      <c r="B106" s="166" t="s">
        <v>691</v>
      </c>
      <c r="C106" s="165" t="s">
        <v>265</v>
      </c>
      <c r="D106" s="165" t="s">
        <v>692</v>
      </c>
      <c r="E106" s="256" t="s">
        <v>617</v>
      </c>
      <c r="F106" s="256"/>
      <c r="G106" s="167" t="s">
        <v>271</v>
      </c>
      <c r="H106" s="168">
        <v>0.41499999999999998</v>
      </c>
      <c r="I106" s="169">
        <v>24.51</v>
      </c>
      <c r="J106" s="169">
        <v>10.17</v>
      </c>
    </row>
    <row r="107" spans="1:10" s="138" customFormat="1" ht="30" x14ac:dyDescent="0.2">
      <c r="A107" s="165" t="s">
        <v>614</v>
      </c>
      <c r="B107" s="166" t="s">
        <v>633</v>
      </c>
      <c r="C107" s="165" t="s">
        <v>265</v>
      </c>
      <c r="D107" s="165" t="s">
        <v>634</v>
      </c>
      <c r="E107" s="256" t="s">
        <v>617</v>
      </c>
      <c r="F107" s="256"/>
      <c r="G107" s="167" t="s">
        <v>271</v>
      </c>
      <c r="H107" s="168">
        <v>0.83099999999999996</v>
      </c>
      <c r="I107" s="169">
        <v>17.77</v>
      </c>
      <c r="J107" s="169">
        <v>14.76</v>
      </c>
    </row>
    <row r="108" spans="1:10" s="138" customFormat="1" ht="30" x14ac:dyDescent="0.2">
      <c r="A108" s="165" t="s">
        <v>614</v>
      </c>
      <c r="B108" s="166" t="s">
        <v>693</v>
      </c>
      <c r="C108" s="165" t="s">
        <v>265</v>
      </c>
      <c r="D108" s="165" t="s">
        <v>694</v>
      </c>
      <c r="E108" s="256" t="s">
        <v>617</v>
      </c>
      <c r="F108" s="256"/>
      <c r="G108" s="167" t="s">
        <v>2</v>
      </c>
      <c r="H108" s="168">
        <v>2E-3</v>
      </c>
      <c r="I108" s="169">
        <v>635.98</v>
      </c>
      <c r="J108" s="169">
        <v>1.27</v>
      </c>
    </row>
    <row r="109" spans="1:10" s="138" customFormat="1" ht="45" x14ac:dyDescent="0.2">
      <c r="A109" s="170" t="s">
        <v>620</v>
      </c>
      <c r="B109" s="171" t="s">
        <v>695</v>
      </c>
      <c r="C109" s="170" t="s">
        <v>265</v>
      </c>
      <c r="D109" s="170" t="s">
        <v>696</v>
      </c>
      <c r="E109" s="257" t="s">
        <v>623</v>
      </c>
      <c r="F109" s="257"/>
      <c r="G109" s="172" t="s">
        <v>296</v>
      </c>
      <c r="H109" s="173">
        <v>1.03</v>
      </c>
      <c r="I109" s="174">
        <v>136.55000000000001</v>
      </c>
      <c r="J109" s="174">
        <v>140.63999999999999</v>
      </c>
    </row>
    <row r="110" spans="1:10" s="138" customFormat="1" ht="30" x14ac:dyDescent="0.2">
      <c r="A110" s="175"/>
      <c r="B110" s="175"/>
      <c r="C110" s="175"/>
      <c r="D110" s="175"/>
      <c r="E110" s="175" t="s">
        <v>627</v>
      </c>
      <c r="F110" s="176">
        <v>25.54</v>
      </c>
      <c r="G110" s="175" t="s">
        <v>628</v>
      </c>
      <c r="H110" s="176">
        <v>0</v>
      </c>
      <c r="I110" s="175" t="s">
        <v>629</v>
      </c>
      <c r="J110" s="176">
        <v>25.54</v>
      </c>
    </row>
    <row r="111" spans="1:10" s="138" customFormat="1" ht="30" x14ac:dyDescent="0.2">
      <c r="A111" s="175"/>
      <c r="B111" s="175"/>
      <c r="C111" s="175"/>
      <c r="D111" s="175"/>
      <c r="E111" s="175" t="s">
        <v>630</v>
      </c>
      <c r="F111" s="176">
        <v>48.76</v>
      </c>
      <c r="G111" s="175"/>
      <c r="H111" s="265" t="s">
        <v>631</v>
      </c>
      <c r="I111" s="265"/>
      <c r="J111" s="176">
        <v>250.01</v>
      </c>
    </row>
    <row r="112" spans="1:10" s="138" customFormat="1" ht="15.75" x14ac:dyDescent="0.2">
      <c r="A112" s="160" t="s">
        <v>443</v>
      </c>
      <c r="B112" s="161" t="s">
        <v>258</v>
      </c>
      <c r="C112" s="160" t="s">
        <v>259</v>
      </c>
      <c r="D112" s="160" t="s">
        <v>260</v>
      </c>
      <c r="E112" s="254" t="s">
        <v>611</v>
      </c>
      <c r="F112" s="254"/>
      <c r="G112" s="162" t="s">
        <v>505</v>
      </c>
      <c r="H112" s="161" t="s">
        <v>506</v>
      </c>
      <c r="I112" s="161" t="s">
        <v>507</v>
      </c>
      <c r="J112" s="161" t="s">
        <v>0</v>
      </c>
    </row>
    <row r="113" spans="1:10" s="138" customFormat="1" ht="45" x14ac:dyDescent="0.2">
      <c r="A113" s="144" t="s">
        <v>612</v>
      </c>
      <c r="B113" s="145" t="s">
        <v>454</v>
      </c>
      <c r="C113" s="144" t="s">
        <v>294</v>
      </c>
      <c r="D113" s="144" t="s">
        <v>445</v>
      </c>
      <c r="E113" s="255" t="s">
        <v>617</v>
      </c>
      <c r="F113" s="255"/>
      <c r="G113" s="146" t="s">
        <v>2</v>
      </c>
      <c r="H113" s="163">
        <v>1</v>
      </c>
      <c r="I113" s="164">
        <v>30.52</v>
      </c>
      <c r="J113" s="164">
        <v>30.52</v>
      </c>
    </row>
    <row r="114" spans="1:10" s="138" customFormat="1" ht="30" x14ac:dyDescent="0.2">
      <c r="A114" s="165" t="s">
        <v>614</v>
      </c>
      <c r="B114" s="166" t="s">
        <v>652</v>
      </c>
      <c r="C114" s="165" t="s">
        <v>265</v>
      </c>
      <c r="D114" s="165" t="s">
        <v>653</v>
      </c>
      <c r="E114" s="256" t="s">
        <v>617</v>
      </c>
      <c r="F114" s="256"/>
      <c r="G114" s="167" t="s">
        <v>271</v>
      </c>
      <c r="H114" s="168">
        <v>0.18525</v>
      </c>
      <c r="I114" s="169">
        <v>24.07</v>
      </c>
      <c r="J114" s="169">
        <v>4.45</v>
      </c>
    </row>
    <row r="115" spans="1:10" s="138" customFormat="1" ht="30" x14ac:dyDescent="0.2">
      <c r="A115" s="165" t="s">
        <v>614</v>
      </c>
      <c r="B115" s="166" t="s">
        <v>633</v>
      </c>
      <c r="C115" s="165" t="s">
        <v>265</v>
      </c>
      <c r="D115" s="165" t="s">
        <v>634</v>
      </c>
      <c r="E115" s="256" t="s">
        <v>617</v>
      </c>
      <c r="F115" s="256"/>
      <c r="G115" s="167" t="s">
        <v>271</v>
      </c>
      <c r="H115" s="168">
        <v>0.18525</v>
      </c>
      <c r="I115" s="169">
        <v>17.77</v>
      </c>
      <c r="J115" s="169">
        <v>3.29</v>
      </c>
    </row>
    <row r="116" spans="1:10" s="138" customFormat="1" ht="30" x14ac:dyDescent="0.2">
      <c r="A116" s="170" t="s">
        <v>620</v>
      </c>
      <c r="B116" s="171" t="s">
        <v>697</v>
      </c>
      <c r="C116" s="170" t="s">
        <v>265</v>
      </c>
      <c r="D116" s="170" t="s">
        <v>698</v>
      </c>
      <c r="E116" s="257" t="s">
        <v>623</v>
      </c>
      <c r="F116" s="257"/>
      <c r="G116" s="172" t="s">
        <v>296</v>
      </c>
      <c r="H116" s="173">
        <v>0.17874999999999999</v>
      </c>
      <c r="I116" s="174">
        <v>22.68</v>
      </c>
      <c r="J116" s="174">
        <v>4.05</v>
      </c>
    </row>
    <row r="117" spans="1:10" s="138" customFormat="1" ht="15" x14ac:dyDescent="0.2">
      <c r="A117" s="170" t="s">
        <v>620</v>
      </c>
      <c r="B117" s="171" t="s">
        <v>699</v>
      </c>
      <c r="C117" s="170" t="s">
        <v>265</v>
      </c>
      <c r="D117" s="170" t="s">
        <v>700</v>
      </c>
      <c r="E117" s="257" t="s">
        <v>623</v>
      </c>
      <c r="F117" s="257"/>
      <c r="G117" s="172" t="s">
        <v>626</v>
      </c>
      <c r="H117" s="173">
        <v>7.8E-2</v>
      </c>
      <c r="I117" s="174">
        <v>22.48</v>
      </c>
      <c r="J117" s="174">
        <v>1.75</v>
      </c>
    </row>
    <row r="118" spans="1:10" s="138" customFormat="1" ht="45" x14ac:dyDescent="0.2">
      <c r="A118" s="170" t="s">
        <v>620</v>
      </c>
      <c r="B118" s="171" t="s">
        <v>701</v>
      </c>
      <c r="C118" s="170" t="s">
        <v>265</v>
      </c>
      <c r="D118" s="170" t="s">
        <v>702</v>
      </c>
      <c r="E118" s="257" t="s">
        <v>623</v>
      </c>
      <c r="F118" s="257"/>
      <c r="G118" s="172" t="s">
        <v>296</v>
      </c>
      <c r="H118" s="173">
        <v>0.377</v>
      </c>
      <c r="I118" s="174">
        <v>45.06</v>
      </c>
      <c r="J118" s="174">
        <v>16.98</v>
      </c>
    </row>
    <row r="119" spans="1:10" s="138" customFormat="1" ht="30" x14ac:dyDescent="0.2">
      <c r="A119" s="175"/>
      <c r="B119" s="175"/>
      <c r="C119" s="175"/>
      <c r="D119" s="175"/>
      <c r="E119" s="175" t="s">
        <v>627</v>
      </c>
      <c r="F119" s="176">
        <v>5.72</v>
      </c>
      <c r="G119" s="175" t="s">
        <v>628</v>
      </c>
      <c r="H119" s="176">
        <v>0</v>
      </c>
      <c r="I119" s="175" t="s">
        <v>629</v>
      </c>
      <c r="J119" s="176">
        <v>5.72</v>
      </c>
    </row>
    <row r="120" spans="1:10" s="138" customFormat="1" ht="30" x14ac:dyDescent="0.2">
      <c r="A120" s="175"/>
      <c r="B120" s="175"/>
      <c r="C120" s="175"/>
      <c r="D120" s="175"/>
      <c r="E120" s="175" t="s">
        <v>630</v>
      </c>
      <c r="F120" s="176">
        <v>7.39</v>
      </c>
      <c r="G120" s="175"/>
      <c r="H120" s="265" t="s">
        <v>631</v>
      </c>
      <c r="I120" s="265"/>
      <c r="J120" s="176">
        <v>37.909999999999997</v>
      </c>
    </row>
    <row r="121" spans="1:10" s="138" customFormat="1" ht="15.75" x14ac:dyDescent="0.2">
      <c r="A121" s="160" t="s">
        <v>453</v>
      </c>
      <c r="B121" s="161" t="s">
        <v>258</v>
      </c>
      <c r="C121" s="160" t="s">
        <v>259</v>
      </c>
      <c r="D121" s="160" t="s">
        <v>260</v>
      </c>
      <c r="E121" s="254" t="s">
        <v>611</v>
      </c>
      <c r="F121" s="254"/>
      <c r="G121" s="162" t="s">
        <v>505</v>
      </c>
      <c r="H121" s="161" t="s">
        <v>506</v>
      </c>
      <c r="I121" s="161" t="s">
        <v>507</v>
      </c>
      <c r="J121" s="161" t="s">
        <v>0</v>
      </c>
    </row>
    <row r="122" spans="1:10" s="138" customFormat="1" ht="30" x14ac:dyDescent="0.2">
      <c r="A122" s="144" t="s">
        <v>612</v>
      </c>
      <c r="B122" s="145" t="s">
        <v>444</v>
      </c>
      <c r="C122" s="144" t="s">
        <v>294</v>
      </c>
      <c r="D122" s="144" t="s">
        <v>455</v>
      </c>
      <c r="E122" s="255" t="s">
        <v>649</v>
      </c>
      <c r="F122" s="255"/>
      <c r="G122" s="146" t="s">
        <v>51</v>
      </c>
      <c r="H122" s="163">
        <v>1</v>
      </c>
      <c r="I122" s="164">
        <v>4711.1899999999996</v>
      </c>
      <c r="J122" s="164">
        <v>4711.1899999999996</v>
      </c>
    </row>
    <row r="123" spans="1:10" s="138" customFormat="1" ht="45" x14ac:dyDescent="0.2">
      <c r="A123" s="165" t="s">
        <v>614</v>
      </c>
      <c r="B123" s="166" t="s">
        <v>703</v>
      </c>
      <c r="C123" s="165" t="s">
        <v>265</v>
      </c>
      <c r="D123" s="165" t="s">
        <v>704</v>
      </c>
      <c r="E123" s="256" t="s">
        <v>679</v>
      </c>
      <c r="F123" s="256"/>
      <c r="G123" s="167" t="s">
        <v>2</v>
      </c>
      <c r="H123" s="168">
        <v>1.1200000000000001</v>
      </c>
      <c r="I123" s="169">
        <v>494.5</v>
      </c>
      <c r="J123" s="169">
        <v>553.84</v>
      </c>
    </row>
    <row r="124" spans="1:10" s="138" customFormat="1" ht="45" x14ac:dyDescent="0.2">
      <c r="A124" s="165" t="s">
        <v>614</v>
      </c>
      <c r="B124" s="166" t="s">
        <v>705</v>
      </c>
      <c r="C124" s="165" t="s">
        <v>265</v>
      </c>
      <c r="D124" s="165" t="s">
        <v>706</v>
      </c>
      <c r="E124" s="256" t="s">
        <v>679</v>
      </c>
      <c r="F124" s="256"/>
      <c r="G124" s="167" t="s">
        <v>2</v>
      </c>
      <c r="H124" s="168">
        <v>0.47</v>
      </c>
      <c r="I124" s="169">
        <v>386.73</v>
      </c>
      <c r="J124" s="169">
        <v>181.76</v>
      </c>
    </row>
    <row r="125" spans="1:10" s="138" customFormat="1" ht="30" x14ac:dyDescent="0.2">
      <c r="A125" s="165" t="s">
        <v>614</v>
      </c>
      <c r="B125" s="166" t="s">
        <v>440</v>
      </c>
      <c r="C125" s="165" t="s">
        <v>275</v>
      </c>
      <c r="D125" s="165" t="s">
        <v>441</v>
      </c>
      <c r="E125" s="256" t="s">
        <v>646</v>
      </c>
      <c r="F125" s="256"/>
      <c r="G125" s="167" t="s">
        <v>442</v>
      </c>
      <c r="H125" s="168">
        <v>144.57</v>
      </c>
      <c r="I125" s="169">
        <v>13.08</v>
      </c>
      <c r="J125" s="169">
        <v>1890.97</v>
      </c>
    </row>
    <row r="126" spans="1:10" s="138" customFormat="1" ht="45" x14ac:dyDescent="0.2">
      <c r="A126" s="165" t="s">
        <v>614</v>
      </c>
      <c r="B126" s="166" t="s">
        <v>447</v>
      </c>
      <c r="C126" s="165" t="s">
        <v>275</v>
      </c>
      <c r="D126" s="165" t="s">
        <v>448</v>
      </c>
      <c r="E126" s="256" t="s">
        <v>646</v>
      </c>
      <c r="F126" s="256"/>
      <c r="G126" s="167" t="s">
        <v>281</v>
      </c>
      <c r="H126" s="168">
        <v>1</v>
      </c>
      <c r="I126" s="169">
        <v>455.7</v>
      </c>
      <c r="J126" s="169">
        <v>455.7</v>
      </c>
    </row>
    <row r="127" spans="1:10" s="138" customFormat="1" ht="45" x14ac:dyDescent="0.2">
      <c r="A127" s="165" t="s">
        <v>614</v>
      </c>
      <c r="B127" s="166" t="s">
        <v>707</v>
      </c>
      <c r="C127" s="165" t="s">
        <v>275</v>
      </c>
      <c r="D127" s="165" t="s">
        <v>708</v>
      </c>
      <c r="E127" s="256" t="s">
        <v>646</v>
      </c>
      <c r="F127" s="256"/>
      <c r="G127" s="167" t="s">
        <v>1</v>
      </c>
      <c r="H127" s="168">
        <v>6.06</v>
      </c>
      <c r="I127" s="169">
        <v>75.19</v>
      </c>
      <c r="J127" s="169">
        <v>455.65</v>
      </c>
    </row>
    <row r="128" spans="1:10" s="138" customFormat="1" ht="45" x14ac:dyDescent="0.2">
      <c r="A128" s="165" t="s">
        <v>614</v>
      </c>
      <c r="B128" s="166" t="s">
        <v>709</v>
      </c>
      <c r="C128" s="165" t="s">
        <v>275</v>
      </c>
      <c r="D128" s="165" t="s">
        <v>710</v>
      </c>
      <c r="E128" s="256" t="s">
        <v>646</v>
      </c>
      <c r="F128" s="256"/>
      <c r="G128" s="167" t="s">
        <v>1</v>
      </c>
      <c r="H128" s="168">
        <v>7.65</v>
      </c>
      <c r="I128" s="169">
        <v>81.99</v>
      </c>
      <c r="J128" s="169">
        <v>627.22</v>
      </c>
    </row>
    <row r="129" spans="1:10" s="138" customFormat="1" ht="45" x14ac:dyDescent="0.2">
      <c r="A129" s="165" t="s">
        <v>614</v>
      </c>
      <c r="B129" s="166" t="s">
        <v>711</v>
      </c>
      <c r="C129" s="165" t="s">
        <v>265</v>
      </c>
      <c r="D129" s="165" t="s">
        <v>712</v>
      </c>
      <c r="E129" s="256" t="s">
        <v>679</v>
      </c>
      <c r="F129" s="256"/>
      <c r="G129" s="167" t="s">
        <v>2</v>
      </c>
      <c r="H129" s="168">
        <v>0.51</v>
      </c>
      <c r="I129" s="169">
        <v>499.46</v>
      </c>
      <c r="J129" s="169">
        <v>254.72</v>
      </c>
    </row>
    <row r="130" spans="1:10" s="138" customFormat="1" ht="45" x14ac:dyDescent="0.2">
      <c r="A130" s="165" t="s">
        <v>614</v>
      </c>
      <c r="B130" s="166" t="s">
        <v>713</v>
      </c>
      <c r="C130" s="165" t="s">
        <v>275</v>
      </c>
      <c r="D130" s="165" t="s">
        <v>714</v>
      </c>
      <c r="E130" s="256" t="s">
        <v>646</v>
      </c>
      <c r="F130" s="256"/>
      <c r="G130" s="167" t="s">
        <v>1</v>
      </c>
      <c r="H130" s="168">
        <v>7.02</v>
      </c>
      <c r="I130" s="169">
        <v>41.5</v>
      </c>
      <c r="J130" s="169">
        <v>291.33</v>
      </c>
    </row>
    <row r="131" spans="1:10" s="138" customFormat="1" ht="30" x14ac:dyDescent="0.2">
      <c r="A131" s="175"/>
      <c r="B131" s="175"/>
      <c r="C131" s="175"/>
      <c r="D131" s="175"/>
      <c r="E131" s="175" t="s">
        <v>627</v>
      </c>
      <c r="F131" s="176">
        <v>847.27</v>
      </c>
      <c r="G131" s="175" t="s">
        <v>628</v>
      </c>
      <c r="H131" s="176">
        <v>0</v>
      </c>
      <c r="I131" s="175" t="s">
        <v>629</v>
      </c>
      <c r="J131" s="176">
        <v>847.27</v>
      </c>
    </row>
    <row r="132" spans="1:10" s="138" customFormat="1" ht="30" x14ac:dyDescent="0.2">
      <c r="A132" s="175"/>
      <c r="B132" s="175"/>
      <c r="C132" s="175"/>
      <c r="D132" s="175"/>
      <c r="E132" s="175" t="s">
        <v>630</v>
      </c>
      <c r="F132" s="176">
        <v>1141.52</v>
      </c>
      <c r="G132" s="175"/>
      <c r="H132" s="265" t="s">
        <v>631</v>
      </c>
      <c r="I132" s="265"/>
      <c r="J132" s="176">
        <v>5852.71</v>
      </c>
    </row>
    <row r="133" spans="1:10" s="138" customFormat="1" ht="15.75" x14ac:dyDescent="0.2">
      <c r="A133" s="160" t="s">
        <v>457</v>
      </c>
      <c r="B133" s="161" t="s">
        <v>258</v>
      </c>
      <c r="C133" s="160" t="s">
        <v>259</v>
      </c>
      <c r="D133" s="160" t="s">
        <v>260</v>
      </c>
      <c r="E133" s="254" t="s">
        <v>611</v>
      </c>
      <c r="F133" s="254"/>
      <c r="G133" s="162" t="s">
        <v>505</v>
      </c>
      <c r="H133" s="161" t="s">
        <v>506</v>
      </c>
      <c r="I133" s="161" t="s">
        <v>507</v>
      </c>
      <c r="J133" s="161" t="s">
        <v>0</v>
      </c>
    </row>
    <row r="134" spans="1:10" s="138" customFormat="1" ht="30" x14ac:dyDescent="0.2">
      <c r="A134" s="144" t="s">
        <v>612</v>
      </c>
      <c r="B134" s="145" t="s">
        <v>320</v>
      </c>
      <c r="C134" s="144" t="s">
        <v>294</v>
      </c>
      <c r="D134" s="144" t="s">
        <v>460</v>
      </c>
      <c r="E134" s="255" t="s">
        <v>649</v>
      </c>
      <c r="F134" s="255"/>
      <c r="G134" s="146" t="s">
        <v>51</v>
      </c>
      <c r="H134" s="163">
        <v>1</v>
      </c>
      <c r="I134" s="164">
        <v>3743.83</v>
      </c>
      <c r="J134" s="164">
        <v>3743.83</v>
      </c>
    </row>
    <row r="135" spans="1:10" s="138" customFormat="1" ht="45" x14ac:dyDescent="0.2">
      <c r="A135" s="165" t="s">
        <v>614</v>
      </c>
      <c r="B135" s="166" t="s">
        <v>715</v>
      </c>
      <c r="C135" s="165" t="s">
        <v>275</v>
      </c>
      <c r="D135" s="165" t="s">
        <v>716</v>
      </c>
      <c r="E135" s="256" t="s">
        <v>646</v>
      </c>
      <c r="F135" s="256"/>
      <c r="G135" s="167" t="s">
        <v>1</v>
      </c>
      <c r="H135" s="168">
        <v>6.12</v>
      </c>
      <c r="I135" s="169">
        <v>151.13</v>
      </c>
      <c r="J135" s="169">
        <v>924.91</v>
      </c>
    </row>
    <row r="136" spans="1:10" s="138" customFormat="1" ht="30" x14ac:dyDescent="0.2">
      <c r="A136" s="165" t="s">
        <v>614</v>
      </c>
      <c r="B136" s="166" t="s">
        <v>717</v>
      </c>
      <c r="C136" s="165" t="s">
        <v>275</v>
      </c>
      <c r="D136" s="165" t="s">
        <v>718</v>
      </c>
      <c r="E136" s="256" t="s">
        <v>646</v>
      </c>
      <c r="F136" s="256"/>
      <c r="G136" s="167" t="s">
        <v>2</v>
      </c>
      <c r="H136" s="168">
        <v>3.19</v>
      </c>
      <c r="I136" s="169">
        <v>55.11</v>
      </c>
      <c r="J136" s="169">
        <v>175.8</v>
      </c>
    </row>
    <row r="137" spans="1:10" s="138" customFormat="1" ht="30" x14ac:dyDescent="0.2">
      <c r="A137" s="165" t="s">
        <v>614</v>
      </c>
      <c r="B137" s="166" t="s">
        <v>644</v>
      </c>
      <c r="C137" s="165" t="s">
        <v>275</v>
      </c>
      <c r="D137" s="165" t="s">
        <v>645</v>
      </c>
      <c r="E137" s="256" t="s">
        <v>646</v>
      </c>
      <c r="F137" s="256"/>
      <c r="G137" s="167" t="s">
        <v>647</v>
      </c>
      <c r="H137" s="168">
        <v>2.5</v>
      </c>
      <c r="I137" s="169">
        <v>22.37</v>
      </c>
      <c r="J137" s="169">
        <v>55.92</v>
      </c>
    </row>
    <row r="138" spans="1:10" s="138" customFormat="1" ht="30" x14ac:dyDescent="0.2">
      <c r="A138" s="165" t="s">
        <v>614</v>
      </c>
      <c r="B138" s="166" t="s">
        <v>648</v>
      </c>
      <c r="C138" s="165" t="s">
        <v>275</v>
      </c>
      <c r="D138" s="165" t="s">
        <v>634</v>
      </c>
      <c r="E138" s="256" t="s">
        <v>646</v>
      </c>
      <c r="F138" s="256"/>
      <c r="G138" s="167" t="s">
        <v>647</v>
      </c>
      <c r="H138" s="168">
        <v>2.5</v>
      </c>
      <c r="I138" s="169">
        <v>16.21</v>
      </c>
      <c r="J138" s="169">
        <v>40.520000000000003</v>
      </c>
    </row>
    <row r="139" spans="1:10" s="138" customFormat="1" ht="30" x14ac:dyDescent="0.2">
      <c r="A139" s="165" t="s">
        <v>614</v>
      </c>
      <c r="B139" s="166" t="s">
        <v>719</v>
      </c>
      <c r="C139" s="165" t="s">
        <v>275</v>
      </c>
      <c r="D139" s="165" t="s">
        <v>720</v>
      </c>
      <c r="E139" s="256" t="s">
        <v>646</v>
      </c>
      <c r="F139" s="256"/>
      <c r="G139" s="167" t="s">
        <v>1</v>
      </c>
      <c r="H139" s="168">
        <v>0.11</v>
      </c>
      <c r="I139" s="169">
        <v>26.73</v>
      </c>
      <c r="J139" s="169">
        <v>2.94</v>
      </c>
    </row>
    <row r="140" spans="1:10" s="138" customFormat="1" ht="45" x14ac:dyDescent="0.2">
      <c r="A140" s="165" t="s">
        <v>614</v>
      </c>
      <c r="B140" s="166" t="s">
        <v>721</v>
      </c>
      <c r="C140" s="165" t="s">
        <v>265</v>
      </c>
      <c r="D140" s="165" t="s">
        <v>722</v>
      </c>
      <c r="E140" s="256" t="s">
        <v>679</v>
      </c>
      <c r="F140" s="256"/>
      <c r="G140" s="167" t="s">
        <v>2</v>
      </c>
      <c r="H140" s="168">
        <v>0.4</v>
      </c>
      <c r="I140" s="169">
        <v>473.38</v>
      </c>
      <c r="J140" s="169">
        <v>189.35</v>
      </c>
    </row>
    <row r="141" spans="1:10" s="138" customFormat="1" ht="45" x14ac:dyDescent="0.2">
      <c r="A141" s="165" t="s">
        <v>614</v>
      </c>
      <c r="B141" s="166" t="s">
        <v>723</v>
      </c>
      <c r="C141" s="165" t="s">
        <v>275</v>
      </c>
      <c r="D141" s="165" t="s">
        <v>724</v>
      </c>
      <c r="E141" s="256" t="s">
        <v>646</v>
      </c>
      <c r="F141" s="256"/>
      <c r="G141" s="167" t="s">
        <v>1</v>
      </c>
      <c r="H141" s="168">
        <v>0.79</v>
      </c>
      <c r="I141" s="169">
        <v>52.83</v>
      </c>
      <c r="J141" s="169">
        <v>41.73</v>
      </c>
    </row>
    <row r="142" spans="1:10" s="138" customFormat="1" ht="30" x14ac:dyDescent="0.2">
      <c r="A142" s="170" t="s">
        <v>620</v>
      </c>
      <c r="B142" s="171" t="s">
        <v>725</v>
      </c>
      <c r="C142" s="170" t="s">
        <v>275</v>
      </c>
      <c r="D142" s="170" t="s">
        <v>726</v>
      </c>
      <c r="E142" s="257" t="s">
        <v>623</v>
      </c>
      <c r="F142" s="257"/>
      <c r="G142" s="172" t="s">
        <v>281</v>
      </c>
      <c r="H142" s="173">
        <v>2</v>
      </c>
      <c r="I142" s="174">
        <v>1156.33</v>
      </c>
      <c r="J142" s="174">
        <v>2312.66</v>
      </c>
    </row>
    <row r="143" spans="1:10" s="138" customFormat="1" ht="30" x14ac:dyDescent="0.2">
      <c r="A143" s="175"/>
      <c r="B143" s="175"/>
      <c r="C143" s="175"/>
      <c r="D143" s="175"/>
      <c r="E143" s="175" t="s">
        <v>627</v>
      </c>
      <c r="F143" s="176">
        <v>456.75</v>
      </c>
      <c r="G143" s="175" t="s">
        <v>628</v>
      </c>
      <c r="H143" s="176">
        <v>0</v>
      </c>
      <c r="I143" s="175" t="s">
        <v>629</v>
      </c>
      <c r="J143" s="176">
        <v>456.75</v>
      </c>
    </row>
    <row r="144" spans="1:10" s="138" customFormat="1" ht="30" x14ac:dyDescent="0.2">
      <c r="A144" s="175"/>
      <c r="B144" s="175"/>
      <c r="C144" s="175"/>
      <c r="D144" s="175"/>
      <c r="E144" s="175" t="s">
        <v>630</v>
      </c>
      <c r="F144" s="176">
        <v>907.13</v>
      </c>
      <c r="G144" s="175"/>
      <c r="H144" s="265" t="s">
        <v>631</v>
      </c>
      <c r="I144" s="265"/>
      <c r="J144" s="176">
        <v>4650.96</v>
      </c>
    </row>
    <row r="145" spans="1:10" s="138" customFormat="1" ht="15.75" x14ac:dyDescent="0.2">
      <c r="A145" s="160" t="s">
        <v>484</v>
      </c>
      <c r="B145" s="161" t="s">
        <v>258</v>
      </c>
      <c r="C145" s="160" t="s">
        <v>259</v>
      </c>
      <c r="D145" s="160" t="s">
        <v>260</v>
      </c>
      <c r="E145" s="254" t="s">
        <v>611</v>
      </c>
      <c r="F145" s="254"/>
      <c r="G145" s="162" t="s">
        <v>505</v>
      </c>
      <c r="H145" s="161" t="s">
        <v>506</v>
      </c>
      <c r="I145" s="161" t="s">
        <v>507</v>
      </c>
      <c r="J145" s="161" t="s">
        <v>0</v>
      </c>
    </row>
    <row r="146" spans="1:10" s="138" customFormat="1" ht="30" x14ac:dyDescent="0.2">
      <c r="A146" s="144" t="s">
        <v>612</v>
      </c>
      <c r="B146" s="145" t="s">
        <v>345</v>
      </c>
      <c r="C146" s="144" t="s">
        <v>294</v>
      </c>
      <c r="D146" s="144" t="s">
        <v>486</v>
      </c>
      <c r="E146" s="255" t="s">
        <v>661</v>
      </c>
      <c r="F146" s="255"/>
      <c r="G146" s="146" t="s">
        <v>2</v>
      </c>
      <c r="H146" s="163">
        <v>1</v>
      </c>
      <c r="I146" s="164">
        <v>148.71</v>
      </c>
      <c r="J146" s="164">
        <v>148.71</v>
      </c>
    </row>
    <row r="147" spans="1:10" s="138" customFormat="1" ht="60" x14ac:dyDescent="0.2">
      <c r="A147" s="165" t="s">
        <v>614</v>
      </c>
      <c r="B147" s="166" t="s">
        <v>669</v>
      </c>
      <c r="C147" s="165" t="s">
        <v>265</v>
      </c>
      <c r="D147" s="165" t="s">
        <v>670</v>
      </c>
      <c r="E147" s="256" t="s">
        <v>664</v>
      </c>
      <c r="F147" s="256"/>
      <c r="G147" s="167" t="s">
        <v>665</v>
      </c>
      <c r="H147" s="168">
        <v>7.6999999999999999E-2</v>
      </c>
      <c r="I147" s="169">
        <v>138.16</v>
      </c>
      <c r="J147" s="169">
        <v>10.63</v>
      </c>
    </row>
    <row r="148" spans="1:10" s="138" customFormat="1" ht="60" x14ac:dyDescent="0.2">
      <c r="A148" s="165" t="s">
        <v>614</v>
      </c>
      <c r="B148" s="166" t="s">
        <v>671</v>
      </c>
      <c r="C148" s="165" t="s">
        <v>265</v>
      </c>
      <c r="D148" s="165" t="s">
        <v>672</v>
      </c>
      <c r="E148" s="256" t="s">
        <v>664</v>
      </c>
      <c r="F148" s="256"/>
      <c r="G148" s="167" t="s">
        <v>668</v>
      </c>
      <c r="H148" s="168">
        <v>8.3999999999999995E-3</v>
      </c>
      <c r="I148" s="169">
        <v>51.66</v>
      </c>
      <c r="J148" s="169">
        <v>0.43</v>
      </c>
    </row>
    <row r="149" spans="1:10" s="138" customFormat="1" ht="60" x14ac:dyDescent="0.2">
      <c r="A149" s="165" t="s">
        <v>614</v>
      </c>
      <c r="B149" s="166" t="s">
        <v>727</v>
      </c>
      <c r="C149" s="165" t="s">
        <v>265</v>
      </c>
      <c r="D149" s="165" t="s">
        <v>728</v>
      </c>
      <c r="E149" s="256" t="s">
        <v>664</v>
      </c>
      <c r="F149" s="256"/>
      <c r="G149" s="167" t="s">
        <v>665</v>
      </c>
      <c r="H149" s="168">
        <v>5.7999999999999996E-3</v>
      </c>
      <c r="I149" s="169">
        <v>296.26</v>
      </c>
      <c r="J149" s="169">
        <v>1.71</v>
      </c>
    </row>
    <row r="150" spans="1:10" s="138" customFormat="1" ht="60" x14ac:dyDescent="0.2">
      <c r="A150" s="165" t="s">
        <v>614</v>
      </c>
      <c r="B150" s="166" t="s">
        <v>729</v>
      </c>
      <c r="C150" s="165" t="s">
        <v>265</v>
      </c>
      <c r="D150" s="165" t="s">
        <v>730</v>
      </c>
      <c r="E150" s="256" t="s">
        <v>664</v>
      </c>
      <c r="F150" s="256"/>
      <c r="G150" s="167" t="s">
        <v>668</v>
      </c>
      <c r="H150" s="168">
        <v>1.03E-2</v>
      </c>
      <c r="I150" s="169">
        <v>62.62</v>
      </c>
      <c r="J150" s="169">
        <v>0.64</v>
      </c>
    </row>
    <row r="151" spans="1:10" s="138" customFormat="1" ht="45" x14ac:dyDescent="0.2">
      <c r="A151" s="165" t="s">
        <v>614</v>
      </c>
      <c r="B151" s="166" t="s">
        <v>731</v>
      </c>
      <c r="C151" s="165" t="s">
        <v>265</v>
      </c>
      <c r="D151" s="165" t="s">
        <v>732</v>
      </c>
      <c r="E151" s="256" t="s">
        <v>664</v>
      </c>
      <c r="F151" s="256"/>
      <c r="G151" s="167" t="s">
        <v>665</v>
      </c>
      <c r="H151" s="168">
        <v>7.7000000000000002E-3</v>
      </c>
      <c r="I151" s="169">
        <v>245.85</v>
      </c>
      <c r="J151" s="169">
        <v>1.89</v>
      </c>
    </row>
    <row r="152" spans="1:10" s="138" customFormat="1" ht="45" x14ac:dyDescent="0.2">
      <c r="A152" s="165" t="s">
        <v>614</v>
      </c>
      <c r="B152" s="166" t="s">
        <v>733</v>
      </c>
      <c r="C152" s="165" t="s">
        <v>265</v>
      </c>
      <c r="D152" s="165" t="s">
        <v>734</v>
      </c>
      <c r="E152" s="256" t="s">
        <v>664</v>
      </c>
      <c r="F152" s="256"/>
      <c r="G152" s="167" t="s">
        <v>668</v>
      </c>
      <c r="H152" s="168">
        <v>8.3999999999999995E-3</v>
      </c>
      <c r="I152" s="169">
        <v>89</v>
      </c>
      <c r="J152" s="169">
        <v>0.74</v>
      </c>
    </row>
    <row r="153" spans="1:10" s="138" customFormat="1" ht="30" x14ac:dyDescent="0.2">
      <c r="A153" s="165" t="s">
        <v>614</v>
      </c>
      <c r="B153" s="166" t="s">
        <v>633</v>
      </c>
      <c r="C153" s="165" t="s">
        <v>265</v>
      </c>
      <c r="D153" s="165" t="s">
        <v>634</v>
      </c>
      <c r="E153" s="256" t="s">
        <v>617</v>
      </c>
      <c r="F153" s="256"/>
      <c r="G153" s="167" t="s">
        <v>271</v>
      </c>
      <c r="H153" s="168">
        <v>5.6300000000000003E-2</v>
      </c>
      <c r="I153" s="169">
        <v>17.77</v>
      </c>
      <c r="J153" s="169">
        <v>1</v>
      </c>
    </row>
    <row r="154" spans="1:10" s="138" customFormat="1" ht="60" x14ac:dyDescent="0.2">
      <c r="A154" s="165" t="s">
        <v>614</v>
      </c>
      <c r="B154" s="166" t="s">
        <v>735</v>
      </c>
      <c r="C154" s="165" t="s">
        <v>265</v>
      </c>
      <c r="D154" s="165" t="s">
        <v>736</v>
      </c>
      <c r="E154" s="256" t="s">
        <v>664</v>
      </c>
      <c r="F154" s="256"/>
      <c r="G154" s="167" t="s">
        <v>665</v>
      </c>
      <c r="H154" s="168">
        <v>3.8999999999999998E-3</v>
      </c>
      <c r="I154" s="169">
        <v>184.7</v>
      </c>
      <c r="J154" s="169">
        <v>0.72</v>
      </c>
    </row>
    <row r="155" spans="1:10" s="138" customFormat="1" ht="60" x14ac:dyDescent="0.2">
      <c r="A155" s="165" t="s">
        <v>614</v>
      </c>
      <c r="B155" s="166" t="s">
        <v>737</v>
      </c>
      <c r="C155" s="165" t="s">
        <v>265</v>
      </c>
      <c r="D155" s="165" t="s">
        <v>738</v>
      </c>
      <c r="E155" s="256" t="s">
        <v>664</v>
      </c>
      <c r="F155" s="256"/>
      <c r="G155" s="167" t="s">
        <v>668</v>
      </c>
      <c r="H155" s="168">
        <v>1.2200000000000001E-2</v>
      </c>
      <c r="I155" s="169">
        <v>70.78</v>
      </c>
      <c r="J155" s="169">
        <v>0.86</v>
      </c>
    </row>
    <row r="156" spans="1:10" s="138" customFormat="1" ht="30" x14ac:dyDescent="0.2">
      <c r="A156" s="170" t="s">
        <v>620</v>
      </c>
      <c r="B156" s="171" t="s">
        <v>739</v>
      </c>
      <c r="C156" s="170" t="s">
        <v>265</v>
      </c>
      <c r="D156" s="170" t="s">
        <v>740</v>
      </c>
      <c r="E156" s="257" t="s">
        <v>623</v>
      </c>
      <c r="F156" s="257"/>
      <c r="G156" s="172" t="s">
        <v>2</v>
      </c>
      <c r="H156" s="173">
        <v>1.3</v>
      </c>
      <c r="I156" s="174">
        <v>100.07</v>
      </c>
      <c r="J156" s="174">
        <v>130.09</v>
      </c>
    </row>
    <row r="157" spans="1:10" s="138" customFormat="1" ht="30" x14ac:dyDescent="0.2">
      <c r="A157" s="175"/>
      <c r="B157" s="175"/>
      <c r="C157" s="175"/>
      <c r="D157" s="175"/>
      <c r="E157" s="175" t="s">
        <v>627</v>
      </c>
      <c r="F157" s="176">
        <v>3.28</v>
      </c>
      <c r="G157" s="175" t="s">
        <v>628</v>
      </c>
      <c r="H157" s="176">
        <v>0</v>
      </c>
      <c r="I157" s="175" t="s">
        <v>629</v>
      </c>
      <c r="J157" s="176">
        <v>3.28</v>
      </c>
    </row>
    <row r="158" spans="1:10" s="138" customFormat="1" ht="30" x14ac:dyDescent="0.2">
      <c r="A158" s="175"/>
      <c r="B158" s="175"/>
      <c r="C158" s="175"/>
      <c r="D158" s="175"/>
      <c r="E158" s="175" t="s">
        <v>630</v>
      </c>
      <c r="F158" s="176">
        <v>36.03</v>
      </c>
      <c r="G158" s="175"/>
      <c r="H158" s="265" t="s">
        <v>631</v>
      </c>
      <c r="I158" s="265"/>
      <c r="J158" s="176">
        <v>184.74</v>
      </c>
    </row>
    <row r="159" spans="1:10" s="138" customFormat="1" ht="15.75" x14ac:dyDescent="0.2">
      <c r="A159" s="160" t="s">
        <v>493</v>
      </c>
      <c r="B159" s="161" t="s">
        <v>258</v>
      </c>
      <c r="C159" s="160" t="s">
        <v>259</v>
      </c>
      <c r="D159" s="160" t="s">
        <v>260</v>
      </c>
      <c r="E159" s="254" t="s">
        <v>611</v>
      </c>
      <c r="F159" s="254"/>
      <c r="G159" s="162" t="s">
        <v>505</v>
      </c>
      <c r="H159" s="161" t="s">
        <v>506</v>
      </c>
      <c r="I159" s="161" t="s">
        <v>507</v>
      </c>
      <c r="J159" s="161" t="s">
        <v>0</v>
      </c>
    </row>
    <row r="160" spans="1:10" s="138" customFormat="1" ht="60" x14ac:dyDescent="0.2">
      <c r="A160" s="144" t="s">
        <v>612</v>
      </c>
      <c r="B160" s="145" t="s">
        <v>303</v>
      </c>
      <c r="C160" s="144" t="s">
        <v>294</v>
      </c>
      <c r="D160" s="144" t="s">
        <v>495</v>
      </c>
      <c r="E160" s="255" t="s">
        <v>649</v>
      </c>
      <c r="F160" s="255"/>
      <c r="G160" s="146" t="s">
        <v>30</v>
      </c>
      <c r="H160" s="163">
        <v>1</v>
      </c>
      <c r="I160" s="164">
        <v>72.849999999999994</v>
      </c>
      <c r="J160" s="164">
        <v>72.849999999999994</v>
      </c>
    </row>
    <row r="161" spans="1:10" s="138" customFormat="1" ht="30" x14ac:dyDescent="0.2">
      <c r="A161" s="165" t="s">
        <v>614</v>
      </c>
      <c r="B161" s="166" t="s">
        <v>660</v>
      </c>
      <c r="C161" s="165" t="s">
        <v>265</v>
      </c>
      <c r="D161" s="165" t="s">
        <v>645</v>
      </c>
      <c r="E161" s="256" t="s">
        <v>617</v>
      </c>
      <c r="F161" s="256"/>
      <c r="G161" s="167" t="s">
        <v>271</v>
      </c>
      <c r="H161" s="168">
        <v>0.48299999999999998</v>
      </c>
      <c r="I161" s="169">
        <v>24.43</v>
      </c>
      <c r="J161" s="169">
        <v>11.79</v>
      </c>
    </row>
    <row r="162" spans="1:10" s="138" customFormat="1" ht="30" x14ac:dyDescent="0.2">
      <c r="A162" s="165" t="s">
        <v>614</v>
      </c>
      <c r="B162" s="166" t="s">
        <v>633</v>
      </c>
      <c r="C162" s="165" t="s">
        <v>265</v>
      </c>
      <c r="D162" s="165" t="s">
        <v>634</v>
      </c>
      <c r="E162" s="256" t="s">
        <v>617</v>
      </c>
      <c r="F162" s="256"/>
      <c r="G162" s="167" t="s">
        <v>271</v>
      </c>
      <c r="H162" s="168">
        <v>0.48299999999999998</v>
      </c>
      <c r="I162" s="169">
        <v>17.77</v>
      </c>
      <c r="J162" s="169">
        <v>8.58</v>
      </c>
    </row>
    <row r="163" spans="1:10" s="138" customFormat="1" ht="30" x14ac:dyDescent="0.2">
      <c r="A163" s="165" t="s">
        <v>614</v>
      </c>
      <c r="B163" s="166" t="s">
        <v>693</v>
      </c>
      <c r="C163" s="165" t="s">
        <v>265</v>
      </c>
      <c r="D163" s="165" t="s">
        <v>694</v>
      </c>
      <c r="E163" s="256" t="s">
        <v>617</v>
      </c>
      <c r="F163" s="256"/>
      <c r="G163" s="167" t="s">
        <v>2</v>
      </c>
      <c r="H163" s="168">
        <v>2E-3</v>
      </c>
      <c r="I163" s="169">
        <v>635.98</v>
      </c>
      <c r="J163" s="169">
        <v>1.27</v>
      </c>
    </row>
    <row r="164" spans="1:10" s="138" customFormat="1" ht="30" x14ac:dyDescent="0.2">
      <c r="A164" s="170" t="s">
        <v>620</v>
      </c>
      <c r="B164" s="171" t="s">
        <v>741</v>
      </c>
      <c r="C164" s="170" t="s">
        <v>265</v>
      </c>
      <c r="D164" s="170" t="s">
        <v>742</v>
      </c>
      <c r="E164" s="257" t="s">
        <v>623</v>
      </c>
      <c r="F164" s="257"/>
      <c r="G164" s="172" t="s">
        <v>2</v>
      </c>
      <c r="H164" s="173">
        <v>7.0000000000000001E-3</v>
      </c>
      <c r="I164" s="174">
        <v>100</v>
      </c>
      <c r="J164" s="174">
        <v>0.7</v>
      </c>
    </row>
    <row r="165" spans="1:10" s="138" customFormat="1" ht="30" x14ac:dyDescent="0.2">
      <c r="A165" s="170" t="s">
        <v>620</v>
      </c>
      <c r="B165" s="171" t="s">
        <v>743</v>
      </c>
      <c r="C165" s="170" t="s">
        <v>265</v>
      </c>
      <c r="D165" s="170" t="s">
        <v>744</v>
      </c>
      <c r="E165" s="257" t="s">
        <v>623</v>
      </c>
      <c r="F165" s="257"/>
      <c r="G165" s="172" t="s">
        <v>296</v>
      </c>
      <c r="H165" s="173">
        <v>1.0049999999999999</v>
      </c>
      <c r="I165" s="174">
        <v>50.26</v>
      </c>
      <c r="J165" s="174">
        <v>50.51</v>
      </c>
    </row>
    <row r="166" spans="1:10" s="138" customFormat="1" ht="30" x14ac:dyDescent="0.2">
      <c r="A166" s="175"/>
      <c r="B166" s="175"/>
      <c r="C166" s="175"/>
      <c r="D166" s="175"/>
      <c r="E166" s="175" t="s">
        <v>627</v>
      </c>
      <c r="F166" s="176">
        <v>15.23</v>
      </c>
      <c r="G166" s="175" t="s">
        <v>628</v>
      </c>
      <c r="H166" s="176">
        <v>0</v>
      </c>
      <c r="I166" s="175" t="s">
        <v>629</v>
      </c>
      <c r="J166" s="176">
        <v>15.23</v>
      </c>
    </row>
    <row r="167" spans="1:10" s="138" customFormat="1" ht="30" x14ac:dyDescent="0.2">
      <c r="A167" s="175"/>
      <c r="B167" s="175"/>
      <c r="C167" s="175"/>
      <c r="D167" s="175"/>
      <c r="E167" s="175" t="s">
        <v>630</v>
      </c>
      <c r="F167" s="176">
        <v>17.649999999999999</v>
      </c>
      <c r="G167" s="175"/>
      <c r="H167" s="265" t="s">
        <v>631</v>
      </c>
      <c r="I167" s="265"/>
      <c r="J167" s="176">
        <v>90.5</v>
      </c>
    </row>
    <row r="168" spans="1:10" s="138" customFormat="1" ht="15.75" x14ac:dyDescent="0.2">
      <c r="A168" s="160" t="s">
        <v>591</v>
      </c>
      <c r="B168" s="161" t="s">
        <v>258</v>
      </c>
      <c r="C168" s="160" t="s">
        <v>259</v>
      </c>
      <c r="D168" s="160" t="s">
        <v>260</v>
      </c>
      <c r="E168" s="254" t="s">
        <v>611</v>
      </c>
      <c r="F168" s="254"/>
      <c r="G168" s="162" t="s">
        <v>505</v>
      </c>
      <c r="H168" s="161" t="s">
        <v>506</v>
      </c>
      <c r="I168" s="161" t="s">
        <v>507</v>
      </c>
      <c r="J168" s="161" t="s">
        <v>0</v>
      </c>
    </row>
    <row r="169" spans="1:10" s="138" customFormat="1" ht="30" x14ac:dyDescent="0.2">
      <c r="A169" s="144" t="s">
        <v>612</v>
      </c>
      <c r="B169" s="145" t="s">
        <v>592</v>
      </c>
      <c r="C169" s="144" t="s">
        <v>294</v>
      </c>
      <c r="D169" s="144" t="s">
        <v>593</v>
      </c>
      <c r="E169" s="255" t="s">
        <v>745</v>
      </c>
      <c r="F169" s="255"/>
      <c r="G169" s="146" t="s">
        <v>51</v>
      </c>
      <c r="H169" s="163">
        <v>1</v>
      </c>
      <c r="I169" s="164">
        <v>487.28</v>
      </c>
      <c r="J169" s="164">
        <v>487.28</v>
      </c>
    </row>
    <row r="170" spans="1:10" s="138" customFormat="1" ht="45" x14ac:dyDescent="0.2">
      <c r="A170" s="165" t="s">
        <v>614</v>
      </c>
      <c r="B170" s="166" t="s">
        <v>686</v>
      </c>
      <c r="C170" s="165" t="s">
        <v>265</v>
      </c>
      <c r="D170" s="165" t="s">
        <v>687</v>
      </c>
      <c r="E170" s="256" t="s">
        <v>679</v>
      </c>
      <c r="F170" s="256"/>
      <c r="G170" s="167" t="s">
        <v>2</v>
      </c>
      <c r="H170" s="168">
        <v>3.5000000000000003E-2</v>
      </c>
      <c r="I170" s="169">
        <v>631.83000000000004</v>
      </c>
      <c r="J170" s="169">
        <v>22.11</v>
      </c>
    </row>
    <row r="171" spans="1:10" s="138" customFormat="1" ht="30" x14ac:dyDescent="0.2">
      <c r="A171" s="165" t="s">
        <v>614</v>
      </c>
      <c r="B171" s="166" t="s">
        <v>746</v>
      </c>
      <c r="C171" s="165" t="s">
        <v>265</v>
      </c>
      <c r="D171" s="165" t="s">
        <v>747</v>
      </c>
      <c r="E171" s="256" t="s">
        <v>748</v>
      </c>
      <c r="F171" s="256"/>
      <c r="G171" s="167" t="s">
        <v>2</v>
      </c>
      <c r="H171" s="168">
        <v>3.5000000000000003E-2</v>
      </c>
      <c r="I171" s="169">
        <v>70.290000000000006</v>
      </c>
      <c r="J171" s="169">
        <v>2.46</v>
      </c>
    </row>
    <row r="172" spans="1:10" s="138" customFormat="1" ht="45" x14ac:dyDescent="0.2">
      <c r="A172" s="165" t="s">
        <v>614</v>
      </c>
      <c r="B172" s="166" t="s">
        <v>749</v>
      </c>
      <c r="C172" s="165" t="s">
        <v>265</v>
      </c>
      <c r="D172" s="165" t="s">
        <v>750</v>
      </c>
      <c r="E172" s="256" t="s">
        <v>679</v>
      </c>
      <c r="F172" s="256"/>
      <c r="G172" s="167" t="s">
        <v>2</v>
      </c>
      <c r="H172" s="168">
        <v>1E-3</v>
      </c>
      <c r="I172" s="169">
        <v>154.25</v>
      </c>
      <c r="J172" s="169">
        <v>0.15</v>
      </c>
    </row>
    <row r="173" spans="1:10" s="138" customFormat="1" ht="30" x14ac:dyDescent="0.2">
      <c r="A173" s="165" t="s">
        <v>614</v>
      </c>
      <c r="B173" s="166" t="s">
        <v>660</v>
      </c>
      <c r="C173" s="165" t="s">
        <v>265</v>
      </c>
      <c r="D173" s="165" t="s">
        <v>645</v>
      </c>
      <c r="E173" s="256" t="s">
        <v>617</v>
      </c>
      <c r="F173" s="256"/>
      <c r="G173" s="167" t="s">
        <v>271</v>
      </c>
      <c r="H173" s="168">
        <v>1</v>
      </c>
      <c r="I173" s="169">
        <v>24.43</v>
      </c>
      <c r="J173" s="169">
        <v>24.43</v>
      </c>
    </row>
    <row r="174" spans="1:10" s="138" customFormat="1" ht="30" x14ac:dyDescent="0.2">
      <c r="A174" s="165" t="s">
        <v>614</v>
      </c>
      <c r="B174" s="166" t="s">
        <v>633</v>
      </c>
      <c r="C174" s="165" t="s">
        <v>265</v>
      </c>
      <c r="D174" s="165" t="s">
        <v>634</v>
      </c>
      <c r="E174" s="256" t="s">
        <v>617</v>
      </c>
      <c r="F174" s="256"/>
      <c r="G174" s="167" t="s">
        <v>271</v>
      </c>
      <c r="H174" s="168">
        <v>1</v>
      </c>
      <c r="I174" s="169">
        <v>17.77</v>
      </c>
      <c r="J174" s="169">
        <v>17.77</v>
      </c>
    </row>
    <row r="175" spans="1:10" s="138" customFormat="1" ht="60" x14ac:dyDescent="0.2">
      <c r="A175" s="165" t="s">
        <v>614</v>
      </c>
      <c r="B175" s="166" t="s">
        <v>751</v>
      </c>
      <c r="C175" s="165" t="s">
        <v>265</v>
      </c>
      <c r="D175" s="165" t="s">
        <v>752</v>
      </c>
      <c r="E175" s="256" t="s">
        <v>664</v>
      </c>
      <c r="F175" s="256"/>
      <c r="G175" s="167" t="s">
        <v>665</v>
      </c>
      <c r="H175" s="168">
        <v>0.1</v>
      </c>
      <c r="I175" s="169">
        <v>8.7899999999999991</v>
      </c>
      <c r="J175" s="169">
        <v>0.87</v>
      </c>
    </row>
    <row r="176" spans="1:10" s="138" customFormat="1" ht="60" x14ac:dyDescent="0.2">
      <c r="A176" s="165" t="s">
        <v>614</v>
      </c>
      <c r="B176" s="166" t="s">
        <v>753</v>
      </c>
      <c r="C176" s="165" t="s">
        <v>265</v>
      </c>
      <c r="D176" s="165" t="s">
        <v>754</v>
      </c>
      <c r="E176" s="256" t="s">
        <v>664</v>
      </c>
      <c r="F176" s="256"/>
      <c r="G176" s="167" t="s">
        <v>668</v>
      </c>
      <c r="H176" s="168">
        <v>0.9</v>
      </c>
      <c r="I176" s="169">
        <v>0.81</v>
      </c>
      <c r="J176" s="169">
        <v>0.72</v>
      </c>
    </row>
    <row r="177" spans="1:10" s="138" customFormat="1" ht="30" x14ac:dyDescent="0.2">
      <c r="A177" s="170" t="s">
        <v>620</v>
      </c>
      <c r="B177" s="171" t="s">
        <v>755</v>
      </c>
      <c r="C177" s="170" t="s">
        <v>265</v>
      </c>
      <c r="D177" s="170" t="s">
        <v>756</v>
      </c>
      <c r="E177" s="257" t="s">
        <v>623</v>
      </c>
      <c r="F177" s="257"/>
      <c r="G177" s="172" t="s">
        <v>296</v>
      </c>
      <c r="H177" s="173">
        <v>3</v>
      </c>
      <c r="I177" s="174">
        <v>112.05</v>
      </c>
      <c r="J177" s="174">
        <v>336.15</v>
      </c>
    </row>
    <row r="178" spans="1:10" s="138" customFormat="1" ht="30" x14ac:dyDescent="0.2">
      <c r="A178" s="170" t="s">
        <v>620</v>
      </c>
      <c r="B178" s="171" t="s">
        <v>757</v>
      </c>
      <c r="C178" s="170" t="s">
        <v>265</v>
      </c>
      <c r="D178" s="170" t="s">
        <v>758</v>
      </c>
      <c r="E178" s="257" t="s">
        <v>623</v>
      </c>
      <c r="F178" s="257"/>
      <c r="G178" s="172" t="s">
        <v>301</v>
      </c>
      <c r="H178" s="173">
        <v>2</v>
      </c>
      <c r="I178" s="174">
        <v>5.76</v>
      </c>
      <c r="J178" s="174">
        <v>11.52</v>
      </c>
    </row>
    <row r="179" spans="1:10" s="138" customFormat="1" ht="45" x14ac:dyDescent="0.2">
      <c r="A179" s="170" t="s">
        <v>620</v>
      </c>
      <c r="B179" s="171" t="s">
        <v>759</v>
      </c>
      <c r="C179" s="170" t="s">
        <v>265</v>
      </c>
      <c r="D179" s="170" t="s">
        <v>760</v>
      </c>
      <c r="E179" s="257" t="s">
        <v>623</v>
      </c>
      <c r="F179" s="257"/>
      <c r="G179" s="172" t="s">
        <v>301</v>
      </c>
      <c r="H179" s="173">
        <v>6</v>
      </c>
      <c r="I179" s="174">
        <v>11.85</v>
      </c>
      <c r="J179" s="174">
        <v>71.099999999999994</v>
      </c>
    </row>
    <row r="180" spans="1:10" s="138" customFormat="1" ht="30" x14ac:dyDescent="0.2">
      <c r="A180" s="175"/>
      <c r="B180" s="175"/>
      <c r="C180" s="175"/>
      <c r="D180" s="175"/>
      <c r="E180" s="175" t="s">
        <v>627</v>
      </c>
      <c r="F180" s="176">
        <v>34.97</v>
      </c>
      <c r="G180" s="175" t="s">
        <v>628</v>
      </c>
      <c r="H180" s="176">
        <v>0</v>
      </c>
      <c r="I180" s="175" t="s">
        <v>629</v>
      </c>
      <c r="J180" s="176">
        <v>34.97</v>
      </c>
    </row>
    <row r="181" spans="1:10" s="138" customFormat="1" ht="30" x14ac:dyDescent="0.2">
      <c r="A181" s="175"/>
      <c r="B181" s="175"/>
      <c r="C181" s="175"/>
      <c r="D181" s="175"/>
      <c r="E181" s="175" t="s">
        <v>630</v>
      </c>
      <c r="F181" s="176">
        <v>118.06</v>
      </c>
      <c r="G181" s="175"/>
      <c r="H181" s="265" t="s">
        <v>631</v>
      </c>
      <c r="I181" s="265"/>
      <c r="J181" s="176">
        <v>605.34</v>
      </c>
    </row>
    <row r="182" spans="1:10" s="138" customFormat="1" ht="15.75" x14ac:dyDescent="0.2">
      <c r="A182" s="160" t="s">
        <v>594</v>
      </c>
      <c r="B182" s="161" t="s">
        <v>258</v>
      </c>
      <c r="C182" s="160" t="s">
        <v>259</v>
      </c>
      <c r="D182" s="160" t="s">
        <v>260</v>
      </c>
      <c r="E182" s="254" t="s">
        <v>611</v>
      </c>
      <c r="F182" s="254"/>
      <c r="G182" s="162" t="s">
        <v>505</v>
      </c>
      <c r="H182" s="161" t="s">
        <v>506</v>
      </c>
      <c r="I182" s="161" t="s">
        <v>507</v>
      </c>
      <c r="J182" s="161" t="s">
        <v>0</v>
      </c>
    </row>
    <row r="183" spans="1:10" s="138" customFormat="1" ht="30" x14ac:dyDescent="0.2">
      <c r="A183" s="144" t="s">
        <v>612</v>
      </c>
      <c r="B183" s="145" t="s">
        <v>595</v>
      </c>
      <c r="C183" s="144" t="s">
        <v>294</v>
      </c>
      <c r="D183" s="144" t="s">
        <v>596</v>
      </c>
      <c r="E183" s="255" t="s">
        <v>745</v>
      </c>
      <c r="F183" s="255"/>
      <c r="G183" s="146" t="s">
        <v>51</v>
      </c>
      <c r="H183" s="163">
        <v>1</v>
      </c>
      <c r="I183" s="164">
        <v>625.91999999999996</v>
      </c>
      <c r="J183" s="164">
        <v>625.91999999999996</v>
      </c>
    </row>
    <row r="184" spans="1:10" s="138" customFormat="1" ht="45" x14ac:dyDescent="0.2">
      <c r="A184" s="165" t="s">
        <v>614</v>
      </c>
      <c r="B184" s="166" t="s">
        <v>686</v>
      </c>
      <c r="C184" s="165" t="s">
        <v>265</v>
      </c>
      <c r="D184" s="165" t="s">
        <v>687</v>
      </c>
      <c r="E184" s="256" t="s">
        <v>679</v>
      </c>
      <c r="F184" s="256"/>
      <c r="G184" s="167" t="s">
        <v>2</v>
      </c>
      <c r="H184" s="168">
        <v>3.5000000000000003E-2</v>
      </c>
      <c r="I184" s="169">
        <v>631.83000000000004</v>
      </c>
      <c r="J184" s="169">
        <v>22.11</v>
      </c>
    </row>
    <row r="185" spans="1:10" s="138" customFormat="1" ht="30" x14ac:dyDescent="0.2">
      <c r="A185" s="165" t="s">
        <v>614</v>
      </c>
      <c r="B185" s="166" t="s">
        <v>746</v>
      </c>
      <c r="C185" s="165" t="s">
        <v>265</v>
      </c>
      <c r="D185" s="165" t="s">
        <v>747</v>
      </c>
      <c r="E185" s="256" t="s">
        <v>748</v>
      </c>
      <c r="F185" s="256"/>
      <c r="G185" s="167" t="s">
        <v>2</v>
      </c>
      <c r="H185" s="168">
        <v>3.5000000000000003E-2</v>
      </c>
      <c r="I185" s="169">
        <v>70.290000000000006</v>
      </c>
      <c r="J185" s="169">
        <v>2.46</v>
      </c>
    </row>
    <row r="186" spans="1:10" s="138" customFormat="1" ht="45" x14ac:dyDescent="0.2">
      <c r="A186" s="165" t="s">
        <v>614</v>
      </c>
      <c r="B186" s="166" t="s">
        <v>749</v>
      </c>
      <c r="C186" s="165" t="s">
        <v>265</v>
      </c>
      <c r="D186" s="165" t="s">
        <v>750</v>
      </c>
      <c r="E186" s="256" t="s">
        <v>679</v>
      </c>
      <c r="F186" s="256"/>
      <c r="G186" s="167" t="s">
        <v>2</v>
      </c>
      <c r="H186" s="168">
        <v>1E-3</v>
      </c>
      <c r="I186" s="169">
        <v>154.25</v>
      </c>
      <c r="J186" s="169">
        <v>0.15</v>
      </c>
    </row>
    <row r="187" spans="1:10" s="138" customFormat="1" ht="30" x14ac:dyDescent="0.2">
      <c r="A187" s="165" t="s">
        <v>614</v>
      </c>
      <c r="B187" s="166" t="s">
        <v>660</v>
      </c>
      <c r="C187" s="165" t="s">
        <v>265</v>
      </c>
      <c r="D187" s="165" t="s">
        <v>645</v>
      </c>
      <c r="E187" s="256" t="s">
        <v>617</v>
      </c>
      <c r="F187" s="256"/>
      <c r="G187" s="167" t="s">
        <v>271</v>
      </c>
      <c r="H187" s="168">
        <v>1</v>
      </c>
      <c r="I187" s="169">
        <v>24.43</v>
      </c>
      <c r="J187" s="169">
        <v>24.43</v>
      </c>
    </row>
    <row r="188" spans="1:10" s="138" customFormat="1" ht="30" x14ac:dyDescent="0.2">
      <c r="A188" s="165" t="s">
        <v>614</v>
      </c>
      <c r="B188" s="166" t="s">
        <v>633</v>
      </c>
      <c r="C188" s="165" t="s">
        <v>265</v>
      </c>
      <c r="D188" s="165" t="s">
        <v>634</v>
      </c>
      <c r="E188" s="256" t="s">
        <v>617</v>
      </c>
      <c r="F188" s="256"/>
      <c r="G188" s="167" t="s">
        <v>271</v>
      </c>
      <c r="H188" s="168">
        <v>1</v>
      </c>
      <c r="I188" s="169">
        <v>17.77</v>
      </c>
      <c r="J188" s="169">
        <v>17.77</v>
      </c>
    </row>
    <row r="189" spans="1:10" s="138" customFormat="1" ht="60" x14ac:dyDescent="0.2">
      <c r="A189" s="165" t="s">
        <v>614</v>
      </c>
      <c r="B189" s="166" t="s">
        <v>751</v>
      </c>
      <c r="C189" s="165" t="s">
        <v>265</v>
      </c>
      <c r="D189" s="165" t="s">
        <v>752</v>
      </c>
      <c r="E189" s="256" t="s">
        <v>664</v>
      </c>
      <c r="F189" s="256"/>
      <c r="G189" s="167" t="s">
        <v>665</v>
      </c>
      <c r="H189" s="168">
        <v>0.1</v>
      </c>
      <c r="I189" s="169">
        <v>8.7899999999999991</v>
      </c>
      <c r="J189" s="169">
        <v>0.87</v>
      </c>
    </row>
    <row r="190" spans="1:10" s="138" customFormat="1" ht="60" x14ac:dyDescent="0.2">
      <c r="A190" s="165" t="s">
        <v>614</v>
      </c>
      <c r="B190" s="166" t="s">
        <v>753</v>
      </c>
      <c r="C190" s="165" t="s">
        <v>265</v>
      </c>
      <c r="D190" s="165" t="s">
        <v>754</v>
      </c>
      <c r="E190" s="256" t="s">
        <v>664</v>
      </c>
      <c r="F190" s="256"/>
      <c r="G190" s="167" t="s">
        <v>668</v>
      </c>
      <c r="H190" s="168">
        <v>0.9</v>
      </c>
      <c r="I190" s="169">
        <v>0.81</v>
      </c>
      <c r="J190" s="169">
        <v>0.72</v>
      </c>
    </row>
    <row r="191" spans="1:10" s="138" customFormat="1" ht="30" x14ac:dyDescent="0.2">
      <c r="A191" s="170" t="s">
        <v>620</v>
      </c>
      <c r="B191" s="171" t="s">
        <v>755</v>
      </c>
      <c r="C191" s="170" t="s">
        <v>265</v>
      </c>
      <c r="D191" s="170" t="s">
        <v>756</v>
      </c>
      <c r="E191" s="257" t="s">
        <v>623</v>
      </c>
      <c r="F191" s="257"/>
      <c r="G191" s="172" t="s">
        <v>296</v>
      </c>
      <c r="H191" s="173">
        <v>3.5</v>
      </c>
      <c r="I191" s="174">
        <v>112.05</v>
      </c>
      <c r="J191" s="174">
        <v>392.17</v>
      </c>
    </row>
    <row r="192" spans="1:10" s="138" customFormat="1" ht="30" x14ac:dyDescent="0.2">
      <c r="A192" s="170" t="s">
        <v>620</v>
      </c>
      <c r="B192" s="171" t="s">
        <v>757</v>
      </c>
      <c r="C192" s="170" t="s">
        <v>265</v>
      </c>
      <c r="D192" s="170" t="s">
        <v>758</v>
      </c>
      <c r="E192" s="257" t="s">
        <v>623</v>
      </c>
      <c r="F192" s="257"/>
      <c r="G192" s="172" t="s">
        <v>301</v>
      </c>
      <c r="H192" s="173">
        <v>4</v>
      </c>
      <c r="I192" s="174">
        <v>5.76</v>
      </c>
      <c r="J192" s="174">
        <v>23.04</v>
      </c>
    </row>
    <row r="193" spans="1:10" s="138" customFormat="1" ht="45" x14ac:dyDescent="0.2">
      <c r="A193" s="170" t="s">
        <v>620</v>
      </c>
      <c r="B193" s="171" t="s">
        <v>759</v>
      </c>
      <c r="C193" s="170" t="s">
        <v>265</v>
      </c>
      <c r="D193" s="170" t="s">
        <v>760</v>
      </c>
      <c r="E193" s="257" t="s">
        <v>623</v>
      </c>
      <c r="F193" s="257"/>
      <c r="G193" s="172" t="s">
        <v>301</v>
      </c>
      <c r="H193" s="173">
        <v>12</v>
      </c>
      <c r="I193" s="174">
        <v>11.85</v>
      </c>
      <c r="J193" s="174">
        <v>142.19999999999999</v>
      </c>
    </row>
    <row r="194" spans="1:10" s="138" customFormat="1" ht="30" x14ac:dyDescent="0.2">
      <c r="A194" s="175"/>
      <c r="B194" s="175"/>
      <c r="C194" s="175"/>
      <c r="D194" s="175"/>
      <c r="E194" s="175" t="s">
        <v>627</v>
      </c>
      <c r="F194" s="176">
        <v>34.97</v>
      </c>
      <c r="G194" s="175" t="s">
        <v>628</v>
      </c>
      <c r="H194" s="176">
        <v>0</v>
      </c>
      <c r="I194" s="175" t="s">
        <v>629</v>
      </c>
      <c r="J194" s="176">
        <v>34.97</v>
      </c>
    </row>
    <row r="195" spans="1:10" s="138" customFormat="1" ht="30" x14ac:dyDescent="0.2">
      <c r="A195" s="175"/>
      <c r="B195" s="175"/>
      <c r="C195" s="175"/>
      <c r="D195" s="175"/>
      <c r="E195" s="175" t="s">
        <v>630</v>
      </c>
      <c r="F195" s="176">
        <v>151.66</v>
      </c>
      <c r="G195" s="175"/>
      <c r="H195" s="265" t="s">
        <v>631</v>
      </c>
      <c r="I195" s="265"/>
      <c r="J195" s="176">
        <v>777.58</v>
      </c>
    </row>
    <row r="196" spans="1:10" s="177" customFormat="1" ht="15" x14ac:dyDescent="0.2">
      <c r="F196" s="178"/>
    </row>
    <row r="197" spans="1:10" s="177" customFormat="1" ht="15" x14ac:dyDescent="0.2">
      <c r="F197" s="178"/>
    </row>
    <row r="198" spans="1:10" s="126" customFormat="1" x14ac:dyDescent="0.2">
      <c r="F198" s="127"/>
    </row>
    <row r="199" spans="1:10" s="126" customFormat="1" x14ac:dyDescent="0.2">
      <c r="F199" s="127"/>
    </row>
    <row r="200" spans="1:10" s="126" customFormat="1" x14ac:dyDescent="0.2">
      <c r="F200" s="127"/>
    </row>
    <row r="201" spans="1:10" s="126" customFormat="1" x14ac:dyDescent="0.2">
      <c r="F201" s="127"/>
    </row>
    <row r="202" spans="1:10" s="126" customFormat="1" ht="15.75" x14ac:dyDescent="0.2">
      <c r="C202" s="45" t="s">
        <v>4</v>
      </c>
      <c r="D202" s="200" t="s">
        <v>108</v>
      </c>
      <c r="E202" s="200"/>
      <c r="F202" s="200"/>
    </row>
    <row r="203" spans="1:10" s="126" customFormat="1" ht="15.75" x14ac:dyDescent="0.2">
      <c r="C203" s="44"/>
      <c r="D203" s="199" t="s">
        <v>109</v>
      </c>
      <c r="E203" s="199"/>
      <c r="F203" s="199"/>
    </row>
  </sheetData>
  <mergeCells count="178">
    <mergeCell ref="E191:F191"/>
    <mergeCell ref="E192:F192"/>
    <mergeCell ref="E193:F193"/>
    <mergeCell ref="H195:I195"/>
    <mergeCell ref="D202:F202"/>
    <mergeCell ref="D203:F203"/>
    <mergeCell ref="E185:F185"/>
    <mergeCell ref="E186:F186"/>
    <mergeCell ref="E187:F187"/>
    <mergeCell ref="E188:F188"/>
    <mergeCell ref="E189:F189"/>
    <mergeCell ref="E190:F190"/>
    <mergeCell ref="E178:F178"/>
    <mergeCell ref="E179:F179"/>
    <mergeCell ref="H181:I181"/>
    <mergeCell ref="E182:F182"/>
    <mergeCell ref="E183:F183"/>
    <mergeCell ref="E184:F184"/>
    <mergeCell ref="E172:F172"/>
    <mergeCell ref="E173:F173"/>
    <mergeCell ref="E174:F174"/>
    <mergeCell ref="E175:F175"/>
    <mergeCell ref="E176:F176"/>
    <mergeCell ref="E177:F177"/>
    <mergeCell ref="E165:F165"/>
    <mergeCell ref="H167:I167"/>
    <mergeCell ref="E168:F168"/>
    <mergeCell ref="E169:F169"/>
    <mergeCell ref="E170:F170"/>
    <mergeCell ref="E171:F171"/>
    <mergeCell ref="E159:F159"/>
    <mergeCell ref="E160:F160"/>
    <mergeCell ref="E161:F161"/>
    <mergeCell ref="E162:F162"/>
    <mergeCell ref="E163:F163"/>
    <mergeCell ref="E164:F164"/>
    <mergeCell ref="E152:F152"/>
    <mergeCell ref="E153:F153"/>
    <mergeCell ref="E154:F154"/>
    <mergeCell ref="E155:F155"/>
    <mergeCell ref="E156:F156"/>
    <mergeCell ref="H158:I158"/>
    <mergeCell ref="E146:F146"/>
    <mergeCell ref="E147:F147"/>
    <mergeCell ref="E148:F148"/>
    <mergeCell ref="E149:F149"/>
    <mergeCell ref="E150:F150"/>
    <mergeCell ref="E151:F151"/>
    <mergeCell ref="E139:F139"/>
    <mergeCell ref="E140:F140"/>
    <mergeCell ref="E141:F141"/>
    <mergeCell ref="E142:F142"/>
    <mergeCell ref="H144:I144"/>
    <mergeCell ref="E145:F145"/>
    <mergeCell ref="E133:F133"/>
    <mergeCell ref="E134:F134"/>
    <mergeCell ref="E135:F135"/>
    <mergeCell ref="E136:F136"/>
    <mergeCell ref="E137:F137"/>
    <mergeCell ref="E138:F138"/>
    <mergeCell ref="E126:F126"/>
    <mergeCell ref="E127:F127"/>
    <mergeCell ref="E128:F128"/>
    <mergeCell ref="E129:F129"/>
    <mergeCell ref="E130:F130"/>
    <mergeCell ref="H132:I132"/>
    <mergeCell ref="H120:I120"/>
    <mergeCell ref="E121:F121"/>
    <mergeCell ref="E122:F122"/>
    <mergeCell ref="E123:F123"/>
    <mergeCell ref="E124:F124"/>
    <mergeCell ref="E125:F125"/>
    <mergeCell ref="E113:F113"/>
    <mergeCell ref="E114:F114"/>
    <mergeCell ref="E115:F115"/>
    <mergeCell ref="E116:F116"/>
    <mergeCell ref="E117:F117"/>
    <mergeCell ref="E118:F118"/>
    <mergeCell ref="E106:F106"/>
    <mergeCell ref="E107:F107"/>
    <mergeCell ref="E108:F108"/>
    <mergeCell ref="E109:F109"/>
    <mergeCell ref="H111:I111"/>
    <mergeCell ref="E112:F112"/>
    <mergeCell ref="E99:F99"/>
    <mergeCell ref="H101:I101"/>
    <mergeCell ref="E102:F102"/>
    <mergeCell ref="E103:F103"/>
    <mergeCell ref="E104:F104"/>
    <mergeCell ref="E105:F105"/>
    <mergeCell ref="E92:F92"/>
    <mergeCell ref="H94:I94"/>
    <mergeCell ref="E95:F95"/>
    <mergeCell ref="E96:F96"/>
    <mergeCell ref="E97:F97"/>
    <mergeCell ref="E98:F98"/>
    <mergeCell ref="E85:F85"/>
    <mergeCell ref="H87:I87"/>
    <mergeCell ref="E88:F88"/>
    <mergeCell ref="E89:F89"/>
    <mergeCell ref="E90:F90"/>
    <mergeCell ref="E91:F91"/>
    <mergeCell ref="E78:F78"/>
    <mergeCell ref="H80:I80"/>
    <mergeCell ref="E81:F81"/>
    <mergeCell ref="E82:F82"/>
    <mergeCell ref="E83:F83"/>
    <mergeCell ref="E84:F84"/>
    <mergeCell ref="H72:I72"/>
    <mergeCell ref="E73:F73"/>
    <mergeCell ref="E74:F74"/>
    <mergeCell ref="E75:F75"/>
    <mergeCell ref="E76:F76"/>
    <mergeCell ref="E77:F77"/>
    <mergeCell ref="E65:F65"/>
    <mergeCell ref="E66:F66"/>
    <mergeCell ref="E67:F67"/>
    <mergeCell ref="E68:F68"/>
    <mergeCell ref="E69:F69"/>
    <mergeCell ref="E70:F70"/>
    <mergeCell ref="E58:F58"/>
    <mergeCell ref="E59:F59"/>
    <mergeCell ref="E60:F60"/>
    <mergeCell ref="E61:F61"/>
    <mergeCell ref="E62:F62"/>
    <mergeCell ref="H64:I64"/>
    <mergeCell ref="H52:I52"/>
    <mergeCell ref="E53:F53"/>
    <mergeCell ref="E54:F54"/>
    <mergeCell ref="E55:F55"/>
    <mergeCell ref="E56:F56"/>
    <mergeCell ref="E57:F57"/>
    <mergeCell ref="E44:F44"/>
    <mergeCell ref="H46:I46"/>
    <mergeCell ref="E47:F47"/>
    <mergeCell ref="E48:F48"/>
    <mergeCell ref="E49:F49"/>
    <mergeCell ref="E50:F50"/>
    <mergeCell ref="E38:F38"/>
    <mergeCell ref="E39:F39"/>
    <mergeCell ref="E40:F40"/>
    <mergeCell ref="E41:F41"/>
    <mergeCell ref="E42:F42"/>
    <mergeCell ref="E43:F43"/>
    <mergeCell ref="H31:I31"/>
    <mergeCell ref="E32:F32"/>
    <mergeCell ref="E33:F33"/>
    <mergeCell ref="E34:F34"/>
    <mergeCell ref="E35:F35"/>
    <mergeCell ref="H37:I37"/>
    <mergeCell ref="E26:F26"/>
    <mergeCell ref="E27:F27"/>
    <mergeCell ref="E28:F28"/>
    <mergeCell ref="E29:F29"/>
    <mergeCell ref="H17:I17"/>
    <mergeCell ref="E18:F18"/>
    <mergeCell ref="E19:F19"/>
    <mergeCell ref="E20:F20"/>
    <mergeCell ref="E21:F21"/>
    <mergeCell ref="E22:F22"/>
    <mergeCell ref="I4:J4"/>
    <mergeCell ref="I5:I6"/>
    <mergeCell ref="J5:J6"/>
    <mergeCell ref="A8:J8"/>
    <mergeCell ref="A9:J9"/>
    <mergeCell ref="F3:H6"/>
    <mergeCell ref="A1:H2"/>
    <mergeCell ref="E23:F23"/>
    <mergeCell ref="H25:I25"/>
    <mergeCell ref="E10:F10"/>
    <mergeCell ref="E11:F11"/>
    <mergeCell ref="E12:F12"/>
    <mergeCell ref="E13:F13"/>
    <mergeCell ref="E14:F14"/>
    <mergeCell ref="E15:F15"/>
    <mergeCell ref="A3:B6"/>
    <mergeCell ref="C3:E3"/>
    <mergeCell ref="C4:E6"/>
  </mergeCells>
  <pageMargins left="0.51181102362204722" right="0.51181102362204722" top="0.78740157480314965" bottom="0.78740157480314965" header="0.31496062992125984" footer="0.31496062992125984"/>
  <pageSetup scale="59" fitToHeight="2000" orientation="landscape" r:id="rId1"/>
  <headerFooter>
    <oddFooter>Página &amp;P de &amp;N</oddFooter>
  </headerFooter>
  <rowBreaks count="8" manualBreakCount="8">
    <brk id="31" max="9" man="1"/>
    <brk id="52" max="9" man="1"/>
    <brk id="72" max="9" man="1"/>
    <brk id="94" max="9" man="1"/>
    <brk id="120" max="9" man="1"/>
    <brk id="144" max="9" man="1"/>
    <brk id="158" max="9" man="1"/>
    <brk id="18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0C8A-29C8-4EBA-8860-B874AEAAB7EC}">
  <dimension ref="A1:J90"/>
  <sheetViews>
    <sheetView view="pageBreakPreview" topLeftCell="A64" zoomScale="55" zoomScaleNormal="85" zoomScaleSheetLayoutView="55" workbookViewId="0">
      <selection activeCell="A84" sqref="A84:C84"/>
    </sheetView>
  </sheetViews>
  <sheetFormatPr defaultRowHeight="14.25" x14ac:dyDescent="0.2"/>
  <cols>
    <col min="1" max="1" width="14.375" customWidth="1"/>
    <col min="2" max="2" width="12.25" customWidth="1"/>
    <col min="3" max="3" width="88.125" customWidth="1"/>
    <col min="4" max="4" width="22.625" customWidth="1"/>
    <col min="5" max="5" width="13.75" customWidth="1"/>
    <col min="6" max="6" width="17.125" style="111" customWidth="1"/>
    <col min="7" max="7" width="18" customWidth="1"/>
    <col min="8" max="8" width="18.125" bestFit="1" customWidth="1"/>
    <col min="9" max="9" width="18.375" customWidth="1"/>
    <col min="10" max="10" width="15.875" customWidth="1"/>
  </cols>
  <sheetData>
    <row r="1" spans="1:10" s="94" customFormat="1" ht="22.9" customHeight="1" thickBot="1" x14ac:dyDescent="0.3">
      <c r="A1" s="220" t="s">
        <v>509</v>
      </c>
      <c r="B1" s="220"/>
      <c r="C1" s="220"/>
      <c r="D1" s="220"/>
      <c r="E1" s="220"/>
      <c r="F1" s="220"/>
      <c r="G1" s="220"/>
      <c r="H1" s="221"/>
      <c r="I1" s="92" t="s">
        <v>3</v>
      </c>
      <c r="J1" s="93" t="str">
        <f>[1]DADOS!C2</f>
        <v>R00</v>
      </c>
    </row>
    <row r="2" spans="1:10" s="4" customFormat="1" ht="22.9" customHeight="1" thickBot="1" x14ac:dyDescent="0.25">
      <c r="A2" s="222"/>
      <c r="B2" s="222"/>
      <c r="C2" s="222"/>
      <c r="D2" s="222"/>
      <c r="E2" s="222"/>
      <c r="F2" s="222"/>
      <c r="G2" s="222"/>
      <c r="H2" s="223"/>
      <c r="I2" s="95" t="s">
        <v>12</v>
      </c>
      <c r="J2" s="96">
        <f ca="1">TODAY()</f>
        <v>45033</v>
      </c>
    </row>
    <row r="3" spans="1:10" s="4" customFormat="1" ht="21" customHeight="1" x14ac:dyDescent="0.2">
      <c r="A3" s="230" t="s">
        <v>13</v>
      </c>
      <c r="B3" s="231"/>
      <c r="C3" s="258" t="s">
        <v>14</v>
      </c>
      <c r="D3" s="259"/>
      <c r="E3" s="260"/>
      <c r="F3" s="263" t="s">
        <v>11</v>
      </c>
      <c r="G3" s="230"/>
      <c r="H3" s="231"/>
      <c r="I3" s="97" t="s">
        <v>256</v>
      </c>
      <c r="J3" s="98"/>
    </row>
    <row r="4" spans="1:10" s="4" customFormat="1" ht="73.150000000000006" customHeight="1" thickBot="1" x14ac:dyDescent="0.25">
      <c r="A4" s="230"/>
      <c r="B4" s="231"/>
      <c r="C4" s="237" t="s">
        <v>893</v>
      </c>
      <c r="D4" s="238"/>
      <c r="E4" s="239"/>
      <c r="F4" s="263"/>
      <c r="G4" s="230"/>
      <c r="H4" s="231"/>
      <c r="I4" s="243" t="str">
        <f>[1]DADOS!C7</f>
        <v>SINAPI -02/2023 - Minas Gerais
SICRO3 - 10/2022 - Minas Gerais
SETOP - 10/2022 - Minas Gerais
SUDECAP - 12/2022 - Minas Gerais</v>
      </c>
      <c r="J4" s="244"/>
    </row>
    <row r="5" spans="1:10" s="4" customFormat="1" ht="17.45" customHeight="1" x14ac:dyDescent="0.2">
      <c r="A5" s="230"/>
      <c r="B5" s="231"/>
      <c r="C5" s="237"/>
      <c r="D5" s="238"/>
      <c r="E5" s="239"/>
      <c r="F5" s="263"/>
      <c r="G5" s="230"/>
      <c r="H5" s="231"/>
      <c r="I5" s="245" t="s">
        <v>257</v>
      </c>
      <c r="J5" s="247">
        <v>0.24229999999999999</v>
      </c>
    </row>
    <row r="6" spans="1:10" s="4" customFormat="1" ht="16.149999999999999" customHeight="1" thickBot="1" x14ac:dyDescent="0.25">
      <c r="A6" s="232"/>
      <c r="B6" s="233"/>
      <c r="C6" s="240"/>
      <c r="D6" s="241"/>
      <c r="E6" s="242"/>
      <c r="F6" s="264"/>
      <c r="G6" s="232"/>
      <c r="H6" s="233"/>
      <c r="I6" s="246"/>
      <c r="J6" s="248"/>
    </row>
    <row r="7" spans="1:10" s="4" customFormat="1" ht="7.9" customHeight="1" thickBot="1" x14ac:dyDescent="0.25">
      <c r="A7" s="117"/>
      <c r="B7" s="117"/>
      <c r="C7" s="156"/>
      <c r="D7" s="156"/>
      <c r="E7" s="156"/>
      <c r="F7" s="157"/>
      <c r="G7" s="158"/>
      <c r="H7" s="158"/>
      <c r="I7" s="117"/>
      <c r="J7" s="159"/>
    </row>
    <row r="8" spans="1:10" s="4" customFormat="1" ht="22.15" customHeight="1" thickBot="1" x14ac:dyDescent="0.25">
      <c r="A8" s="261" t="str">
        <f>A1&amp;" DE PROJETO EXECUTIVO - "&amp;C4</f>
        <v>PLANILHA ORÇAMENTÁRIA DE PROJETO EXECUTIVO - Requalificação viária da rua Jaci Laraia e de ruas do bairro Santa Lucia</v>
      </c>
      <c r="B8" s="261"/>
      <c r="C8" s="261"/>
      <c r="D8" s="261"/>
      <c r="E8" s="261"/>
      <c r="F8" s="261"/>
      <c r="G8" s="261"/>
      <c r="H8" s="261"/>
      <c r="I8" s="261"/>
      <c r="J8" s="261"/>
    </row>
    <row r="9" spans="1:10" s="103" customFormat="1" ht="7.9" customHeight="1" thickBot="1" x14ac:dyDescent="0.3">
      <c r="A9" s="182"/>
      <c r="B9" s="182"/>
      <c r="C9" s="182"/>
      <c r="D9" s="182"/>
      <c r="E9" s="182"/>
      <c r="F9" s="182"/>
      <c r="G9" s="182"/>
      <c r="H9" s="182"/>
      <c r="I9" s="182"/>
      <c r="J9" s="182"/>
    </row>
    <row r="10" spans="1:10" s="192" customFormat="1" ht="55.9" customHeight="1" thickBot="1" x14ac:dyDescent="0.25">
      <c r="A10" s="191" t="s">
        <v>258</v>
      </c>
      <c r="B10" s="191" t="s">
        <v>259</v>
      </c>
      <c r="C10" s="191" t="s">
        <v>260</v>
      </c>
      <c r="D10" s="191" t="s">
        <v>611</v>
      </c>
      <c r="E10" s="191" t="s">
        <v>505</v>
      </c>
      <c r="F10" s="191" t="s">
        <v>506</v>
      </c>
      <c r="G10" s="191" t="s">
        <v>761</v>
      </c>
      <c r="H10" s="191" t="s">
        <v>0</v>
      </c>
      <c r="I10" s="191" t="s">
        <v>576</v>
      </c>
      <c r="J10" s="191" t="s">
        <v>762</v>
      </c>
    </row>
    <row r="11" spans="1:10" s="138" customFormat="1" ht="45" x14ac:dyDescent="0.2">
      <c r="A11" s="145" t="s">
        <v>470</v>
      </c>
      <c r="B11" s="144" t="s">
        <v>275</v>
      </c>
      <c r="C11" s="144" t="s">
        <v>471</v>
      </c>
      <c r="D11" s="144" t="s">
        <v>646</v>
      </c>
      <c r="E11" s="146" t="s">
        <v>2</v>
      </c>
      <c r="F11" s="180">
        <v>970.59</v>
      </c>
      <c r="G11" s="148">
        <v>2072.54</v>
      </c>
      <c r="H11" s="148">
        <v>2011586.59</v>
      </c>
      <c r="I11" s="183">
        <v>25.15</v>
      </c>
      <c r="J11" s="145" t="s">
        <v>763</v>
      </c>
    </row>
    <row r="12" spans="1:10" s="138" customFormat="1" ht="30" x14ac:dyDescent="0.2">
      <c r="A12" s="145" t="s">
        <v>345</v>
      </c>
      <c r="B12" s="144" t="s">
        <v>294</v>
      </c>
      <c r="C12" s="144" t="s">
        <v>486</v>
      </c>
      <c r="D12" s="144" t="s">
        <v>661</v>
      </c>
      <c r="E12" s="146" t="s">
        <v>2</v>
      </c>
      <c r="F12" s="180">
        <v>5388.51</v>
      </c>
      <c r="G12" s="148">
        <v>184.74</v>
      </c>
      <c r="H12" s="148">
        <v>995473.33</v>
      </c>
      <c r="I12" s="183">
        <v>12.45</v>
      </c>
      <c r="J12" s="145" t="s">
        <v>764</v>
      </c>
    </row>
    <row r="13" spans="1:10" s="138" customFormat="1" ht="75" x14ac:dyDescent="0.2">
      <c r="A13" s="145" t="s">
        <v>422</v>
      </c>
      <c r="B13" s="144" t="s">
        <v>294</v>
      </c>
      <c r="C13" s="144" t="s">
        <v>414</v>
      </c>
      <c r="D13" s="144" t="s">
        <v>649</v>
      </c>
      <c r="E13" s="146" t="s">
        <v>30</v>
      </c>
      <c r="F13" s="180">
        <v>276.41000000000003</v>
      </c>
      <c r="G13" s="148">
        <v>1716.87</v>
      </c>
      <c r="H13" s="148">
        <v>474560.03</v>
      </c>
      <c r="I13" s="183">
        <v>5.93</v>
      </c>
      <c r="J13" s="145" t="s">
        <v>765</v>
      </c>
    </row>
    <row r="14" spans="1:10" s="138" customFormat="1" ht="15" x14ac:dyDescent="0.2">
      <c r="A14" s="145" t="s">
        <v>428</v>
      </c>
      <c r="B14" s="144" t="s">
        <v>307</v>
      </c>
      <c r="C14" s="144" t="s">
        <v>429</v>
      </c>
      <c r="D14" s="144" t="s">
        <v>690</v>
      </c>
      <c r="E14" s="146" t="s">
        <v>30</v>
      </c>
      <c r="F14" s="180">
        <v>509</v>
      </c>
      <c r="G14" s="148">
        <v>917.63</v>
      </c>
      <c r="H14" s="148">
        <v>467073.67</v>
      </c>
      <c r="I14" s="183">
        <v>5.84</v>
      </c>
      <c r="J14" s="145" t="s">
        <v>766</v>
      </c>
    </row>
    <row r="15" spans="1:10" s="138" customFormat="1" ht="15" x14ac:dyDescent="0.2">
      <c r="A15" s="145" t="s">
        <v>425</v>
      </c>
      <c r="B15" s="144" t="s">
        <v>307</v>
      </c>
      <c r="C15" s="144" t="s">
        <v>426</v>
      </c>
      <c r="D15" s="144" t="s">
        <v>690</v>
      </c>
      <c r="E15" s="146" t="s">
        <v>30</v>
      </c>
      <c r="F15" s="180">
        <v>612.5</v>
      </c>
      <c r="G15" s="148">
        <v>627.6</v>
      </c>
      <c r="H15" s="148">
        <v>384405</v>
      </c>
      <c r="I15" s="183">
        <v>4.8099999999999996</v>
      </c>
      <c r="J15" s="145" t="s">
        <v>767</v>
      </c>
    </row>
    <row r="16" spans="1:10" s="138" customFormat="1" ht="60" x14ac:dyDescent="0.2">
      <c r="A16" s="145" t="s">
        <v>329</v>
      </c>
      <c r="B16" s="144" t="s">
        <v>265</v>
      </c>
      <c r="C16" s="144" t="s">
        <v>330</v>
      </c>
      <c r="D16" s="144" t="s">
        <v>768</v>
      </c>
      <c r="E16" s="146" t="s">
        <v>331</v>
      </c>
      <c r="F16" s="180">
        <v>123703.05</v>
      </c>
      <c r="G16" s="148">
        <v>2.82</v>
      </c>
      <c r="H16" s="148">
        <v>348842.6</v>
      </c>
      <c r="I16" s="183">
        <v>4.3600000000000003</v>
      </c>
      <c r="J16" s="145" t="s">
        <v>769</v>
      </c>
    </row>
    <row r="17" spans="1:10" s="138" customFormat="1" ht="30" x14ac:dyDescent="0.2">
      <c r="A17" s="145" t="s">
        <v>264</v>
      </c>
      <c r="B17" s="144" t="s">
        <v>265</v>
      </c>
      <c r="C17" s="144" t="s">
        <v>266</v>
      </c>
      <c r="D17" s="144" t="s">
        <v>617</v>
      </c>
      <c r="E17" s="146" t="s">
        <v>267</v>
      </c>
      <c r="F17" s="180">
        <v>12</v>
      </c>
      <c r="G17" s="148">
        <v>24133.91</v>
      </c>
      <c r="H17" s="148">
        <v>289606.92</v>
      </c>
      <c r="I17" s="183">
        <v>3.62</v>
      </c>
      <c r="J17" s="145" t="s">
        <v>770</v>
      </c>
    </row>
    <row r="18" spans="1:10" s="138" customFormat="1" ht="75" x14ac:dyDescent="0.2">
      <c r="A18" s="145" t="s">
        <v>458</v>
      </c>
      <c r="B18" s="144" t="s">
        <v>294</v>
      </c>
      <c r="C18" s="144" t="s">
        <v>416</v>
      </c>
      <c r="D18" s="144" t="s">
        <v>649</v>
      </c>
      <c r="E18" s="146" t="s">
        <v>30</v>
      </c>
      <c r="F18" s="180">
        <v>118</v>
      </c>
      <c r="G18" s="148">
        <v>2286.86</v>
      </c>
      <c r="H18" s="148">
        <v>269849.48</v>
      </c>
      <c r="I18" s="183">
        <v>3.37</v>
      </c>
      <c r="J18" s="145" t="s">
        <v>771</v>
      </c>
    </row>
    <row r="19" spans="1:10" s="138" customFormat="1" ht="30" x14ac:dyDescent="0.2">
      <c r="A19" s="145" t="s">
        <v>388</v>
      </c>
      <c r="B19" s="144" t="s">
        <v>275</v>
      </c>
      <c r="C19" s="144" t="s">
        <v>389</v>
      </c>
      <c r="D19" s="144" t="s">
        <v>646</v>
      </c>
      <c r="E19" s="146" t="s">
        <v>1</v>
      </c>
      <c r="F19" s="180">
        <v>3069.46</v>
      </c>
      <c r="G19" s="148">
        <v>65.19</v>
      </c>
      <c r="H19" s="148">
        <v>200098.09</v>
      </c>
      <c r="I19" s="183">
        <v>2.5</v>
      </c>
      <c r="J19" s="145" t="s">
        <v>772</v>
      </c>
    </row>
    <row r="20" spans="1:10" s="138" customFormat="1" ht="75" x14ac:dyDescent="0.2">
      <c r="A20" s="145" t="s">
        <v>320</v>
      </c>
      <c r="B20" s="144" t="s">
        <v>294</v>
      </c>
      <c r="C20" s="144" t="s">
        <v>460</v>
      </c>
      <c r="D20" s="144" t="s">
        <v>649</v>
      </c>
      <c r="E20" s="146" t="s">
        <v>51</v>
      </c>
      <c r="F20" s="180">
        <v>38</v>
      </c>
      <c r="G20" s="148">
        <v>4650.96</v>
      </c>
      <c r="H20" s="148">
        <v>176736.48</v>
      </c>
      <c r="I20" s="183">
        <v>2.21</v>
      </c>
      <c r="J20" s="145" t="s">
        <v>773</v>
      </c>
    </row>
    <row r="21" spans="1:10" s="138" customFormat="1" ht="60" x14ac:dyDescent="0.2">
      <c r="A21" s="145" t="s">
        <v>491</v>
      </c>
      <c r="B21" s="144" t="s">
        <v>275</v>
      </c>
      <c r="C21" s="144" t="s">
        <v>492</v>
      </c>
      <c r="D21" s="144" t="s">
        <v>646</v>
      </c>
      <c r="E21" s="146" t="s">
        <v>30</v>
      </c>
      <c r="F21" s="180">
        <v>3019.14</v>
      </c>
      <c r="G21" s="148">
        <v>47.19</v>
      </c>
      <c r="H21" s="148">
        <v>142473.21</v>
      </c>
      <c r="I21" s="183">
        <v>1.78</v>
      </c>
      <c r="J21" s="145" t="s">
        <v>774</v>
      </c>
    </row>
    <row r="22" spans="1:10" s="138" customFormat="1" ht="30" x14ac:dyDescent="0.2">
      <c r="A22" s="145" t="s">
        <v>269</v>
      </c>
      <c r="B22" s="144" t="s">
        <v>265</v>
      </c>
      <c r="C22" s="144" t="s">
        <v>270</v>
      </c>
      <c r="D22" s="144" t="s">
        <v>617</v>
      </c>
      <c r="E22" s="146" t="s">
        <v>271</v>
      </c>
      <c r="F22" s="180">
        <v>5040</v>
      </c>
      <c r="G22" s="148">
        <v>28.1</v>
      </c>
      <c r="H22" s="148">
        <v>141624</v>
      </c>
      <c r="I22" s="183">
        <v>1.77</v>
      </c>
      <c r="J22" s="145" t="s">
        <v>775</v>
      </c>
    </row>
    <row r="23" spans="1:10" s="138" customFormat="1" ht="75" x14ac:dyDescent="0.2">
      <c r="A23" s="145" t="s">
        <v>303</v>
      </c>
      <c r="B23" s="144" t="s">
        <v>294</v>
      </c>
      <c r="C23" s="144" t="s">
        <v>495</v>
      </c>
      <c r="D23" s="144" t="s">
        <v>649</v>
      </c>
      <c r="E23" s="146" t="s">
        <v>30</v>
      </c>
      <c r="F23" s="180">
        <v>1539.02</v>
      </c>
      <c r="G23" s="148">
        <v>90.5</v>
      </c>
      <c r="H23" s="148">
        <v>139281.31</v>
      </c>
      <c r="I23" s="183">
        <v>1.74</v>
      </c>
      <c r="J23" s="145" t="s">
        <v>776</v>
      </c>
    </row>
    <row r="24" spans="1:10" s="138" customFormat="1" ht="75" x14ac:dyDescent="0.2">
      <c r="A24" s="145" t="s">
        <v>459</v>
      </c>
      <c r="B24" s="144" t="s">
        <v>294</v>
      </c>
      <c r="C24" s="144" t="s">
        <v>419</v>
      </c>
      <c r="D24" s="144" t="s">
        <v>649</v>
      </c>
      <c r="E24" s="146" t="s">
        <v>30</v>
      </c>
      <c r="F24" s="180">
        <v>28.05</v>
      </c>
      <c r="G24" s="148">
        <v>4448.99</v>
      </c>
      <c r="H24" s="148">
        <v>124794.16</v>
      </c>
      <c r="I24" s="183">
        <v>1.56</v>
      </c>
      <c r="J24" s="145" t="s">
        <v>777</v>
      </c>
    </row>
    <row r="25" spans="1:10" s="138" customFormat="1" ht="30" x14ac:dyDescent="0.2">
      <c r="A25" s="145" t="s">
        <v>395</v>
      </c>
      <c r="B25" s="144" t="s">
        <v>275</v>
      </c>
      <c r="C25" s="144" t="s">
        <v>396</v>
      </c>
      <c r="D25" s="144" t="s">
        <v>646</v>
      </c>
      <c r="E25" s="146" t="s">
        <v>2</v>
      </c>
      <c r="F25" s="180">
        <v>199.77</v>
      </c>
      <c r="G25" s="148">
        <v>621.85</v>
      </c>
      <c r="H25" s="148">
        <v>124226.97</v>
      </c>
      <c r="I25" s="183">
        <v>1.55</v>
      </c>
      <c r="J25" s="145" t="s">
        <v>778</v>
      </c>
    </row>
    <row r="26" spans="1:10" s="138" customFormat="1" ht="60" x14ac:dyDescent="0.2">
      <c r="A26" s="145" t="s">
        <v>339</v>
      </c>
      <c r="B26" s="144" t="s">
        <v>265</v>
      </c>
      <c r="C26" s="144" t="s">
        <v>340</v>
      </c>
      <c r="D26" s="144" t="s">
        <v>768</v>
      </c>
      <c r="E26" s="146" t="s">
        <v>2</v>
      </c>
      <c r="F26" s="180">
        <v>15336.44</v>
      </c>
      <c r="G26" s="148">
        <v>8.02</v>
      </c>
      <c r="H26" s="148">
        <v>122998.24</v>
      </c>
      <c r="I26" s="183">
        <v>1.54</v>
      </c>
      <c r="J26" s="145" t="s">
        <v>779</v>
      </c>
    </row>
    <row r="27" spans="1:10" s="138" customFormat="1" ht="30" x14ac:dyDescent="0.2">
      <c r="A27" s="145" t="s">
        <v>359</v>
      </c>
      <c r="B27" s="144" t="s">
        <v>294</v>
      </c>
      <c r="C27" s="144" t="s">
        <v>321</v>
      </c>
      <c r="D27" s="144" t="s">
        <v>641</v>
      </c>
      <c r="E27" s="146" t="s">
        <v>1</v>
      </c>
      <c r="F27" s="180">
        <v>8360.4500000000007</v>
      </c>
      <c r="G27" s="148">
        <v>14.27</v>
      </c>
      <c r="H27" s="148">
        <v>119303.62</v>
      </c>
      <c r="I27" s="183">
        <v>1.49</v>
      </c>
      <c r="J27" s="145" t="s">
        <v>780</v>
      </c>
    </row>
    <row r="28" spans="1:10" s="138" customFormat="1" ht="75" x14ac:dyDescent="0.2">
      <c r="A28" s="145" t="s">
        <v>444</v>
      </c>
      <c r="B28" s="144" t="s">
        <v>294</v>
      </c>
      <c r="C28" s="144" t="s">
        <v>455</v>
      </c>
      <c r="D28" s="144" t="s">
        <v>649</v>
      </c>
      <c r="E28" s="146" t="s">
        <v>51</v>
      </c>
      <c r="F28" s="180">
        <v>19</v>
      </c>
      <c r="G28" s="148">
        <v>5852.71</v>
      </c>
      <c r="H28" s="148">
        <v>111201.49</v>
      </c>
      <c r="I28" s="183">
        <v>1.39</v>
      </c>
      <c r="J28" s="145" t="s">
        <v>781</v>
      </c>
    </row>
    <row r="29" spans="1:10" s="138" customFormat="1" ht="30" x14ac:dyDescent="0.2">
      <c r="A29" s="145" t="s">
        <v>409</v>
      </c>
      <c r="B29" s="144" t="s">
        <v>294</v>
      </c>
      <c r="C29" s="144" t="s">
        <v>402</v>
      </c>
      <c r="D29" s="144" t="s">
        <v>661</v>
      </c>
      <c r="E29" s="146" t="s">
        <v>2</v>
      </c>
      <c r="F29" s="180">
        <v>665.84</v>
      </c>
      <c r="G29" s="148">
        <v>155.59</v>
      </c>
      <c r="H29" s="148">
        <v>103598.04</v>
      </c>
      <c r="I29" s="183">
        <v>1.3</v>
      </c>
      <c r="J29" s="145" t="s">
        <v>782</v>
      </c>
    </row>
    <row r="30" spans="1:10" s="138" customFormat="1" ht="30" x14ac:dyDescent="0.2">
      <c r="A30" s="151" t="s">
        <v>584</v>
      </c>
      <c r="B30" s="150" t="s">
        <v>294</v>
      </c>
      <c r="C30" s="150" t="s">
        <v>482</v>
      </c>
      <c r="D30" s="150" t="s">
        <v>783</v>
      </c>
      <c r="E30" s="152" t="s">
        <v>480</v>
      </c>
      <c r="F30" s="181">
        <v>19411.87</v>
      </c>
      <c r="G30" s="154">
        <v>5.08</v>
      </c>
      <c r="H30" s="154">
        <v>98612.29</v>
      </c>
      <c r="I30" s="184">
        <v>1.23</v>
      </c>
      <c r="J30" s="151" t="s">
        <v>784</v>
      </c>
    </row>
    <row r="31" spans="1:10" s="138" customFormat="1" ht="45" x14ac:dyDescent="0.2">
      <c r="A31" s="145" t="s">
        <v>293</v>
      </c>
      <c r="B31" s="144" t="s">
        <v>294</v>
      </c>
      <c r="C31" s="144" t="s">
        <v>423</v>
      </c>
      <c r="D31" s="144" t="s">
        <v>613</v>
      </c>
      <c r="E31" s="146" t="s">
        <v>30</v>
      </c>
      <c r="F31" s="180">
        <v>346.45</v>
      </c>
      <c r="G31" s="148">
        <v>250.01</v>
      </c>
      <c r="H31" s="148">
        <v>86615.96</v>
      </c>
      <c r="I31" s="183">
        <v>1.08</v>
      </c>
      <c r="J31" s="145" t="s">
        <v>785</v>
      </c>
    </row>
    <row r="32" spans="1:10" s="138" customFormat="1" ht="45" x14ac:dyDescent="0.2">
      <c r="A32" s="145" t="s">
        <v>485</v>
      </c>
      <c r="B32" s="144" t="s">
        <v>294</v>
      </c>
      <c r="C32" s="144" t="s">
        <v>295</v>
      </c>
      <c r="D32" s="144" t="s">
        <v>613</v>
      </c>
      <c r="E32" s="146" t="s">
        <v>296</v>
      </c>
      <c r="F32" s="180">
        <v>293</v>
      </c>
      <c r="G32" s="148">
        <v>255.65</v>
      </c>
      <c r="H32" s="148">
        <v>74905.45</v>
      </c>
      <c r="I32" s="183">
        <v>0.94</v>
      </c>
      <c r="J32" s="145" t="s">
        <v>786</v>
      </c>
    </row>
    <row r="33" spans="1:10" s="138" customFormat="1" ht="30" x14ac:dyDescent="0.2">
      <c r="A33" s="151" t="s">
        <v>478</v>
      </c>
      <c r="B33" s="150" t="s">
        <v>294</v>
      </c>
      <c r="C33" s="150" t="s">
        <v>479</v>
      </c>
      <c r="D33" s="150" t="s">
        <v>783</v>
      </c>
      <c r="E33" s="152" t="s">
        <v>480</v>
      </c>
      <c r="F33" s="181">
        <v>13886.16</v>
      </c>
      <c r="G33" s="154">
        <v>5.08</v>
      </c>
      <c r="H33" s="154">
        <v>70541.69</v>
      </c>
      <c r="I33" s="184">
        <v>0.88</v>
      </c>
      <c r="J33" s="151" t="s">
        <v>787</v>
      </c>
    </row>
    <row r="34" spans="1:10" s="138" customFormat="1" ht="15" x14ac:dyDescent="0.2">
      <c r="A34" s="145" t="s">
        <v>440</v>
      </c>
      <c r="B34" s="144" t="s">
        <v>275</v>
      </c>
      <c r="C34" s="144" t="s">
        <v>441</v>
      </c>
      <c r="D34" s="144" t="s">
        <v>646</v>
      </c>
      <c r="E34" s="146" t="s">
        <v>442</v>
      </c>
      <c r="F34" s="180">
        <v>3882.5</v>
      </c>
      <c r="G34" s="148">
        <v>16.239999999999998</v>
      </c>
      <c r="H34" s="148">
        <v>63051.8</v>
      </c>
      <c r="I34" s="183">
        <v>0.79</v>
      </c>
      <c r="J34" s="145" t="s">
        <v>788</v>
      </c>
    </row>
    <row r="35" spans="1:10" s="138" customFormat="1" ht="60" x14ac:dyDescent="0.2">
      <c r="A35" s="145" t="s">
        <v>326</v>
      </c>
      <c r="B35" s="144" t="s">
        <v>265</v>
      </c>
      <c r="C35" s="144" t="s">
        <v>327</v>
      </c>
      <c r="D35" s="144" t="s">
        <v>768</v>
      </c>
      <c r="E35" s="146" t="s">
        <v>2</v>
      </c>
      <c r="F35" s="180">
        <v>5678.85</v>
      </c>
      <c r="G35" s="148">
        <v>10.43</v>
      </c>
      <c r="H35" s="148">
        <v>59230.400000000001</v>
      </c>
      <c r="I35" s="183">
        <v>0.74</v>
      </c>
      <c r="J35" s="145" t="s">
        <v>789</v>
      </c>
    </row>
    <row r="36" spans="1:10" s="138" customFormat="1" ht="30" x14ac:dyDescent="0.2">
      <c r="A36" s="145" t="s">
        <v>413</v>
      </c>
      <c r="B36" s="144" t="s">
        <v>294</v>
      </c>
      <c r="C36" s="144" t="s">
        <v>407</v>
      </c>
      <c r="D36" s="144" t="s">
        <v>679</v>
      </c>
      <c r="E36" s="146" t="s">
        <v>2</v>
      </c>
      <c r="F36" s="180">
        <v>346.43</v>
      </c>
      <c r="G36" s="148">
        <v>167.38</v>
      </c>
      <c r="H36" s="148">
        <v>57985.45</v>
      </c>
      <c r="I36" s="183">
        <v>0.72</v>
      </c>
      <c r="J36" s="145" t="s">
        <v>790</v>
      </c>
    </row>
    <row r="37" spans="1:10" s="138" customFormat="1" ht="15" x14ac:dyDescent="0.2">
      <c r="A37" s="145" t="s">
        <v>498</v>
      </c>
      <c r="B37" s="144" t="s">
        <v>275</v>
      </c>
      <c r="C37" s="144" t="s">
        <v>499</v>
      </c>
      <c r="D37" s="144" t="s">
        <v>646</v>
      </c>
      <c r="E37" s="146" t="s">
        <v>277</v>
      </c>
      <c r="F37" s="180">
        <v>12</v>
      </c>
      <c r="G37" s="148">
        <v>4430.29</v>
      </c>
      <c r="H37" s="148">
        <v>53163.48</v>
      </c>
      <c r="I37" s="183">
        <v>0.66</v>
      </c>
      <c r="J37" s="145" t="s">
        <v>791</v>
      </c>
    </row>
    <row r="38" spans="1:10" s="138" customFormat="1" ht="30" x14ac:dyDescent="0.2">
      <c r="A38" s="151" t="s">
        <v>384</v>
      </c>
      <c r="B38" s="150" t="s">
        <v>265</v>
      </c>
      <c r="C38" s="150" t="s">
        <v>385</v>
      </c>
      <c r="D38" s="150" t="s">
        <v>792</v>
      </c>
      <c r="E38" s="152" t="s">
        <v>271</v>
      </c>
      <c r="F38" s="181">
        <v>2112</v>
      </c>
      <c r="G38" s="154">
        <v>23.54</v>
      </c>
      <c r="H38" s="154">
        <v>49716.480000000003</v>
      </c>
      <c r="I38" s="184">
        <v>0.62</v>
      </c>
      <c r="J38" s="151" t="s">
        <v>793</v>
      </c>
    </row>
    <row r="39" spans="1:10" s="138" customFormat="1" ht="60" x14ac:dyDescent="0.2">
      <c r="A39" s="145" t="s">
        <v>336</v>
      </c>
      <c r="B39" s="144" t="s">
        <v>265</v>
      </c>
      <c r="C39" s="144" t="s">
        <v>337</v>
      </c>
      <c r="D39" s="144" t="s">
        <v>748</v>
      </c>
      <c r="E39" s="146" t="s">
        <v>2</v>
      </c>
      <c r="F39" s="180">
        <v>3362.46</v>
      </c>
      <c r="G39" s="148">
        <v>14.68</v>
      </c>
      <c r="H39" s="148">
        <v>49360.91</v>
      </c>
      <c r="I39" s="183">
        <v>0.62</v>
      </c>
      <c r="J39" s="145" t="s">
        <v>794</v>
      </c>
    </row>
    <row r="40" spans="1:10" s="138" customFormat="1" ht="30" x14ac:dyDescent="0.2">
      <c r="A40" s="145" t="s">
        <v>467</v>
      </c>
      <c r="B40" s="144" t="s">
        <v>265</v>
      </c>
      <c r="C40" s="144" t="s">
        <v>468</v>
      </c>
      <c r="D40" s="144" t="s">
        <v>661</v>
      </c>
      <c r="E40" s="146" t="s">
        <v>1</v>
      </c>
      <c r="F40" s="180">
        <v>15395.73</v>
      </c>
      <c r="G40" s="148">
        <v>2.82</v>
      </c>
      <c r="H40" s="148">
        <v>43415.95</v>
      </c>
      <c r="I40" s="183">
        <v>0.54</v>
      </c>
      <c r="J40" s="145" t="s">
        <v>795</v>
      </c>
    </row>
    <row r="41" spans="1:10" s="138" customFormat="1" ht="30" x14ac:dyDescent="0.2">
      <c r="A41" s="145" t="s">
        <v>391</v>
      </c>
      <c r="B41" s="144" t="s">
        <v>265</v>
      </c>
      <c r="C41" s="144" t="s">
        <v>392</v>
      </c>
      <c r="D41" s="144" t="s">
        <v>796</v>
      </c>
      <c r="E41" s="146" t="s">
        <v>1</v>
      </c>
      <c r="F41" s="180">
        <v>1059.27</v>
      </c>
      <c r="G41" s="148">
        <v>40.119999999999997</v>
      </c>
      <c r="H41" s="148">
        <v>42497.91</v>
      </c>
      <c r="I41" s="183">
        <v>0.53</v>
      </c>
      <c r="J41" s="145" t="s">
        <v>797</v>
      </c>
    </row>
    <row r="42" spans="1:10" s="138" customFormat="1" ht="75" x14ac:dyDescent="0.2">
      <c r="A42" s="145" t="s">
        <v>401</v>
      </c>
      <c r="B42" s="144" t="s">
        <v>294</v>
      </c>
      <c r="C42" s="144" t="s">
        <v>90</v>
      </c>
      <c r="D42" s="144" t="s">
        <v>649</v>
      </c>
      <c r="E42" s="146" t="s">
        <v>51</v>
      </c>
      <c r="F42" s="180">
        <v>61</v>
      </c>
      <c r="G42" s="148">
        <v>647.44000000000005</v>
      </c>
      <c r="H42" s="148">
        <v>39493.839999999997</v>
      </c>
      <c r="I42" s="183">
        <v>0.49</v>
      </c>
      <c r="J42" s="145" t="s">
        <v>798</v>
      </c>
    </row>
    <row r="43" spans="1:10" s="138" customFormat="1" ht="30" x14ac:dyDescent="0.2">
      <c r="A43" s="145" t="s">
        <v>494</v>
      </c>
      <c r="B43" s="144" t="s">
        <v>294</v>
      </c>
      <c r="C43" s="144" t="s">
        <v>304</v>
      </c>
      <c r="D43" s="144" t="s">
        <v>632</v>
      </c>
      <c r="E43" s="146" t="s">
        <v>296</v>
      </c>
      <c r="F43" s="180">
        <v>2935.9</v>
      </c>
      <c r="G43" s="148">
        <v>12.26</v>
      </c>
      <c r="H43" s="148">
        <v>35994.129999999997</v>
      </c>
      <c r="I43" s="183">
        <v>0.45</v>
      </c>
      <c r="J43" s="145" t="s">
        <v>799</v>
      </c>
    </row>
    <row r="44" spans="1:10" s="138" customFormat="1" ht="30" x14ac:dyDescent="0.2">
      <c r="A44" s="151" t="s">
        <v>583</v>
      </c>
      <c r="B44" s="150" t="s">
        <v>294</v>
      </c>
      <c r="C44" s="150" t="s">
        <v>476</v>
      </c>
      <c r="D44" s="150" t="s">
        <v>800</v>
      </c>
      <c r="E44" s="152" t="s">
        <v>331</v>
      </c>
      <c r="F44" s="181">
        <v>9841.82</v>
      </c>
      <c r="G44" s="154">
        <v>3.63</v>
      </c>
      <c r="H44" s="154">
        <v>35725.800000000003</v>
      </c>
      <c r="I44" s="184">
        <v>0.45</v>
      </c>
      <c r="J44" s="151" t="s">
        <v>801</v>
      </c>
    </row>
    <row r="45" spans="1:10" s="138" customFormat="1" ht="60" x14ac:dyDescent="0.2">
      <c r="A45" s="145" t="s">
        <v>362</v>
      </c>
      <c r="B45" s="144" t="s">
        <v>265</v>
      </c>
      <c r="C45" s="144" t="s">
        <v>363</v>
      </c>
      <c r="D45" s="144" t="s">
        <v>748</v>
      </c>
      <c r="E45" s="146" t="s">
        <v>2</v>
      </c>
      <c r="F45" s="180">
        <v>2381.81</v>
      </c>
      <c r="G45" s="148">
        <v>13.59</v>
      </c>
      <c r="H45" s="148">
        <v>32368.79</v>
      </c>
      <c r="I45" s="183">
        <v>0.4</v>
      </c>
      <c r="J45" s="145" t="s">
        <v>802</v>
      </c>
    </row>
    <row r="46" spans="1:10" s="138" customFormat="1" ht="30" x14ac:dyDescent="0.2">
      <c r="A46" s="145" t="s">
        <v>434</v>
      </c>
      <c r="B46" s="144" t="s">
        <v>275</v>
      </c>
      <c r="C46" s="144" t="s">
        <v>435</v>
      </c>
      <c r="D46" s="144" t="s">
        <v>646</v>
      </c>
      <c r="E46" s="146" t="s">
        <v>2</v>
      </c>
      <c r="F46" s="180">
        <v>31.04</v>
      </c>
      <c r="G46" s="148">
        <v>949.15</v>
      </c>
      <c r="H46" s="148">
        <v>29461.61</v>
      </c>
      <c r="I46" s="183">
        <v>0.37</v>
      </c>
      <c r="J46" s="145" t="s">
        <v>803</v>
      </c>
    </row>
    <row r="47" spans="1:10" s="138" customFormat="1" ht="30" x14ac:dyDescent="0.2">
      <c r="A47" s="151" t="s">
        <v>585</v>
      </c>
      <c r="B47" s="150" t="s">
        <v>294</v>
      </c>
      <c r="C47" s="150" t="s">
        <v>586</v>
      </c>
      <c r="D47" s="150" t="s">
        <v>783</v>
      </c>
      <c r="E47" s="152" t="s">
        <v>587</v>
      </c>
      <c r="F47" s="181">
        <v>6141.42</v>
      </c>
      <c r="G47" s="154">
        <v>3.92</v>
      </c>
      <c r="H47" s="154">
        <v>24074.36</v>
      </c>
      <c r="I47" s="184">
        <v>0.3</v>
      </c>
      <c r="J47" s="151" t="s">
        <v>804</v>
      </c>
    </row>
    <row r="48" spans="1:10" s="138" customFormat="1" ht="45" x14ac:dyDescent="0.2">
      <c r="A48" s="145" t="s">
        <v>283</v>
      </c>
      <c r="B48" s="144" t="s">
        <v>275</v>
      </c>
      <c r="C48" s="144" t="s">
        <v>284</v>
      </c>
      <c r="D48" s="144" t="s">
        <v>646</v>
      </c>
      <c r="E48" s="146" t="s">
        <v>277</v>
      </c>
      <c r="F48" s="180">
        <v>24</v>
      </c>
      <c r="G48" s="148">
        <v>993.84</v>
      </c>
      <c r="H48" s="148">
        <v>23852.16</v>
      </c>
      <c r="I48" s="183">
        <v>0.3</v>
      </c>
      <c r="J48" s="145" t="s">
        <v>805</v>
      </c>
    </row>
    <row r="49" spans="1:10" s="138" customFormat="1" ht="60" x14ac:dyDescent="0.2">
      <c r="A49" s="145" t="s">
        <v>371</v>
      </c>
      <c r="B49" s="144" t="s">
        <v>265</v>
      </c>
      <c r="C49" s="144" t="s">
        <v>372</v>
      </c>
      <c r="D49" s="144" t="s">
        <v>748</v>
      </c>
      <c r="E49" s="146" t="s">
        <v>2</v>
      </c>
      <c r="F49" s="180">
        <v>924.16</v>
      </c>
      <c r="G49" s="148">
        <v>24.18</v>
      </c>
      <c r="H49" s="148">
        <v>22346.18</v>
      </c>
      <c r="I49" s="183">
        <v>0.28000000000000003</v>
      </c>
      <c r="J49" s="145" t="s">
        <v>806</v>
      </c>
    </row>
    <row r="50" spans="1:10" s="138" customFormat="1" ht="30" x14ac:dyDescent="0.2">
      <c r="A50" s="145" t="s">
        <v>333</v>
      </c>
      <c r="B50" s="144" t="s">
        <v>265</v>
      </c>
      <c r="C50" s="144" t="s">
        <v>334</v>
      </c>
      <c r="D50" s="144" t="s">
        <v>661</v>
      </c>
      <c r="E50" s="146" t="s">
        <v>2</v>
      </c>
      <c r="F50" s="180">
        <v>12162.13</v>
      </c>
      <c r="G50" s="148">
        <v>1.62</v>
      </c>
      <c r="H50" s="148">
        <v>19702.650000000001</v>
      </c>
      <c r="I50" s="183">
        <v>0.25</v>
      </c>
      <c r="J50" s="145" t="s">
        <v>807</v>
      </c>
    </row>
    <row r="51" spans="1:10" s="138" customFormat="1" ht="75" x14ac:dyDescent="0.2">
      <c r="A51" s="145" t="s">
        <v>406</v>
      </c>
      <c r="B51" s="144" t="s">
        <v>294</v>
      </c>
      <c r="C51" s="144" t="s">
        <v>91</v>
      </c>
      <c r="D51" s="144" t="s">
        <v>649</v>
      </c>
      <c r="E51" s="146" t="s">
        <v>30</v>
      </c>
      <c r="F51" s="180">
        <v>1467.95</v>
      </c>
      <c r="G51" s="148">
        <v>13.09</v>
      </c>
      <c r="H51" s="148">
        <v>19215.46</v>
      </c>
      <c r="I51" s="183">
        <v>0.24</v>
      </c>
      <c r="J51" s="145" t="s">
        <v>808</v>
      </c>
    </row>
    <row r="52" spans="1:10" s="138" customFormat="1" ht="30" x14ac:dyDescent="0.2">
      <c r="A52" s="145" t="s">
        <v>418</v>
      </c>
      <c r="B52" s="144" t="s">
        <v>294</v>
      </c>
      <c r="C52" s="144" t="s">
        <v>41</v>
      </c>
      <c r="D52" s="144" t="s">
        <v>679</v>
      </c>
      <c r="E52" s="146" t="s">
        <v>2</v>
      </c>
      <c r="F52" s="180">
        <v>114.39</v>
      </c>
      <c r="G52" s="148">
        <v>156.22999999999999</v>
      </c>
      <c r="H52" s="148">
        <v>17871.14</v>
      </c>
      <c r="I52" s="183">
        <v>0.22</v>
      </c>
      <c r="J52" s="145" t="s">
        <v>809</v>
      </c>
    </row>
    <row r="53" spans="1:10" s="138" customFormat="1" ht="45" x14ac:dyDescent="0.2">
      <c r="A53" s="145" t="s">
        <v>357</v>
      </c>
      <c r="B53" s="144" t="s">
        <v>294</v>
      </c>
      <c r="C53" s="144" t="s">
        <v>346</v>
      </c>
      <c r="D53" s="144" t="s">
        <v>641</v>
      </c>
      <c r="E53" s="146" t="s">
        <v>30</v>
      </c>
      <c r="F53" s="180">
        <v>1539.02</v>
      </c>
      <c r="G53" s="148">
        <v>11.19</v>
      </c>
      <c r="H53" s="148">
        <v>17221.63</v>
      </c>
      <c r="I53" s="183">
        <v>0.22</v>
      </c>
      <c r="J53" s="145" t="s">
        <v>810</v>
      </c>
    </row>
    <row r="54" spans="1:10" s="138" customFormat="1" ht="60" x14ac:dyDescent="0.2">
      <c r="A54" s="145" t="s">
        <v>374</v>
      </c>
      <c r="B54" s="144" t="s">
        <v>265</v>
      </c>
      <c r="C54" s="144" t="s">
        <v>375</v>
      </c>
      <c r="D54" s="144" t="s">
        <v>748</v>
      </c>
      <c r="E54" s="146" t="s">
        <v>2</v>
      </c>
      <c r="F54" s="180">
        <v>623.89</v>
      </c>
      <c r="G54" s="148">
        <v>27.42</v>
      </c>
      <c r="H54" s="148">
        <v>17107.060000000001</v>
      </c>
      <c r="I54" s="183">
        <v>0.21</v>
      </c>
      <c r="J54" s="145" t="s">
        <v>811</v>
      </c>
    </row>
    <row r="55" spans="1:10" s="138" customFormat="1" ht="45" x14ac:dyDescent="0.2">
      <c r="A55" s="145" t="s">
        <v>348</v>
      </c>
      <c r="B55" s="144" t="s">
        <v>275</v>
      </c>
      <c r="C55" s="144" t="s">
        <v>349</v>
      </c>
      <c r="D55" s="144" t="s">
        <v>646</v>
      </c>
      <c r="E55" s="146" t="s">
        <v>1</v>
      </c>
      <c r="F55" s="180">
        <v>1509.57</v>
      </c>
      <c r="G55" s="148">
        <v>10.48</v>
      </c>
      <c r="H55" s="148">
        <v>15820.29</v>
      </c>
      <c r="I55" s="183">
        <v>0.2</v>
      </c>
      <c r="J55" s="145" t="s">
        <v>812</v>
      </c>
    </row>
    <row r="56" spans="1:10" s="138" customFormat="1" ht="30" x14ac:dyDescent="0.2">
      <c r="A56" s="145" t="s">
        <v>437</v>
      </c>
      <c r="B56" s="144" t="s">
        <v>275</v>
      </c>
      <c r="C56" s="144" t="s">
        <v>438</v>
      </c>
      <c r="D56" s="144" t="s">
        <v>646</v>
      </c>
      <c r="E56" s="146" t="s">
        <v>1</v>
      </c>
      <c r="F56" s="180">
        <v>191.03</v>
      </c>
      <c r="G56" s="148">
        <v>74.209999999999994</v>
      </c>
      <c r="H56" s="148">
        <v>14176.33</v>
      </c>
      <c r="I56" s="183">
        <v>0.18</v>
      </c>
      <c r="J56" s="145" t="s">
        <v>813</v>
      </c>
    </row>
    <row r="57" spans="1:10" s="138" customFormat="1" ht="15" x14ac:dyDescent="0.2">
      <c r="A57" s="145" t="s">
        <v>323</v>
      </c>
      <c r="B57" s="144" t="s">
        <v>307</v>
      </c>
      <c r="C57" s="144" t="s">
        <v>324</v>
      </c>
      <c r="D57" s="144" t="s">
        <v>690</v>
      </c>
      <c r="E57" s="146" t="s">
        <v>2</v>
      </c>
      <c r="F57" s="180">
        <v>1523.16</v>
      </c>
      <c r="G57" s="148">
        <v>9.2100000000000009</v>
      </c>
      <c r="H57" s="148">
        <v>14028.3</v>
      </c>
      <c r="I57" s="183">
        <v>0.18</v>
      </c>
      <c r="J57" s="145" t="s">
        <v>814</v>
      </c>
    </row>
    <row r="58" spans="1:10" s="138" customFormat="1" ht="30" x14ac:dyDescent="0.2">
      <c r="A58" s="145" t="s">
        <v>592</v>
      </c>
      <c r="B58" s="144" t="s">
        <v>294</v>
      </c>
      <c r="C58" s="144" t="s">
        <v>593</v>
      </c>
      <c r="D58" s="144" t="s">
        <v>745</v>
      </c>
      <c r="E58" s="146" t="s">
        <v>51</v>
      </c>
      <c r="F58" s="180">
        <v>23</v>
      </c>
      <c r="G58" s="148">
        <v>605.34</v>
      </c>
      <c r="H58" s="148">
        <v>13922.82</v>
      </c>
      <c r="I58" s="183">
        <v>0.17</v>
      </c>
      <c r="J58" s="145" t="s">
        <v>815</v>
      </c>
    </row>
    <row r="59" spans="1:10" s="138" customFormat="1" ht="15" x14ac:dyDescent="0.2">
      <c r="A59" s="145" t="s">
        <v>398</v>
      </c>
      <c r="B59" s="144" t="s">
        <v>275</v>
      </c>
      <c r="C59" s="144" t="s">
        <v>399</v>
      </c>
      <c r="D59" s="144" t="s">
        <v>646</v>
      </c>
      <c r="E59" s="146" t="s">
        <v>2</v>
      </c>
      <c r="F59" s="180">
        <v>66.61</v>
      </c>
      <c r="G59" s="148">
        <v>199.87</v>
      </c>
      <c r="H59" s="148">
        <v>13313.34</v>
      </c>
      <c r="I59" s="183">
        <v>0.17</v>
      </c>
      <c r="J59" s="145" t="s">
        <v>816</v>
      </c>
    </row>
    <row r="60" spans="1:10" s="138" customFormat="1" ht="60" x14ac:dyDescent="0.2">
      <c r="A60" s="145" t="s">
        <v>473</v>
      </c>
      <c r="B60" s="144" t="s">
        <v>265</v>
      </c>
      <c r="C60" s="144" t="s">
        <v>474</v>
      </c>
      <c r="D60" s="144" t="s">
        <v>768</v>
      </c>
      <c r="E60" s="146" t="s">
        <v>2</v>
      </c>
      <c r="F60" s="180">
        <v>1261.77</v>
      </c>
      <c r="G60" s="148">
        <v>10.28</v>
      </c>
      <c r="H60" s="148">
        <v>12970.99</v>
      </c>
      <c r="I60" s="183">
        <v>0.16</v>
      </c>
      <c r="J60" s="145" t="s">
        <v>817</v>
      </c>
    </row>
    <row r="61" spans="1:10" s="138" customFormat="1" ht="60" x14ac:dyDescent="0.2">
      <c r="A61" s="145" t="s">
        <v>365</v>
      </c>
      <c r="B61" s="144" t="s">
        <v>265</v>
      </c>
      <c r="C61" s="144" t="s">
        <v>366</v>
      </c>
      <c r="D61" s="144" t="s">
        <v>748</v>
      </c>
      <c r="E61" s="146" t="s">
        <v>2</v>
      </c>
      <c r="F61" s="180">
        <v>958.83</v>
      </c>
      <c r="G61" s="148">
        <v>11.83</v>
      </c>
      <c r="H61" s="148">
        <v>11342.95</v>
      </c>
      <c r="I61" s="183">
        <v>0.14000000000000001</v>
      </c>
      <c r="J61" s="145" t="s">
        <v>818</v>
      </c>
    </row>
    <row r="62" spans="1:10" s="138" customFormat="1" ht="30" x14ac:dyDescent="0.2">
      <c r="A62" s="151" t="s">
        <v>601</v>
      </c>
      <c r="B62" s="150" t="s">
        <v>294</v>
      </c>
      <c r="C62" s="150" t="s">
        <v>602</v>
      </c>
      <c r="D62" s="150" t="s">
        <v>623</v>
      </c>
      <c r="E62" s="152" t="s">
        <v>480</v>
      </c>
      <c r="F62" s="181">
        <v>334.98</v>
      </c>
      <c r="G62" s="154">
        <v>31.36</v>
      </c>
      <c r="H62" s="154">
        <v>10504.97</v>
      </c>
      <c r="I62" s="184">
        <v>0.13</v>
      </c>
      <c r="J62" s="151" t="s">
        <v>819</v>
      </c>
    </row>
    <row r="63" spans="1:10" s="138" customFormat="1" ht="75" x14ac:dyDescent="0.2">
      <c r="A63" s="145" t="s">
        <v>274</v>
      </c>
      <c r="B63" s="144" t="s">
        <v>275</v>
      </c>
      <c r="C63" s="144" t="s">
        <v>276</v>
      </c>
      <c r="D63" s="144" t="s">
        <v>646</v>
      </c>
      <c r="E63" s="146" t="s">
        <v>277</v>
      </c>
      <c r="F63" s="180">
        <v>12</v>
      </c>
      <c r="G63" s="148">
        <v>840.24</v>
      </c>
      <c r="H63" s="148">
        <v>10082.879999999999</v>
      </c>
      <c r="I63" s="183">
        <v>0.13</v>
      </c>
      <c r="J63" s="145" t="s">
        <v>820</v>
      </c>
    </row>
    <row r="64" spans="1:10" s="138" customFormat="1" ht="30" x14ac:dyDescent="0.2">
      <c r="A64" s="145" t="s">
        <v>595</v>
      </c>
      <c r="B64" s="144" t="s">
        <v>294</v>
      </c>
      <c r="C64" s="144" t="s">
        <v>596</v>
      </c>
      <c r="D64" s="144" t="s">
        <v>745</v>
      </c>
      <c r="E64" s="146" t="s">
        <v>51</v>
      </c>
      <c r="F64" s="180">
        <v>11</v>
      </c>
      <c r="G64" s="148">
        <v>777.58</v>
      </c>
      <c r="H64" s="148">
        <v>8553.3799999999992</v>
      </c>
      <c r="I64" s="183">
        <v>0.11</v>
      </c>
      <c r="J64" s="145" t="s">
        <v>821</v>
      </c>
    </row>
    <row r="65" spans="1:10" s="138" customFormat="1" ht="15" x14ac:dyDescent="0.2">
      <c r="A65" s="151" t="s">
        <v>589</v>
      </c>
      <c r="B65" s="150" t="s">
        <v>265</v>
      </c>
      <c r="C65" s="150" t="s">
        <v>590</v>
      </c>
      <c r="D65" s="150" t="s">
        <v>623</v>
      </c>
      <c r="E65" s="152" t="s">
        <v>1</v>
      </c>
      <c r="F65" s="181">
        <v>9.5</v>
      </c>
      <c r="G65" s="154">
        <v>789.17</v>
      </c>
      <c r="H65" s="154">
        <v>7497.11</v>
      </c>
      <c r="I65" s="184">
        <v>0.09</v>
      </c>
      <c r="J65" s="151" t="s">
        <v>822</v>
      </c>
    </row>
    <row r="66" spans="1:10" s="138" customFormat="1" ht="30" x14ac:dyDescent="0.2">
      <c r="A66" s="145" t="s">
        <v>317</v>
      </c>
      <c r="B66" s="144" t="s">
        <v>265</v>
      </c>
      <c r="C66" s="144" t="s">
        <v>318</v>
      </c>
      <c r="D66" s="144" t="s">
        <v>641</v>
      </c>
      <c r="E66" s="146" t="s">
        <v>1</v>
      </c>
      <c r="F66" s="180">
        <v>276.29000000000002</v>
      </c>
      <c r="G66" s="148">
        <v>23</v>
      </c>
      <c r="H66" s="148">
        <v>6354.67</v>
      </c>
      <c r="I66" s="183">
        <v>0.08</v>
      </c>
      <c r="J66" s="145" t="s">
        <v>823</v>
      </c>
    </row>
    <row r="67" spans="1:10" s="138" customFormat="1" ht="60" x14ac:dyDescent="0.2">
      <c r="A67" s="151" t="s">
        <v>381</v>
      </c>
      <c r="B67" s="150" t="s">
        <v>265</v>
      </c>
      <c r="C67" s="150" t="s">
        <v>382</v>
      </c>
      <c r="D67" s="150" t="s">
        <v>792</v>
      </c>
      <c r="E67" s="152" t="s">
        <v>271</v>
      </c>
      <c r="F67" s="181">
        <v>2112</v>
      </c>
      <c r="G67" s="154">
        <v>2.09</v>
      </c>
      <c r="H67" s="154">
        <v>4414.08</v>
      </c>
      <c r="I67" s="184">
        <v>0.06</v>
      </c>
      <c r="J67" s="151" t="s">
        <v>824</v>
      </c>
    </row>
    <row r="68" spans="1:10" s="138" customFormat="1" ht="75" x14ac:dyDescent="0.2">
      <c r="A68" s="145" t="s">
        <v>289</v>
      </c>
      <c r="B68" s="144" t="s">
        <v>275</v>
      </c>
      <c r="C68" s="144" t="s">
        <v>290</v>
      </c>
      <c r="D68" s="144" t="s">
        <v>646</v>
      </c>
      <c r="E68" s="146" t="s">
        <v>281</v>
      </c>
      <c r="F68" s="180">
        <v>1</v>
      </c>
      <c r="G68" s="148">
        <v>4352.57</v>
      </c>
      <c r="H68" s="148">
        <v>4352.57</v>
      </c>
      <c r="I68" s="183">
        <v>0.05</v>
      </c>
      <c r="J68" s="145" t="s">
        <v>825</v>
      </c>
    </row>
    <row r="69" spans="1:10" s="138" customFormat="1" ht="30" x14ac:dyDescent="0.2">
      <c r="A69" s="145" t="s">
        <v>450</v>
      </c>
      <c r="B69" s="144" t="s">
        <v>265</v>
      </c>
      <c r="C69" s="144" t="s">
        <v>451</v>
      </c>
      <c r="D69" s="144" t="s">
        <v>679</v>
      </c>
      <c r="E69" s="146" t="s">
        <v>2</v>
      </c>
      <c r="F69" s="180">
        <v>4.01</v>
      </c>
      <c r="G69" s="148">
        <v>737.26</v>
      </c>
      <c r="H69" s="148">
        <v>2956.41</v>
      </c>
      <c r="I69" s="183">
        <v>0.04</v>
      </c>
      <c r="J69" s="145" t="s">
        <v>826</v>
      </c>
    </row>
    <row r="70" spans="1:10" s="138" customFormat="1" ht="30" x14ac:dyDescent="0.2">
      <c r="A70" s="145" t="s">
        <v>311</v>
      </c>
      <c r="B70" s="144" t="s">
        <v>307</v>
      </c>
      <c r="C70" s="144" t="s">
        <v>312</v>
      </c>
      <c r="D70" s="144" t="s">
        <v>690</v>
      </c>
      <c r="E70" s="146" t="s">
        <v>309</v>
      </c>
      <c r="F70" s="180">
        <v>528</v>
      </c>
      <c r="G70" s="148">
        <v>4.54</v>
      </c>
      <c r="H70" s="148">
        <v>2397.12</v>
      </c>
      <c r="I70" s="183">
        <v>0.03</v>
      </c>
      <c r="J70" s="145" t="s">
        <v>827</v>
      </c>
    </row>
    <row r="71" spans="1:10" s="138" customFormat="1" ht="45" x14ac:dyDescent="0.2">
      <c r="A71" s="145" t="s">
        <v>447</v>
      </c>
      <c r="B71" s="144" t="s">
        <v>275</v>
      </c>
      <c r="C71" s="144" t="s">
        <v>448</v>
      </c>
      <c r="D71" s="144" t="s">
        <v>646</v>
      </c>
      <c r="E71" s="146" t="s">
        <v>281</v>
      </c>
      <c r="F71" s="180">
        <v>4</v>
      </c>
      <c r="G71" s="148">
        <v>566.11</v>
      </c>
      <c r="H71" s="148">
        <v>2264.44</v>
      </c>
      <c r="I71" s="183">
        <v>0.03</v>
      </c>
      <c r="J71" s="145" t="s">
        <v>828</v>
      </c>
    </row>
    <row r="72" spans="1:10" s="138" customFormat="1" ht="30" x14ac:dyDescent="0.2">
      <c r="A72" s="145" t="s">
        <v>454</v>
      </c>
      <c r="B72" s="144" t="s">
        <v>294</v>
      </c>
      <c r="C72" s="144" t="s">
        <v>445</v>
      </c>
      <c r="D72" s="144" t="s">
        <v>617</v>
      </c>
      <c r="E72" s="146" t="s">
        <v>2</v>
      </c>
      <c r="F72" s="180">
        <v>54.43</v>
      </c>
      <c r="G72" s="148">
        <v>37.909999999999997</v>
      </c>
      <c r="H72" s="148">
        <v>2063.44</v>
      </c>
      <c r="I72" s="183">
        <v>0.03</v>
      </c>
      <c r="J72" s="145" t="s">
        <v>829</v>
      </c>
    </row>
    <row r="73" spans="1:10" s="138" customFormat="1" ht="15" x14ac:dyDescent="0.2">
      <c r="A73" s="151" t="s">
        <v>299</v>
      </c>
      <c r="B73" s="150" t="s">
        <v>265</v>
      </c>
      <c r="C73" s="150" t="s">
        <v>300</v>
      </c>
      <c r="D73" s="150" t="s">
        <v>623</v>
      </c>
      <c r="E73" s="152" t="s">
        <v>301</v>
      </c>
      <c r="F73" s="181">
        <v>30</v>
      </c>
      <c r="G73" s="154">
        <v>67.95</v>
      </c>
      <c r="H73" s="154">
        <v>2038.5</v>
      </c>
      <c r="I73" s="184">
        <v>0.03</v>
      </c>
      <c r="J73" s="151" t="s">
        <v>830</v>
      </c>
    </row>
    <row r="74" spans="1:10" s="138" customFormat="1" ht="45" x14ac:dyDescent="0.2">
      <c r="A74" s="151" t="s">
        <v>604</v>
      </c>
      <c r="B74" s="150" t="s">
        <v>294</v>
      </c>
      <c r="C74" s="150" t="s">
        <v>605</v>
      </c>
      <c r="D74" s="150" t="s">
        <v>623</v>
      </c>
      <c r="E74" s="152" t="s">
        <v>480</v>
      </c>
      <c r="F74" s="181">
        <v>41</v>
      </c>
      <c r="G74" s="154">
        <v>47.04</v>
      </c>
      <c r="H74" s="154">
        <v>1928.64</v>
      </c>
      <c r="I74" s="184">
        <v>0.02</v>
      </c>
      <c r="J74" s="151" t="s">
        <v>831</v>
      </c>
    </row>
    <row r="75" spans="1:10" s="138" customFormat="1" ht="60" x14ac:dyDescent="0.2">
      <c r="A75" s="145" t="s">
        <v>580</v>
      </c>
      <c r="B75" s="144" t="s">
        <v>275</v>
      </c>
      <c r="C75" s="144" t="s">
        <v>581</v>
      </c>
      <c r="D75" s="144" t="s">
        <v>646</v>
      </c>
      <c r="E75" s="146" t="s">
        <v>281</v>
      </c>
      <c r="F75" s="180">
        <v>1</v>
      </c>
      <c r="G75" s="148">
        <v>1369.88</v>
      </c>
      <c r="H75" s="148">
        <v>1369.88</v>
      </c>
      <c r="I75" s="183">
        <v>0.02</v>
      </c>
      <c r="J75" s="145" t="s">
        <v>832</v>
      </c>
    </row>
    <row r="76" spans="1:10" s="138" customFormat="1" ht="30" x14ac:dyDescent="0.2">
      <c r="A76" s="145" t="s">
        <v>306</v>
      </c>
      <c r="B76" s="144" t="s">
        <v>307</v>
      </c>
      <c r="C76" s="144" t="s">
        <v>308</v>
      </c>
      <c r="D76" s="144" t="s">
        <v>690</v>
      </c>
      <c r="E76" s="146" t="s">
        <v>309</v>
      </c>
      <c r="F76" s="180">
        <v>528</v>
      </c>
      <c r="G76" s="148">
        <v>2.4900000000000002</v>
      </c>
      <c r="H76" s="148">
        <v>1314.72</v>
      </c>
      <c r="I76" s="183">
        <v>0.02</v>
      </c>
      <c r="J76" s="145" t="s">
        <v>833</v>
      </c>
    </row>
    <row r="77" spans="1:10" s="138" customFormat="1" ht="30" x14ac:dyDescent="0.2">
      <c r="A77" s="145" t="s">
        <v>464</v>
      </c>
      <c r="B77" s="144" t="s">
        <v>265</v>
      </c>
      <c r="C77" s="144" t="s">
        <v>465</v>
      </c>
      <c r="D77" s="144" t="s">
        <v>834</v>
      </c>
      <c r="E77" s="146" t="s">
        <v>296</v>
      </c>
      <c r="F77" s="180">
        <v>1652</v>
      </c>
      <c r="G77" s="148">
        <v>0.72</v>
      </c>
      <c r="H77" s="148">
        <v>1189.44</v>
      </c>
      <c r="I77" s="183">
        <v>0.01</v>
      </c>
      <c r="J77" s="145" t="s">
        <v>835</v>
      </c>
    </row>
    <row r="78" spans="1:10" s="138" customFormat="1" ht="45" x14ac:dyDescent="0.2">
      <c r="A78" s="145" t="s">
        <v>279</v>
      </c>
      <c r="B78" s="144" t="s">
        <v>275</v>
      </c>
      <c r="C78" s="144" t="s">
        <v>280</v>
      </c>
      <c r="D78" s="144" t="s">
        <v>646</v>
      </c>
      <c r="E78" s="146" t="s">
        <v>281</v>
      </c>
      <c r="F78" s="180">
        <v>1</v>
      </c>
      <c r="G78" s="148">
        <v>835.52</v>
      </c>
      <c r="H78" s="148">
        <v>835.52</v>
      </c>
      <c r="I78" s="183">
        <v>0.01</v>
      </c>
      <c r="J78" s="145" t="s">
        <v>836</v>
      </c>
    </row>
    <row r="79" spans="1:10" s="138" customFormat="1" ht="45" x14ac:dyDescent="0.2">
      <c r="A79" s="151" t="s">
        <v>598</v>
      </c>
      <c r="B79" s="150" t="s">
        <v>294</v>
      </c>
      <c r="C79" s="150" t="s">
        <v>599</v>
      </c>
      <c r="D79" s="150" t="s">
        <v>623</v>
      </c>
      <c r="E79" s="152" t="s">
        <v>480</v>
      </c>
      <c r="F79" s="181">
        <v>227.25</v>
      </c>
      <c r="G79" s="154">
        <v>3.25</v>
      </c>
      <c r="H79" s="154">
        <v>738.56</v>
      </c>
      <c r="I79" s="184">
        <v>0.01</v>
      </c>
      <c r="J79" s="151" t="s">
        <v>836</v>
      </c>
    </row>
    <row r="80" spans="1:10" s="138" customFormat="1" ht="30" x14ac:dyDescent="0.2">
      <c r="A80" s="145" t="s">
        <v>577</v>
      </c>
      <c r="B80" s="144" t="s">
        <v>275</v>
      </c>
      <c r="C80" s="144" t="s">
        <v>578</v>
      </c>
      <c r="D80" s="144" t="s">
        <v>646</v>
      </c>
      <c r="E80" s="146" t="s">
        <v>281</v>
      </c>
      <c r="F80" s="180">
        <v>1</v>
      </c>
      <c r="G80" s="148">
        <v>396.41</v>
      </c>
      <c r="H80" s="148">
        <v>396.41</v>
      </c>
      <c r="I80" s="183">
        <v>0</v>
      </c>
      <c r="J80" s="145" t="s">
        <v>837</v>
      </c>
    </row>
    <row r="81" spans="1:10" s="138" customFormat="1" ht="60" x14ac:dyDescent="0.2">
      <c r="A81" s="145" t="s">
        <v>368</v>
      </c>
      <c r="B81" s="144" t="s">
        <v>265</v>
      </c>
      <c r="C81" s="144" t="s">
        <v>369</v>
      </c>
      <c r="D81" s="144" t="s">
        <v>748</v>
      </c>
      <c r="E81" s="146" t="s">
        <v>2</v>
      </c>
      <c r="F81" s="180">
        <v>4.09</v>
      </c>
      <c r="G81" s="148">
        <v>11.36</v>
      </c>
      <c r="H81" s="148">
        <v>46.46</v>
      </c>
      <c r="I81" s="183">
        <v>0</v>
      </c>
      <c r="J81" s="145" t="s">
        <v>837</v>
      </c>
    </row>
    <row r="82" spans="1:10" s="138" customFormat="1" ht="15" x14ac:dyDescent="0.2">
      <c r="A82" s="179"/>
      <c r="B82" s="179"/>
      <c r="C82" s="179"/>
      <c r="D82" s="179"/>
      <c r="E82" s="179"/>
      <c r="F82" s="179"/>
      <c r="G82" s="179"/>
      <c r="H82" s="179"/>
      <c r="I82" s="179"/>
      <c r="J82" s="179"/>
    </row>
    <row r="83" spans="1:10" s="177" customFormat="1" ht="15.75" x14ac:dyDescent="0.2">
      <c r="A83" s="266"/>
      <c r="B83" s="266"/>
      <c r="C83" s="266"/>
      <c r="D83" s="185"/>
      <c r="E83" s="267" t="s">
        <v>501</v>
      </c>
      <c r="F83" s="266"/>
      <c r="G83" s="268">
        <v>6438688.6200000001</v>
      </c>
      <c r="H83" s="268"/>
      <c r="J83" s="186"/>
    </row>
    <row r="84" spans="1:10" s="177" customFormat="1" ht="15.75" x14ac:dyDescent="0.2">
      <c r="A84" s="266"/>
      <c r="B84" s="266"/>
      <c r="C84" s="266"/>
      <c r="D84" s="185"/>
      <c r="E84" s="267" t="s">
        <v>502</v>
      </c>
      <c r="F84" s="266"/>
      <c r="G84" s="268">
        <v>1559451.35</v>
      </c>
      <c r="H84" s="268"/>
      <c r="J84" s="186"/>
    </row>
    <row r="85" spans="1:10" s="177" customFormat="1" ht="15.75" x14ac:dyDescent="0.2">
      <c r="A85" s="266"/>
      <c r="B85" s="266"/>
      <c r="C85" s="266"/>
      <c r="D85" s="185"/>
      <c r="E85" s="267" t="s">
        <v>503</v>
      </c>
      <c r="F85" s="266"/>
      <c r="G85" s="268">
        <v>7998139.9699999997</v>
      </c>
      <c r="H85" s="268"/>
      <c r="J85" s="186"/>
    </row>
    <row r="86" spans="1:10" s="177" customFormat="1" ht="75.599999999999994" customHeight="1" x14ac:dyDescent="0.2">
      <c r="A86" s="187"/>
      <c r="B86" s="187"/>
      <c r="C86" s="187"/>
      <c r="D86" s="185"/>
      <c r="E86" s="188"/>
      <c r="F86" s="187"/>
      <c r="G86" s="189"/>
      <c r="H86" s="189"/>
      <c r="J86" s="186"/>
    </row>
    <row r="87" spans="1:10" s="177" customFormat="1" ht="15.75" x14ac:dyDescent="0.2">
      <c r="A87" s="190"/>
      <c r="B87" s="126"/>
      <c r="C87" s="45" t="s">
        <v>4</v>
      </c>
      <c r="D87" s="200" t="s">
        <v>108</v>
      </c>
      <c r="E87" s="200"/>
      <c r="F87" s="200"/>
      <c r="G87" s="190"/>
      <c r="H87" s="190"/>
      <c r="I87" s="190"/>
      <c r="J87" s="190"/>
    </row>
    <row r="88" spans="1:10" s="126" customFormat="1" ht="15.75" x14ac:dyDescent="0.2">
      <c r="C88" s="44"/>
      <c r="D88" s="199" t="s">
        <v>109</v>
      </c>
      <c r="E88" s="199"/>
      <c r="F88" s="199"/>
    </row>
    <row r="89" spans="1:10" s="126" customFormat="1" x14ac:dyDescent="0.2">
      <c r="F89" s="127"/>
    </row>
    <row r="90" spans="1:10" s="126" customFormat="1" x14ac:dyDescent="0.2">
      <c r="F90" s="127"/>
    </row>
  </sheetData>
  <mergeCells count="20">
    <mergeCell ref="A1:H2"/>
    <mergeCell ref="A3:B6"/>
    <mergeCell ref="C3:E3"/>
    <mergeCell ref="F3:H6"/>
    <mergeCell ref="C4:E6"/>
    <mergeCell ref="D87:F87"/>
    <mergeCell ref="D88:F88"/>
    <mergeCell ref="I4:J4"/>
    <mergeCell ref="I5:I6"/>
    <mergeCell ref="J5:J6"/>
    <mergeCell ref="A8:J8"/>
    <mergeCell ref="A85:C85"/>
    <mergeCell ref="E85:F85"/>
    <mergeCell ref="G83:H83"/>
    <mergeCell ref="G84:H84"/>
    <mergeCell ref="G85:H85"/>
    <mergeCell ref="A83:C83"/>
    <mergeCell ref="E83:F83"/>
    <mergeCell ref="A84:C84"/>
    <mergeCell ref="E84:F84"/>
  </mergeCells>
  <pageMargins left="0.51181102362204722" right="0.51181102362204722" top="0.78740157480314965" bottom="0.78740157480314965" header="0.31496062992125984" footer="0.31496062992125984"/>
  <pageSetup scale="36" fitToHeight="2000" orientation="portrait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ADA2-9734-4790-AE01-903B2FAFF097}">
  <dimension ref="A1:P61"/>
  <sheetViews>
    <sheetView tabSelected="1" view="pageBreakPreview" topLeftCell="C1" zoomScale="85" zoomScaleNormal="85" zoomScaleSheetLayoutView="85" workbookViewId="0">
      <selection activeCell="H16" sqref="H16"/>
    </sheetView>
  </sheetViews>
  <sheetFormatPr defaultRowHeight="14.25" x14ac:dyDescent="0.2"/>
  <cols>
    <col min="1" max="1" width="12" customWidth="1"/>
    <col min="2" max="2" width="12.25" customWidth="1"/>
    <col min="3" max="3" width="35.75" customWidth="1"/>
    <col min="4" max="4" width="15.75" style="122" customWidth="1"/>
    <col min="5" max="6" width="15.75" customWidth="1"/>
    <col min="7" max="7" width="15.75" style="111" customWidth="1"/>
    <col min="8" max="10" width="15.75" customWidth="1"/>
  </cols>
  <sheetData>
    <row r="1" spans="1:16" s="94" customFormat="1" ht="22.9" customHeight="1" thickBot="1" x14ac:dyDescent="0.3">
      <c r="A1" s="220" t="s">
        <v>894</v>
      </c>
      <c r="B1" s="220"/>
      <c r="C1" s="220"/>
      <c r="D1" s="220"/>
      <c r="E1" s="220"/>
      <c r="F1" s="220"/>
      <c r="G1" s="220"/>
      <c r="H1" s="221"/>
      <c r="I1" s="92" t="s">
        <v>3</v>
      </c>
      <c r="J1" s="93" t="str">
        <f>[1]DADOS!C2</f>
        <v>R00</v>
      </c>
    </row>
    <row r="2" spans="1:16" s="4" customFormat="1" ht="22.9" customHeight="1" thickBot="1" x14ac:dyDescent="0.25">
      <c r="A2" s="222"/>
      <c r="B2" s="222"/>
      <c r="C2" s="222"/>
      <c r="D2" s="222"/>
      <c r="E2" s="222"/>
      <c r="F2" s="222"/>
      <c r="G2" s="222"/>
      <c r="H2" s="223"/>
      <c r="I2" s="95" t="s">
        <v>12</v>
      </c>
      <c r="J2" s="96">
        <f ca="1">TODAY()</f>
        <v>45033</v>
      </c>
    </row>
    <row r="3" spans="1:16" s="4" customFormat="1" ht="21" customHeight="1" x14ac:dyDescent="0.2">
      <c r="A3" s="228" t="s">
        <v>13</v>
      </c>
      <c r="B3" s="229"/>
      <c r="C3" s="234" t="s">
        <v>14</v>
      </c>
      <c r="D3" s="235"/>
      <c r="E3" s="235"/>
      <c r="F3" s="236"/>
      <c r="G3" s="97" t="s">
        <v>11</v>
      </c>
      <c r="H3" s="112"/>
      <c r="I3" s="97" t="s">
        <v>256</v>
      </c>
      <c r="J3" s="98"/>
    </row>
    <row r="4" spans="1:16" s="4" customFormat="1" ht="73.150000000000006" customHeight="1" thickBot="1" x14ac:dyDescent="0.25">
      <c r="A4" s="230"/>
      <c r="B4" s="231"/>
      <c r="C4" s="237" t="s">
        <v>893</v>
      </c>
      <c r="D4" s="238"/>
      <c r="E4" s="238"/>
      <c r="F4" s="239"/>
      <c r="G4" s="113"/>
      <c r="H4" s="114"/>
      <c r="I4" s="243" t="str">
        <f>[1]DADOS!C7</f>
        <v>SINAPI -02/2023 - Minas Gerais
SICRO3 - 10/2022 - Minas Gerais
SETOP - 10/2022 - Minas Gerais
SUDECAP - 12/2022 - Minas Gerais</v>
      </c>
      <c r="J4" s="244"/>
    </row>
    <row r="5" spans="1:16" s="4" customFormat="1" ht="17.45" customHeight="1" x14ac:dyDescent="0.2">
      <c r="A5" s="230"/>
      <c r="B5" s="231"/>
      <c r="C5" s="237"/>
      <c r="D5" s="238"/>
      <c r="E5" s="238"/>
      <c r="F5" s="239"/>
      <c r="G5" s="113"/>
      <c r="H5" s="114"/>
      <c r="I5" s="245" t="s">
        <v>257</v>
      </c>
      <c r="J5" s="247">
        <v>0.24229999999999999</v>
      </c>
    </row>
    <row r="6" spans="1:16" s="4" customFormat="1" ht="16.149999999999999" customHeight="1" thickBot="1" x14ac:dyDescent="0.25">
      <c r="A6" s="232"/>
      <c r="B6" s="233"/>
      <c r="C6" s="240"/>
      <c r="D6" s="241"/>
      <c r="E6" s="241"/>
      <c r="F6" s="242"/>
      <c r="G6" s="115"/>
      <c r="H6" s="116"/>
      <c r="I6" s="246"/>
      <c r="J6" s="248"/>
    </row>
    <row r="7" spans="1:16" s="4" customFormat="1" ht="7.9" customHeight="1" thickBot="1" x14ac:dyDescent="0.25">
      <c r="A7" s="99"/>
      <c r="B7" s="100"/>
      <c r="C7" s="101"/>
      <c r="D7" s="101"/>
      <c r="E7" s="101"/>
      <c r="F7" s="101"/>
      <c r="G7" s="110"/>
      <c r="H7" s="102"/>
      <c r="I7" s="102"/>
      <c r="J7" s="100"/>
    </row>
    <row r="8" spans="1:16" s="4" customFormat="1" ht="22.15" customHeight="1" thickBot="1" x14ac:dyDescent="0.25">
      <c r="A8" s="270" t="str">
        <f>A1&amp;" DE PROJETO EXECUTIVO - "&amp;C4</f>
        <v>CRONOGRAMA FÍSICO-FINANCEIRO DE PROJETO EXECUTIVO - Requalificação viária da rua Jaci Laraia e de ruas do bairro Santa Lucia</v>
      </c>
      <c r="B8" s="261"/>
      <c r="C8" s="261"/>
      <c r="D8" s="261"/>
      <c r="E8" s="261"/>
      <c r="F8" s="261"/>
      <c r="G8" s="261"/>
      <c r="H8" s="261"/>
      <c r="I8" s="261"/>
      <c r="J8" s="261"/>
    </row>
    <row r="9" spans="1:16" s="103" customFormat="1" ht="7.9" customHeight="1" thickBot="1" x14ac:dyDescent="0.3">
      <c r="A9" s="271"/>
      <c r="B9" s="272"/>
      <c r="C9" s="272"/>
      <c r="D9" s="272"/>
      <c r="E9" s="272"/>
      <c r="F9" s="272"/>
      <c r="G9" s="272"/>
      <c r="H9" s="272"/>
      <c r="I9" s="272"/>
      <c r="J9" s="272"/>
      <c r="K9" s="4"/>
      <c r="L9" s="4"/>
      <c r="M9" s="4"/>
      <c r="N9" s="4"/>
      <c r="O9" s="4"/>
      <c r="P9" s="4"/>
    </row>
    <row r="10" spans="1:16" ht="18" x14ac:dyDescent="0.2">
      <c r="A10" s="126"/>
      <c r="B10" s="118" t="s">
        <v>504</v>
      </c>
      <c r="C10" s="118" t="s">
        <v>260</v>
      </c>
      <c r="D10" s="119" t="s">
        <v>838</v>
      </c>
      <c r="E10" s="119" t="s">
        <v>839</v>
      </c>
      <c r="F10" s="119" t="s">
        <v>840</v>
      </c>
      <c r="G10" s="119" t="s">
        <v>841</v>
      </c>
      <c r="H10" s="119" t="s">
        <v>842</v>
      </c>
      <c r="I10" s="119" t="s">
        <v>843</v>
      </c>
      <c r="J10" s="119" t="s">
        <v>844</v>
      </c>
      <c r="K10" s="4"/>
      <c r="L10" s="4"/>
      <c r="M10" s="4"/>
      <c r="N10" s="4"/>
      <c r="O10" s="4"/>
      <c r="P10" s="4"/>
    </row>
    <row r="11" spans="1:16" ht="31.9" customHeight="1" thickBot="1" x14ac:dyDescent="0.25">
      <c r="A11" s="126"/>
      <c r="B11" s="108" t="s">
        <v>261</v>
      </c>
      <c r="C11" s="108" t="s">
        <v>262</v>
      </c>
      <c r="D11" s="120" t="s">
        <v>851</v>
      </c>
      <c r="E11" s="124" t="s">
        <v>852</v>
      </c>
      <c r="F11" s="124" t="s">
        <v>852</v>
      </c>
      <c r="G11" s="124" t="s">
        <v>852</v>
      </c>
      <c r="H11" s="124" t="s">
        <v>852</v>
      </c>
      <c r="I11" s="124" t="s">
        <v>852</v>
      </c>
      <c r="J11" s="124" t="s">
        <v>852</v>
      </c>
      <c r="K11" s="4"/>
      <c r="L11" s="4"/>
      <c r="M11" s="4"/>
      <c r="N11" s="4"/>
      <c r="O11" s="4"/>
      <c r="P11" s="4"/>
    </row>
    <row r="12" spans="1:16" ht="31.9" customHeight="1" thickTop="1" thickBot="1" x14ac:dyDescent="0.25">
      <c r="A12" s="126"/>
      <c r="B12" s="108" t="s">
        <v>272</v>
      </c>
      <c r="C12" s="108" t="s">
        <v>9</v>
      </c>
      <c r="D12" s="120" t="s">
        <v>853</v>
      </c>
      <c r="E12" s="124" t="s">
        <v>854</v>
      </c>
      <c r="F12" s="124" t="s">
        <v>854</v>
      </c>
      <c r="G12" s="124" t="s">
        <v>854</v>
      </c>
      <c r="H12" s="124" t="s">
        <v>854</v>
      </c>
      <c r="I12" s="124" t="s">
        <v>854</v>
      </c>
      <c r="J12" s="124" t="s">
        <v>854</v>
      </c>
      <c r="K12" s="4"/>
      <c r="L12" s="4"/>
      <c r="M12" s="4"/>
      <c r="N12" s="4"/>
      <c r="O12" s="4"/>
      <c r="P12" s="4"/>
    </row>
    <row r="13" spans="1:16" ht="31.9" customHeight="1" thickTop="1" thickBot="1" x14ac:dyDescent="0.25">
      <c r="A13" s="126"/>
      <c r="B13" s="108" t="s">
        <v>285</v>
      </c>
      <c r="C13" s="108" t="s">
        <v>286</v>
      </c>
      <c r="D13" s="120" t="s">
        <v>855</v>
      </c>
      <c r="E13" s="124" t="s">
        <v>856</v>
      </c>
      <c r="F13" s="124" t="s">
        <v>857</v>
      </c>
      <c r="G13" s="124" t="s">
        <v>857</v>
      </c>
      <c r="H13" s="124" t="s">
        <v>857</v>
      </c>
      <c r="I13" s="124" t="s">
        <v>857</v>
      </c>
      <c r="J13" s="124" t="s">
        <v>857</v>
      </c>
      <c r="K13" s="4"/>
      <c r="L13" s="4"/>
      <c r="M13" s="4"/>
      <c r="N13" s="4"/>
      <c r="O13" s="4"/>
      <c r="P13" s="4"/>
    </row>
    <row r="14" spans="1:16" ht="31.9" customHeight="1" thickTop="1" thickBot="1" x14ac:dyDescent="0.25">
      <c r="A14" s="126"/>
      <c r="B14" s="108" t="s">
        <v>297</v>
      </c>
      <c r="C14" s="108" t="s">
        <v>21</v>
      </c>
      <c r="D14" s="120" t="s">
        <v>858</v>
      </c>
      <c r="E14" s="124" t="s">
        <v>859</v>
      </c>
      <c r="F14" s="124" t="s">
        <v>859</v>
      </c>
      <c r="G14" s="124" t="s">
        <v>859</v>
      </c>
      <c r="H14" s="124" t="s">
        <v>859</v>
      </c>
      <c r="I14" s="124" t="s">
        <v>859</v>
      </c>
      <c r="J14" s="124" t="s">
        <v>859</v>
      </c>
      <c r="K14" s="4"/>
      <c r="L14" s="4"/>
      <c r="M14" s="4"/>
      <c r="N14" s="4"/>
      <c r="O14" s="4"/>
      <c r="P14" s="4"/>
    </row>
    <row r="15" spans="1:16" ht="31.9" customHeight="1" thickTop="1" thickBot="1" x14ac:dyDescent="0.25">
      <c r="A15" s="126"/>
      <c r="B15" s="108" t="s">
        <v>313</v>
      </c>
      <c r="C15" s="108" t="s">
        <v>314</v>
      </c>
      <c r="D15" s="120" t="s">
        <v>860</v>
      </c>
      <c r="E15" s="124" t="s">
        <v>861</v>
      </c>
      <c r="F15" s="124" t="s">
        <v>861</v>
      </c>
      <c r="G15" s="124" t="s">
        <v>861</v>
      </c>
      <c r="H15" s="124" t="s">
        <v>861</v>
      </c>
      <c r="I15" s="124" t="s">
        <v>861</v>
      </c>
      <c r="J15" s="124" t="s">
        <v>861</v>
      </c>
      <c r="K15" s="4"/>
      <c r="L15" s="4"/>
      <c r="M15" s="4"/>
      <c r="N15" s="4"/>
      <c r="O15" s="4"/>
      <c r="P15" s="4"/>
    </row>
    <row r="16" spans="1:16" ht="31.9" customHeight="1" thickTop="1" thickBot="1" x14ac:dyDescent="0.25">
      <c r="A16" s="126"/>
      <c r="B16" s="108" t="s">
        <v>353</v>
      </c>
      <c r="C16" s="108" t="s">
        <v>19</v>
      </c>
      <c r="D16" s="120" t="s">
        <v>862</v>
      </c>
      <c r="E16" s="120" t="s">
        <v>690</v>
      </c>
      <c r="F16" s="124" t="s">
        <v>863</v>
      </c>
      <c r="G16" s="124" t="s">
        <v>863</v>
      </c>
      <c r="H16" s="124" t="s">
        <v>863</v>
      </c>
      <c r="I16" s="124" t="s">
        <v>863</v>
      </c>
      <c r="J16" s="124" t="s">
        <v>863</v>
      </c>
      <c r="K16" s="4"/>
      <c r="L16" s="4"/>
      <c r="M16" s="4"/>
      <c r="N16" s="4"/>
      <c r="O16" s="4"/>
      <c r="P16" s="4"/>
    </row>
    <row r="17" spans="1:16" ht="31.9" customHeight="1" thickTop="1" thickBot="1" x14ac:dyDescent="0.25">
      <c r="A17" s="126"/>
      <c r="B17" s="108" t="s">
        <v>461</v>
      </c>
      <c r="C17" s="108" t="s">
        <v>20</v>
      </c>
      <c r="D17" s="120" t="s">
        <v>864</v>
      </c>
      <c r="E17" s="120" t="s">
        <v>690</v>
      </c>
      <c r="F17" s="120" t="s">
        <v>690</v>
      </c>
      <c r="G17" s="124" t="s">
        <v>865</v>
      </c>
      <c r="H17" s="124" t="s">
        <v>865</v>
      </c>
      <c r="I17" s="124" t="s">
        <v>865</v>
      </c>
      <c r="J17" s="124" t="s">
        <v>865</v>
      </c>
      <c r="K17" s="4"/>
      <c r="L17" s="4"/>
      <c r="M17" s="4"/>
      <c r="N17" s="4"/>
      <c r="O17" s="4"/>
      <c r="P17" s="4"/>
    </row>
    <row r="18" spans="1:16" ht="31.9" customHeight="1" thickTop="1" thickBot="1" x14ac:dyDescent="0.25">
      <c r="A18" s="126"/>
      <c r="B18" s="108" t="s">
        <v>496</v>
      </c>
      <c r="C18" s="108" t="s">
        <v>541</v>
      </c>
      <c r="D18" s="120" t="s">
        <v>866</v>
      </c>
      <c r="E18" s="120" t="s">
        <v>690</v>
      </c>
      <c r="F18" s="120" t="s">
        <v>690</v>
      </c>
      <c r="G18" s="120" t="s">
        <v>690</v>
      </c>
      <c r="H18" s="120" t="s">
        <v>690</v>
      </c>
      <c r="I18" s="120" t="s">
        <v>690</v>
      </c>
      <c r="J18" s="124" t="s">
        <v>867</v>
      </c>
      <c r="K18" s="4"/>
      <c r="L18" s="4"/>
      <c r="M18" s="4"/>
      <c r="N18" s="4"/>
      <c r="O18" s="4"/>
      <c r="P18" s="4"/>
    </row>
    <row r="19" spans="1:16" ht="31.9" customHeight="1" thickTop="1" thickBot="1" x14ac:dyDescent="0.25">
      <c r="A19" s="126"/>
      <c r="B19" s="108" t="s">
        <v>606</v>
      </c>
      <c r="C19" s="108" t="s">
        <v>10</v>
      </c>
      <c r="D19" s="120" t="s">
        <v>869</v>
      </c>
      <c r="E19" s="124" t="s">
        <v>870</v>
      </c>
      <c r="F19" s="124" t="s">
        <v>870</v>
      </c>
      <c r="G19" s="124" t="s">
        <v>870</v>
      </c>
      <c r="H19" s="124" t="s">
        <v>870</v>
      </c>
      <c r="I19" s="124" t="s">
        <v>870</v>
      </c>
      <c r="J19" s="124" t="s">
        <v>870</v>
      </c>
      <c r="K19" s="4"/>
      <c r="L19" s="4"/>
      <c r="M19" s="4"/>
      <c r="N19" s="4"/>
      <c r="O19" s="4"/>
      <c r="P19" s="4"/>
    </row>
    <row r="20" spans="1:16" s="126" customFormat="1" ht="24" customHeight="1" thickTop="1" x14ac:dyDescent="0.2">
      <c r="B20" s="269" t="s">
        <v>871</v>
      </c>
      <c r="C20" s="269"/>
      <c r="E20" s="193" t="s">
        <v>872</v>
      </c>
      <c r="F20" s="193" t="s">
        <v>873</v>
      </c>
      <c r="G20" s="193" t="s">
        <v>874</v>
      </c>
      <c r="H20" s="193" t="s">
        <v>874</v>
      </c>
      <c r="I20" s="193" t="s">
        <v>874</v>
      </c>
      <c r="J20" s="193" t="s">
        <v>875</v>
      </c>
      <c r="K20" s="4"/>
      <c r="L20" s="4"/>
      <c r="M20" s="4"/>
      <c r="N20" s="4"/>
      <c r="O20" s="4"/>
      <c r="P20" s="4"/>
    </row>
    <row r="21" spans="1:16" s="126" customFormat="1" ht="24" customHeight="1" x14ac:dyDescent="0.2">
      <c r="B21" s="269" t="s">
        <v>879</v>
      </c>
      <c r="C21" s="269"/>
      <c r="E21" s="196">
        <v>108031</v>
      </c>
      <c r="F21" s="196">
        <v>403507.97</v>
      </c>
      <c r="G21" s="196">
        <v>783846.73</v>
      </c>
      <c r="H21" s="196">
        <v>783846.73</v>
      </c>
      <c r="I21" s="196">
        <v>783846.73</v>
      </c>
      <c r="J21" s="196">
        <v>805419.47</v>
      </c>
      <c r="K21" s="4"/>
      <c r="L21" s="4"/>
      <c r="M21" s="4"/>
      <c r="N21" s="4"/>
      <c r="O21" s="4"/>
      <c r="P21" s="4"/>
    </row>
    <row r="22" spans="1:16" s="126" customFormat="1" ht="24" customHeight="1" x14ac:dyDescent="0.2">
      <c r="B22" s="269" t="s">
        <v>880</v>
      </c>
      <c r="C22" s="269"/>
      <c r="E22" s="193" t="s">
        <v>872</v>
      </c>
      <c r="F22" s="193" t="s">
        <v>881</v>
      </c>
      <c r="G22" s="193" t="s">
        <v>882</v>
      </c>
      <c r="H22" s="193" t="s">
        <v>883</v>
      </c>
      <c r="I22" s="193" t="s">
        <v>884</v>
      </c>
      <c r="J22" s="193" t="s">
        <v>885</v>
      </c>
      <c r="K22" s="4"/>
      <c r="N22" s="4"/>
      <c r="O22" s="4"/>
      <c r="P22" s="4"/>
    </row>
    <row r="23" spans="1:16" s="126" customFormat="1" ht="24" customHeight="1" x14ac:dyDescent="0.2">
      <c r="B23" s="269" t="s">
        <v>892</v>
      </c>
      <c r="C23" s="269"/>
      <c r="E23" s="196">
        <v>108030.99</v>
      </c>
      <c r="F23" s="196">
        <v>511538.96</v>
      </c>
      <c r="G23" s="196">
        <v>1295385.69</v>
      </c>
      <c r="H23" s="196">
        <v>2079232.42</v>
      </c>
      <c r="I23" s="196">
        <v>2863079.14</v>
      </c>
      <c r="J23" s="196">
        <v>3668498.61</v>
      </c>
      <c r="K23" s="4"/>
      <c r="N23" s="4"/>
      <c r="O23" s="4"/>
      <c r="P23" s="4"/>
    </row>
    <row r="24" spans="1:16" s="126" customFormat="1" ht="18" x14ac:dyDescent="0.2">
      <c r="A24" s="194"/>
      <c r="B24" s="194"/>
      <c r="C24" s="194"/>
      <c r="D24" s="194"/>
      <c r="E24" s="194"/>
      <c r="F24" s="194"/>
      <c r="G24" s="194"/>
      <c r="H24" s="194"/>
      <c r="K24" s="4"/>
      <c r="N24" s="4"/>
      <c r="O24" s="4"/>
      <c r="P24" s="4"/>
    </row>
    <row r="25" spans="1:16" s="126" customFormat="1" ht="18" x14ac:dyDescent="0.2">
      <c r="A25" s="195"/>
      <c r="B25" s="195"/>
      <c r="C25" s="195"/>
      <c r="D25" s="195"/>
      <c r="E25" s="195"/>
      <c r="F25" s="195"/>
      <c r="G25" s="195"/>
      <c r="H25" s="195"/>
      <c r="I25" s="125"/>
      <c r="J25" s="125"/>
      <c r="K25" s="4"/>
      <c r="N25" s="4"/>
      <c r="O25" s="4"/>
      <c r="P25" s="4"/>
    </row>
    <row r="26" spans="1:16" ht="15" thickBot="1" x14ac:dyDescent="0.25">
      <c r="A26" s="251"/>
      <c r="B26" s="252"/>
      <c r="C26" s="252"/>
      <c r="D26" s="252"/>
      <c r="E26" s="252"/>
      <c r="F26" s="252"/>
      <c r="G26" s="252"/>
      <c r="H26" s="252"/>
      <c r="I26" s="126"/>
      <c r="J26" s="126"/>
      <c r="K26" s="126"/>
      <c r="L26" s="126"/>
      <c r="M26" s="126"/>
      <c r="N26" s="126"/>
      <c r="O26" s="126"/>
      <c r="P26" s="126"/>
    </row>
    <row r="27" spans="1:16" s="94" customFormat="1" ht="22.9" customHeight="1" thickBot="1" x14ac:dyDescent="0.3">
      <c r="A27" s="220" t="str">
        <f>A1</f>
        <v>CRONOGRAMA FÍSICO-FINANCEIRO</v>
      </c>
      <c r="B27" s="220"/>
      <c r="C27" s="220"/>
      <c r="D27" s="220"/>
      <c r="E27" s="220"/>
      <c r="F27" s="220"/>
      <c r="G27" s="220"/>
      <c r="H27" s="221"/>
      <c r="I27" s="92" t="s">
        <v>3</v>
      </c>
      <c r="J27" s="93" t="str">
        <f>J1</f>
        <v>R00</v>
      </c>
    </row>
    <row r="28" spans="1:16" s="4" customFormat="1" ht="22.9" customHeight="1" thickBot="1" x14ac:dyDescent="0.25">
      <c r="A28" s="222"/>
      <c r="B28" s="222"/>
      <c r="C28" s="222"/>
      <c r="D28" s="222"/>
      <c r="E28" s="222"/>
      <c r="F28" s="222"/>
      <c r="G28" s="222"/>
      <c r="H28" s="223"/>
      <c r="I28" s="95" t="s">
        <v>12</v>
      </c>
      <c r="J28" s="96">
        <f ca="1">J2</f>
        <v>45033</v>
      </c>
    </row>
    <row r="29" spans="1:16" s="4" customFormat="1" ht="21" customHeight="1" x14ac:dyDescent="0.2">
      <c r="A29" s="228" t="s">
        <v>13</v>
      </c>
      <c r="B29" s="229"/>
      <c r="C29" s="234" t="s">
        <v>14</v>
      </c>
      <c r="D29" s="235"/>
      <c r="E29" s="235"/>
      <c r="F29" s="236"/>
      <c r="G29" s="97" t="s">
        <v>11</v>
      </c>
      <c r="H29" s="112"/>
      <c r="I29" s="97" t="s">
        <v>256</v>
      </c>
      <c r="J29" s="98"/>
    </row>
    <row r="30" spans="1:16" s="4" customFormat="1" ht="73.150000000000006" customHeight="1" thickBot="1" x14ac:dyDescent="0.25">
      <c r="A30" s="230"/>
      <c r="B30" s="231"/>
      <c r="C30" s="237" t="s">
        <v>893</v>
      </c>
      <c r="D30" s="238"/>
      <c r="E30" s="238"/>
      <c r="F30" s="239"/>
      <c r="G30" s="113"/>
      <c r="H30" s="114"/>
      <c r="I30" s="243" t="str">
        <f>I4</f>
        <v>SINAPI -02/2023 - Minas Gerais
SICRO3 - 10/2022 - Minas Gerais
SETOP - 10/2022 - Minas Gerais
SUDECAP - 12/2022 - Minas Gerais</v>
      </c>
      <c r="J30" s="244"/>
    </row>
    <row r="31" spans="1:16" s="4" customFormat="1" ht="17.45" customHeight="1" x14ac:dyDescent="0.2">
      <c r="A31" s="230"/>
      <c r="B31" s="231"/>
      <c r="C31" s="237"/>
      <c r="D31" s="238"/>
      <c r="E31" s="238"/>
      <c r="F31" s="239"/>
      <c r="G31" s="113"/>
      <c r="H31" s="114"/>
      <c r="I31" s="245" t="s">
        <v>257</v>
      </c>
      <c r="J31" s="247">
        <v>0.24229999999999999</v>
      </c>
    </row>
    <row r="32" spans="1:16" s="4" customFormat="1" ht="16.149999999999999" customHeight="1" thickBot="1" x14ac:dyDescent="0.25">
      <c r="A32" s="232"/>
      <c r="B32" s="233"/>
      <c r="C32" s="240"/>
      <c r="D32" s="241"/>
      <c r="E32" s="241"/>
      <c r="F32" s="242"/>
      <c r="G32" s="115"/>
      <c r="H32" s="116"/>
      <c r="I32" s="246"/>
      <c r="J32" s="248"/>
    </row>
    <row r="33" spans="1:16" s="4" customFormat="1" ht="7.9" customHeight="1" thickBot="1" x14ac:dyDescent="0.25">
      <c r="A33" s="99"/>
      <c r="B33" s="100"/>
      <c r="C33" s="101"/>
      <c r="D33" s="101"/>
      <c r="E33" s="101"/>
      <c r="F33" s="101"/>
      <c r="G33" s="110"/>
      <c r="H33" s="102"/>
      <c r="I33" s="102"/>
      <c r="J33" s="100"/>
    </row>
    <row r="34" spans="1:16" s="4" customFormat="1" ht="22.15" customHeight="1" thickBot="1" x14ac:dyDescent="0.25">
      <c r="A34" s="270" t="str">
        <f>A27&amp;" DE PROJETO EXECUTIVO - "&amp;C30</f>
        <v>CRONOGRAMA FÍSICO-FINANCEIRO DE PROJETO EXECUTIVO - Requalificação viária da rua Jaci Laraia e de ruas do bairro Santa Lucia</v>
      </c>
      <c r="B34" s="261"/>
      <c r="C34" s="261"/>
      <c r="D34" s="261"/>
      <c r="E34" s="261"/>
      <c r="F34" s="261"/>
      <c r="G34" s="261"/>
      <c r="H34" s="261"/>
      <c r="I34" s="261"/>
      <c r="J34" s="261"/>
    </row>
    <row r="35" spans="1:16" s="103" customFormat="1" ht="7.9" customHeight="1" thickBot="1" x14ac:dyDescent="0.3">
      <c r="A35" s="271"/>
      <c r="B35" s="272"/>
      <c r="C35" s="272"/>
      <c r="D35" s="272"/>
      <c r="E35" s="272"/>
      <c r="F35" s="272"/>
      <c r="G35" s="272"/>
      <c r="H35" s="272"/>
      <c r="I35" s="272"/>
      <c r="J35" s="272"/>
    </row>
    <row r="36" spans="1:16" s="122" customFormat="1" ht="15" x14ac:dyDescent="0.2">
      <c r="B36" s="123" t="s">
        <v>504</v>
      </c>
      <c r="C36" s="123" t="s">
        <v>260</v>
      </c>
      <c r="D36" s="119" t="s">
        <v>838</v>
      </c>
      <c r="E36" s="119" t="s">
        <v>845</v>
      </c>
      <c r="F36" s="119" t="s">
        <v>846</v>
      </c>
      <c r="G36" s="119" t="s">
        <v>847</v>
      </c>
      <c r="H36" s="119" t="s">
        <v>848</v>
      </c>
      <c r="I36" s="119" t="s">
        <v>849</v>
      </c>
      <c r="J36" s="119" t="s">
        <v>850</v>
      </c>
    </row>
    <row r="37" spans="1:16" s="122" customFormat="1" ht="31.9" customHeight="1" thickBot="1" x14ac:dyDescent="0.25">
      <c r="A37" s="126"/>
      <c r="B37" s="108" t="s">
        <v>261</v>
      </c>
      <c r="C37" s="108" t="s">
        <v>262</v>
      </c>
      <c r="D37" s="120" t="s">
        <v>851</v>
      </c>
      <c r="E37" s="197" t="s">
        <v>852</v>
      </c>
      <c r="F37" s="197" t="s">
        <v>852</v>
      </c>
      <c r="G37" s="197" t="s">
        <v>852</v>
      </c>
      <c r="H37" s="197" t="s">
        <v>852</v>
      </c>
      <c r="I37" s="197" t="s">
        <v>852</v>
      </c>
      <c r="J37" s="197" t="s">
        <v>852</v>
      </c>
      <c r="K37" s="4"/>
      <c r="L37" s="4"/>
      <c r="M37" s="4"/>
      <c r="N37" s="4"/>
      <c r="O37" s="4"/>
      <c r="P37" s="4"/>
    </row>
    <row r="38" spans="1:16" s="122" customFormat="1" ht="31.9" customHeight="1" thickTop="1" thickBot="1" x14ac:dyDescent="0.25">
      <c r="A38" s="126"/>
      <c r="B38" s="108" t="s">
        <v>272</v>
      </c>
      <c r="C38" s="108" t="s">
        <v>9</v>
      </c>
      <c r="D38" s="120" t="s">
        <v>853</v>
      </c>
      <c r="E38" s="197" t="s">
        <v>854</v>
      </c>
      <c r="F38" s="197" t="s">
        <v>854</v>
      </c>
      <c r="G38" s="197" t="s">
        <v>854</v>
      </c>
      <c r="H38" s="197" t="s">
        <v>854</v>
      </c>
      <c r="I38" s="197" t="s">
        <v>854</v>
      </c>
      <c r="J38" s="197" t="s">
        <v>854</v>
      </c>
      <c r="K38" s="4"/>
      <c r="L38" s="4"/>
      <c r="M38" s="4"/>
      <c r="N38" s="4"/>
      <c r="O38" s="4"/>
      <c r="P38" s="4"/>
    </row>
    <row r="39" spans="1:16" s="122" customFormat="1" ht="31.9" customHeight="1" thickTop="1" thickBot="1" x14ac:dyDescent="0.25">
      <c r="A39" s="126"/>
      <c r="B39" s="108" t="s">
        <v>285</v>
      </c>
      <c r="C39" s="108" t="s">
        <v>286</v>
      </c>
      <c r="D39" s="120" t="s">
        <v>855</v>
      </c>
      <c r="E39" s="197" t="s">
        <v>857</v>
      </c>
      <c r="F39" s="197" t="s">
        <v>857</v>
      </c>
      <c r="G39" s="197" t="s">
        <v>857</v>
      </c>
      <c r="H39" s="197" t="s">
        <v>857</v>
      </c>
      <c r="I39" s="197" t="s">
        <v>857</v>
      </c>
      <c r="J39" s="197" t="s">
        <v>857</v>
      </c>
      <c r="K39" s="4"/>
      <c r="L39" s="4"/>
      <c r="M39" s="4"/>
      <c r="N39" s="4"/>
      <c r="O39" s="4"/>
      <c r="P39" s="4"/>
    </row>
    <row r="40" spans="1:16" s="122" customFormat="1" ht="31.9" customHeight="1" thickTop="1" thickBot="1" x14ac:dyDescent="0.25">
      <c r="A40" s="126"/>
      <c r="B40" s="108" t="s">
        <v>297</v>
      </c>
      <c r="C40" s="108" t="s">
        <v>21</v>
      </c>
      <c r="D40" s="120" t="s">
        <v>858</v>
      </c>
      <c r="E40" s="197" t="s">
        <v>859</v>
      </c>
      <c r="F40" s="197" t="s">
        <v>859</v>
      </c>
      <c r="G40" s="197" t="s">
        <v>859</v>
      </c>
      <c r="H40" s="197" t="s">
        <v>859</v>
      </c>
      <c r="I40" s="197" t="s">
        <v>859</v>
      </c>
      <c r="J40" s="197" t="s">
        <v>859</v>
      </c>
      <c r="K40" s="4"/>
      <c r="L40" s="4"/>
      <c r="M40" s="4"/>
      <c r="N40" s="4"/>
      <c r="O40" s="4"/>
      <c r="P40" s="4"/>
    </row>
    <row r="41" spans="1:16" s="122" customFormat="1" ht="31.9" customHeight="1" thickTop="1" thickBot="1" x14ac:dyDescent="0.25">
      <c r="A41" s="126"/>
      <c r="B41" s="108" t="s">
        <v>313</v>
      </c>
      <c r="C41" s="108" t="s">
        <v>314</v>
      </c>
      <c r="D41" s="120" t="s">
        <v>860</v>
      </c>
      <c r="E41" s="197" t="s">
        <v>861</v>
      </c>
      <c r="F41" s="197" t="s">
        <v>861</v>
      </c>
      <c r="G41" s="197" t="s">
        <v>861</v>
      </c>
      <c r="H41" s="197" t="s">
        <v>861</v>
      </c>
      <c r="I41" s="197" t="s">
        <v>690</v>
      </c>
      <c r="J41" s="197" t="s">
        <v>690</v>
      </c>
      <c r="K41" s="4"/>
      <c r="L41" s="4"/>
      <c r="M41" s="4"/>
      <c r="N41" s="4"/>
      <c r="O41" s="4"/>
      <c r="P41" s="4"/>
    </row>
    <row r="42" spans="1:16" s="122" customFormat="1" ht="31.9" customHeight="1" thickTop="1" thickBot="1" x14ac:dyDescent="0.25">
      <c r="A42" s="126"/>
      <c r="B42" s="108" t="s">
        <v>353</v>
      </c>
      <c r="C42" s="108" t="s">
        <v>19</v>
      </c>
      <c r="D42" s="120" t="s">
        <v>862</v>
      </c>
      <c r="E42" s="198" t="s">
        <v>863</v>
      </c>
      <c r="F42" s="197" t="s">
        <v>863</v>
      </c>
      <c r="G42" s="197" t="s">
        <v>863</v>
      </c>
      <c r="H42" s="197" t="s">
        <v>863</v>
      </c>
      <c r="I42" s="197" t="s">
        <v>863</v>
      </c>
      <c r="J42" s="197" t="s">
        <v>690</v>
      </c>
      <c r="K42" s="4"/>
      <c r="L42" s="4"/>
      <c r="M42" s="4"/>
      <c r="N42" s="4"/>
      <c r="O42" s="4"/>
      <c r="P42" s="4"/>
    </row>
    <row r="43" spans="1:16" s="122" customFormat="1" ht="31.9" customHeight="1" thickTop="1" thickBot="1" x14ac:dyDescent="0.25">
      <c r="A43" s="126"/>
      <c r="B43" s="108" t="s">
        <v>461</v>
      </c>
      <c r="C43" s="108" t="s">
        <v>20</v>
      </c>
      <c r="D43" s="120" t="s">
        <v>864</v>
      </c>
      <c r="E43" s="198" t="s">
        <v>865</v>
      </c>
      <c r="F43" s="198" t="s">
        <v>865</v>
      </c>
      <c r="G43" s="197" t="s">
        <v>865</v>
      </c>
      <c r="H43" s="197" t="s">
        <v>865</v>
      </c>
      <c r="I43" s="197" t="s">
        <v>865</v>
      </c>
      <c r="J43" s="197" t="s">
        <v>865</v>
      </c>
      <c r="K43" s="4"/>
      <c r="L43" s="4"/>
      <c r="M43" s="4"/>
      <c r="N43" s="4"/>
      <c r="O43" s="4"/>
      <c r="P43" s="4"/>
    </row>
    <row r="44" spans="1:16" s="122" customFormat="1" ht="31.9" customHeight="1" thickTop="1" thickBot="1" x14ac:dyDescent="0.25">
      <c r="A44" s="126"/>
      <c r="B44" s="108" t="s">
        <v>496</v>
      </c>
      <c r="C44" s="108" t="s">
        <v>541</v>
      </c>
      <c r="D44" s="120" t="s">
        <v>866</v>
      </c>
      <c r="E44" s="198" t="s">
        <v>868</v>
      </c>
      <c r="F44" s="198" t="s">
        <v>868</v>
      </c>
      <c r="G44" s="198" t="s">
        <v>690</v>
      </c>
      <c r="H44" s="198" t="s">
        <v>690</v>
      </c>
      <c r="I44" s="198" t="s">
        <v>690</v>
      </c>
      <c r="J44" s="197" t="s">
        <v>690</v>
      </c>
      <c r="K44" s="4"/>
      <c r="L44" s="4"/>
      <c r="M44" s="4"/>
      <c r="N44" s="4"/>
      <c r="O44" s="4"/>
      <c r="P44" s="4"/>
    </row>
    <row r="45" spans="1:16" s="122" customFormat="1" ht="31.9" customHeight="1" thickTop="1" thickBot="1" x14ac:dyDescent="0.25">
      <c r="A45" s="126"/>
      <c r="B45" s="108" t="s">
        <v>606</v>
      </c>
      <c r="C45" s="108" t="s">
        <v>10</v>
      </c>
      <c r="D45" s="120" t="s">
        <v>869</v>
      </c>
      <c r="E45" s="197" t="s">
        <v>870</v>
      </c>
      <c r="F45" s="197" t="s">
        <v>870</v>
      </c>
      <c r="G45" s="197" t="s">
        <v>870</v>
      </c>
      <c r="H45" s="197" t="s">
        <v>870</v>
      </c>
      <c r="I45" s="197" t="s">
        <v>870</v>
      </c>
      <c r="J45" s="197" t="s">
        <v>870</v>
      </c>
      <c r="K45" s="4"/>
      <c r="L45" s="4"/>
      <c r="M45" s="4"/>
      <c r="N45" s="4"/>
      <c r="O45" s="4"/>
      <c r="P45" s="4"/>
    </row>
    <row r="46" spans="1:16" s="126" customFormat="1" ht="24" customHeight="1" thickTop="1" x14ac:dyDescent="0.2">
      <c r="B46" s="269" t="s">
        <v>871</v>
      </c>
      <c r="C46" s="269"/>
      <c r="E46" s="193" t="s">
        <v>876</v>
      </c>
      <c r="F46" s="193" t="s">
        <v>876</v>
      </c>
      <c r="G46" s="193" t="s">
        <v>874</v>
      </c>
      <c r="H46" s="193" t="s">
        <v>874</v>
      </c>
      <c r="I46" s="193" t="s">
        <v>877</v>
      </c>
      <c r="J46" s="193" t="s">
        <v>878</v>
      </c>
      <c r="K46" s="4"/>
      <c r="L46" s="4"/>
      <c r="M46" s="4"/>
      <c r="N46" s="4"/>
      <c r="O46" s="4"/>
      <c r="P46" s="4"/>
    </row>
    <row r="47" spans="1:16" s="126" customFormat="1" ht="24" customHeight="1" x14ac:dyDescent="0.2">
      <c r="B47" s="269" t="s">
        <v>879</v>
      </c>
      <c r="C47" s="269"/>
      <c r="E47" s="196">
        <v>794633.1</v>
      </c>
      <c r="F47" s="196">
        <v>794633.1</v>
      </c>
      <c r="G47" s="196">
        <v>783846.73</v>
      </c>
      <c r="H47" s="196">
        <v>783846.73</v>
      </c>
      <c r="I47" s="196">
        <v>739123.03</v>
      </c>
      <c r="J47" s="196">
        <v>433558.67</v>
      </c>
      <c r="K47" s="4"/>
      <c r="L47" s="4"/>
      <c r="M47" s="4"/>
      <c r="N47" s="4"/>
      <c r="O47" s="4"/>
      <c r="P47" s="4"/>
    </row>
    <row r="48" spans="1:16" s="126" customFormat="1" ht="24" customHeight="1" x14ac:dyDescent="0.2">
      <c r="B48" s="269" t="s">
        <v>880</v>
      </c>
      <c r="C48" s="269"/>
      <c r="E48" s="193" t="s">
        <v>886</v>
      </c>
      <c r="F48" s="193" t="s">
        <v>887</v>
      </c>
      <c r="G48" s="193" t="s">
        <v>888</v>
      </c>
      <c r="H48" s="193" t="s">
        <v>889</v>
      </c>
      <c r="I48" s="193" t="s">
        <v>890</v>
      </c>
      <c r="J48" s="193" t="s">
        <v>891</v>
      </c>
      <c r="K48" s="4"/>
      <c r="N48" s="4"/>
      <c r="O48" s="4"/>
      <c r="P48" s="4"/>
    </row>
    <row r="49" spans="1:16" s="126" customFormat="1" ht="24" customHeight="1" x14ac:dyDescent="0.2">
      <c r="B49" s="269" t="s">
        <v>892</v>
      </c>
      <c r="C49" s="269"/>
      <c r="E49" s="196">
        <v>4463131.71</v>
      </c>
      <c r="F49" s="196">
        <v>5257764.8099999996</v>
      </c>
      <c r="G49" s="196">
        <v>6041611.54</v>
      </c>
      <c r="H49" s="196">
        <v>6825458.2599999998</v>
      </c>
      <c r="I49" s="196">
        <v>7564581.29</v>
      </c>
      <c r="J49" s="196">
        <v>7998139.9699999997</v>
      </c>
      <c r="K49" s="4"/>
      <c r="N49" s="4"/>
      <c r="O49" s="4"/>
      <c r="P49" s="4"/>
    </row>
    <row r="50" spans="1:16" s="126" customFormat="1" x14ac:dyDescent="0.2">
      <c r="A50" s="194"/>
      <c r="B50" s="194"/>
      <c r="C50" s="194"/>
      <c r="D50" s="194"/>
    </row>
    <row r="51" spans="1:16" s="126" customFormat="1" x14ac:dyDescent="0.2">
      <c r="G51" s="127"/>
    </row>
    <row r="52" spans="1:16" s="126" customFormat="1" x14ac:dyDescent="0.2">
      <c r="G52" s="127"/>
    </row>
    <row r="53" spans="1:16" s="126" customFormat="1" x14ac:dyDescent="0.2">
      <c r="G53" s="127"/>
    </row>
    <row r="54" spans="1:16" s="126" customFormat="1" x14ac:dyDescent="0.2">
      <c r="G54" s="127"/>
    </row>
    <row r="55" spans="1:16" s="126" customFormat="1" ht="15.75" x14ac:dyDescent="0.2">
      <c r="C55" s="45" t="s">
        <v>4</v>
      </c>
      <c r="D55" s="200" t="s">
        <v>108</v>
      </c>
      <c r="E55" s="200"/>
      <c r="F55" s="200"/>
      <c r="G55" s="127"/>
    </row>
    <row r="56" spans="1:16" s="126" customFormat="1" ht="15.75" x14ac:dyDescent="0.2">
      <c r="C56" s="44"/>
      <c r="D56" s="199" t="s">
        <v>109</v>
      </c>
      <c r="E56" s="199"/>
      <c r="F56" s="199"/>
      <c r="G56" s="127"/>
    </row>
    <row r="57" spans="1:16" s="126" customFormat="1" x14ac:dyDescent="0.2">
      <c r="G57" s="127"/>
    </row>
    <row r="58" spans="1:16" s="126" customFormat="1" x14ac:dyDescent="0.2">
      <c r="G58" s="127"/>
    </row>
    <row r="59" spans="1:16" s="126" customFormat="1" x14ac:dyDescent="0.2">
      <c r="G59" s="127"/>
    </row>
    <row r="60" spans="1:16" s="126" customFormat="1" x14ac:dyDescent="0.2">
      <c r="G60" s="127"/>
    </row>
    <row r="61" spans="1:16" s="126" customFormat="1" x14ac:dyDescent="0.2">
      <c r="G61" s="127"/>
    </row>
  </sheetData>
  <mergeCells count="29">
    <mergeCell ref="B20:C20"/>
    <mergeCell ref="B21:C21"/>
    <mergeCell ref="B22:C22"/>
    <mergeCell ref="B23:C23"/>
    <mergeCell ref="A26:H26"/>
    <mergeCell ref="A8:J8"/>
    <mergeCell ref="A9:J9"/>
    <mergeCell ref="A1:H2"/>
    <mergeCell ref="A3:B6"/>
    <mergeCell ref="C3:F3"/>
    <mergeCell ref="C4:F6"/>
    <mergeCell ref="I4:J4"/>
    <mergeCell ref="I5:I6"/>
    <mergeCell ref="J5:J6"/>
    <mergeCell ref="A27:H28"/>
    <mergeCell ref="A29:B32"/>
    <mergeCell ref="C29:F29"/>
    <mergeCell ref="C30:F32"/>
    <mergeCell ref="I30:J30"/>
    <mergeCell ref="I31:I32"/>
    <mergeCell ref="J31:J32"/>
    <mergeCell ref="B49:C49"/>
    <mergeCell ref="D55:F55"/>
    <mergeCell ref="D56:F56"/>
    <mergeCell ref="A34:J34"/>
    <mergeCell ref="A35:J35"/>
    <mergeCell ref="B46:C46"/>
    <mergeCell ref="B47:C47"/>
    <mergeCell ref="B48:C48"/>
  </mergeCells>
  <pageMargins left="0.51181102362204722" right="0.51181102362204722" top="0.78740157480314965" bottom="0.78740157480314965" header="0.31496062992125984" footer="0.31496062992125984"/>
  <pageSetup scale="68" fitToHeight="2000" orientation="landscape" r:id="rId1"/>
  <headerFooter>
    <oddFooter>Página &amp;P de &amp;N</oddFooter>
  </headerFooter>
  <rowBreaks count="1" manualBreakCount="1">
    <brk id="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MEMORIA DE CALCULO</vt:lpstr>
      <vt:lpstr>ORÇAMENTO</vt:lpstr>
      <vt:lpstr>COMPOSIÇÕES</vt:lpstr>
      <vt:lpstr>CURVA ABC</vt:lpstr>
      <vt:lpstr>CRONOGRAMA</vt:lpstr>
      <vt:lpstr>COMPOSIÇÕES!Area_de_impressao</vt:lpstr>
      <vt:lpstr>CRONOGRAMA!Area_de_impressao</vt:lpstr>
      <vt:lpstr>'CURVA ABC'!Area_de_impressao</vt:lpstr>
      <vt:lpstr>'MEMORIA DE CALCULO'!Area_de_impressao</vt:lpstr>
      <vt:lpstr>ORÇAMENTO!Area_de_impressao</vt:lpstr>
      <vt:lpstr>'MEMORIA DE CALCULO'!Titulos_de_impressao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2023-04-17T18:59:48Z</cp:lastPrinted>
  <dcterms:created xsi:type="dcterms:W3CDTF">2021-07-05T20:11:43Z</dcterms:created>
  <dcterms:modified xsi:type="dcterms:W3CDTF">2023-04-17T19:07:21Z</dcterms:modified>
</cp:coreProperties>
</file>