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M POUSO ALEGRE - SEC. OBRAS\2023-04-05 - PMPA - DUPLICAÇÃO ACESSO YOKI\01 - PROJETO\02-PROJETO DWG\06 - ORÇ\"/>
    </mc:Choice>
  </mc:AlternateContent>
  <xr:revisionPtr revIDLastSave="0" documentId="13_ncr:1_{B90F0B9F-F726-434D-BD0E-85C5673E5630}" xr6:coauthVersionLast="36" xr6:coauthVersionMax="36" xr10:uidLastSave="{00000000-0000-0000-0000-000000000000}"/>
  <bookViews>
    <workbookView xWindow="0" yWindow="0" windowWidth="28740" windowHeight="12045" tabRatio="776" xr2:uid="{00000000-000D-0000-FFFF-FFFF00000000}"/>
  </bookViews>
  <sheets>
    <sheet name="DADOS" sheetId="4" r:id="rId1"/>
    <sheet name="MEMORIA DE CALCULO" sheetId="9" r:id="rId2"/>
    <sheet name="ORÇAMENTO FINAL" sheetId="2" r:id="rId3"/>
    <sheet name="COMPOSIÇÃO" sheetId="8" r:id="rId4"/>
    <sheet name="CURVA ABC" sheetId="7" r:id="rId5"/>
    <sheet name="CRONOGRAMA PARA 6 MESES" sheetId="19" r:id="rId6"/>
    <sheet name="COTAÇÕES" sheetId="3" r:id="rId7"/>
    <sheet name="Planilha1" sheetId="21" r:id="rId8"/>
  </sheets>
  <definedNames>
    <definedName name="_xlnm.Print_Area" localSheetId="3">COMPOSIÇÃO!$A$1:$J$288</definedName>
    <definedName name="_xlnm.Print_Area" localSheetId="6">COTAÇÕES!$A$1:$H$17</definedName>
    <definedName name="_xlnm.Print_Area" localSheetId="5">'CRONOGRAMA PARA 6 MESES'!$A$1:$I$35</definedName>
    <definedName name="_xlnm.Print_Area" localSheetId="4">'CURVA ABC'!$A$1:$J$104</definedName>
    <definedName name="_xlnm.Print_Area" localSheetId="0">DADOS!$A$1:$D$17</definedName>
    <definedName name="_xlnm.Print_Area" localSheetId="1">'MEMORIA DE CALCULO'!$A$1:$H$695</definedName>
    <definedName name="_xlnm.Print_Area" localSheetId="2">'ORÇAMENTO FINAL'!$A$1:$I$160</definedName>
    <definedName name="CONCATENAR" localSheetId="3">CONCATENATE(COMPOSIÇÃO!$A1," ",COMPOSIÇÃO!$B1)</definedName>
    <definedName name="CONCATENAR" localSheetId="6">CONCATENATE(COTAÇÕES!$B1," ",COTAÇÕES!$C1)</definedName>
    <definedName name="EMPRESAS">OFFSET(COTAÇÕES!#REF!,1,0):OFFSET(COTAÇÕES!#REF!,-1,0)</definedName>
    <definedName name="INDICES">OFFSET(COTAÇÕES!#REF!,1,0):OFFSET(COTAÇÕES!#REF!,-1,0)</definedName>
    <definedName name="NCOTACOES">8</definedName>
    <definedName name="NEMPRESAS">6</definedName>
    <definedName name="ORÇAMENTO.BancoRef" hidden="1">'ORÇAMENTO FINAL'!$F$7</definedName>
    <definedName name="ORÇAMENTO.CustoUnitario" hidden="1">ROUND('ORÇAMENTO FINAL'!$V1,15-13*'ORÇAMENTO FINAL'!$AG$7)</definedName>
    <definedName name="ORÇAMENTO.PrecoUnitarioLicitado" hidden="1">'ORÇAMENTO FINAL'!$AM1</definedName>
    <definedName name="REFERENCIA.Descricao" hidden="1">IF(ISNUMBER('ORÇAMENTO FINAL'!$AG1),OFFSET(INDIRECT(ORÇAMENTO.BancoRef),'ORÇAMENTO FINAL'!$AG1-1,3,1),'ORÇAMENTO FINAL'!$AG1)</definedName>
    <definedName name="REFERENCIA.Unidade" hidden="1">IF(ISNUMBER('ORÇAMENTO FINAL'!$AG1),OFFSET(INDIRECT(ORÇAMENTO.BancoRef),'ORÇAMENTO FINAL'!$AG1-1,4,1),"-")</definedName>
    <definedName name="SomaAgrup" hidden="1">SUMIF(OFFSET('ORÇAMENTO FINAL'!$C1,1,0,'ORÇAMENTO FINAL'!$D1),"S",OFFSET('ORÇAMENTO FINAL'!A1,1,0,'ORÇAMENTO FINAL'!$D1))</definedName>
    <definedName name="TIPOORCAMENTO" hidden="1">IF(VALUE(#REF!)=2,"Licitado","Proposto")</definedName>
    <definedName name="_xlnm.Print_Titles" localSheetId="3">COMPOSIÇÃO!$6:$9</definedName>
    <definedName name="_xlnm.Print_Titles" localSheetId="6">COTAÇÕES!$5:$7</definedName>
    <definedName name="_xlnm.Print_Titles" localSheetId="4">'CURVA ABC'!$6:$9</definedName>
    <definedName name="_xlnm.Print_Titles" localSheetId="0">DADOS!#REF!</definedName>
    <definedName name="_xlnm.Print_Titles" localSheetId="1">'MEMORIA DE CALCULO'!$5:$7</definedName>
    <definedName name="_xlnm.Print_Titles" localSheetId="2">'ORÇAMENTO FINAL'!$6:$9</definedName>
    <definedName name="VTOTAL1" hidden="1">ROUND('ORÇAMENTO FINAL'!$U1*'ORÇAMENTO FINAL'!$X1,15-13*'ORÇAMENTO FINAL'!#REF!)</definedName>
  </definedNames>
  <calcPr calcId="191029"/>
</workbook>
</file>

<file path=xl/calcChain.xml><?xml version="1.0" encoding="utf-8"?>
<calcChain xmlns="http://schemas.openxmlformats.org/spreadsheetml/2006/main">
  <c r="C632" i="9" l="1"/>
  <c r="C591" i="9"/>
  <c r="C623" i="9"/>
  <c r="B5" i="21" l="1"/>
  <c r="B3" i="21"/>
  <c r="B4" i="21"/>
  <c r="B2" i="21"/>
  <c r="C597" i="9"/>
  <c r="C468" i="9"/>
  <c r="C295" i="9" l="1"/>
  <c r="C294" i="9"/>
  <c r="E250" i="9"/>
  <c r="E210" i="9"/>
  <c r="C182" i="9"/>
  <c r="C184" i="9" s="1"/>
  <c r="C121" i="9"/>
  <c r="C33" i="19" l="1"/>
  <c r="C32" i="19"/>
  <c r="I1" i="2"/>
  <c r="D4" i="2"/>
  <c r="H4" i="2"/>
  <c r="I5" i="2"/>
  <c r="A7" i="2"/>
  <c r="C645" i="9" l="1"/>
  <c r="C639" i="9"/>
  <c r="C642" i="9"/>
  <c r="E87" i="9"/>
  <c r="E93" i="9"/>
  <c r="C95" i="9"/>
  <c r="C92" i="9"/>
  <c r="C63" i="9"/>
  <c r="C646" i="9" l="1"/>
  <c r="C650" i="9" l="1"/>
  <c r="C652" i="9" s="1"/>
  <c r="C662" i="9"/>
  <c r="C664" i="9" s="1"/>
  <c r="E223" i="9"/>
  <c r="E217" i="9"/>
  <c r="C210" i="9"/>
  <c r="C213" i="9" s="1"/>
  <c r="C656" i="9" l="1"/>
  <c r="C658" i="9" s="1"/>
  <c r="C217" i="9"/>
  <c r="C219" i="9" s="1"/>
  <c r="C223" i="9"/>
  <c r="C428" i="9"/>
  <c r="C434" i="9"/>
  <c r="C351" i="9"/>
  <c r="C364" i="9" s="1"/>
  <c r="C302" i="9"/>
  <c r="C298" i="9"/>
  <c r="C275" i="9" l="1"/>
  <c r="C271" i="9"/>
  <c r="C239" i="9" l="1"/>
  <c r="C253" i="9" s="1"/>
  <c r="C179" i="9" l="1"/>
  <c r="C181" i="9" s="1"/>
  <c r="E155" i="9"/>
  <c r="E158" i="9"/>
  <c r="C144" i="9"/>
  <c r="C158" i="9" s="1"/>
  <c r="C160" i="9" s="1"/>
  <c r="C155" i="9"/>
  <c r="C131" i="9"/>
  <c r="C133" i="9" s="1"/>
  <c r="C128" i="9"/>
  <c r="C130" i="9" s="1"/>
  <c r="E534" i="9" l="1"/>
  <c r="H534" i="9"/>
  <c r="G534" i="9"/>
  <c r="F534" i="9"/>
  <c r="C523" i="9"/>
  <c r="C519" i="9"/>
  <c r="C534" i="9" s="1"/>
  <c r="C533" i="9" l="1"/>
  <c r="C536" i="9"/>
  <c r="C477" i="9"/>
  <c r="C478" i="9" s="1"/>
  <c r="C535" i="9" l="1"/>
  <c r="E673" i="9"/>
  <c r="C537" i="9" l="1"/>
  <c r="C547" i="9" s="1"/>
  <c r="C617" i="9"/>
  <c r="C626" i="9"/>
  <c r="L99" i="9" l="1"/>
  <c r="L100" i="9"/>
  <c r="C75" i="9"/>
  <c r="C87" i="9" s="1"/>
  <c r="C89" i="9" s="1"/>
  <c r="C97" i="9" s="1"/>
  <c r="C246" i="9"/>
  <c r="C250" i="9" s="1"/>
  <c r="C252" i="9" s="1"/>
  <c r="C254" i="9" s="1"/>
  <c r="C256" i="9" s="1"/>
  <c r="C231" i="9"/>
  <c r="C156" i="9"/>
  <c r="C157" i="9" s="1"/>
  <c r="C114" i="9"/>
  <c r="C148" i="9" s="1"/>
  <c r="C17" i="9"/>
  <c r="L101" i="9" l="1"/>
  <c r="L102" i="9" s="1"/>
  <c r="E189" i="9" l="1"/>
  <c r="E201" i="9"/>
  <c r="E195" i="9"/>
  <c r="E687" i="9" l="1"/>
  <c r="E681" i="9"/>
  <c r="E556" i="9"/>
  <c r="E549" i="9"/>
  <c r="E547" i="9"/>
  <c r="E512" i="9"/>
  <c r="E510" i="9"/>
  <c r="E494" i="9"/>
  <c r="E488" i="9"/>
  <c r="E406" i="9"/>
  <c r="H406" i="9"/>
  <c r="G406" i="9"/>
  <c r="F406" i="9"/>
  <c r="E398" i="9"/>
  <c r="E394" i="9"/>
  <c r="E377" i="9"/>
  <c r="E371" i="9"/>
  <c r="E286" i="9"/>
  <c r="E279" i="9"/>
  <c r="E275" i="9"/>
  <c r="E271" i="9"/>
  <c r="E260" i="9"/>
  <c r="E172" i="9"/>
  <c r="E166" i="9"/>
  <c r="E154" i="9"/>
  <c r="E151" i="9"/>
  <c r="E148" i="9"/>
  <c r="E107" i="9"/>
  <c r="E101" i="9"/>
  <c r="C504" i="9"/>
  <c r="C506" i="9" s="1"/>
  <c r="C482" i="9"/>
  <c r="C500" i="9" s="1"/>
  <c r="C394" i="9"/>
  <c r="C397" i="9" s="1"/>
  <c r="C398" i="9"/>
  <c r="C176" i="9" l="1"/>
  <c r="C178" i="9" s="1"/>
  <c r="C125" i="9"/>
  <c r="C127" i="9" s="1"/>
  <c r="C134" i="9" s="1"/>
  <c r="C154" i="9" s="1"/>
  <c r="C185" i="9" l="1"/>
  <c r="C189" i="9" s="1"/>
  <c r="C191" i="9" s="1"/>
  <c r="C151" i="9"/>
  <c r="C153" i="9" s="1"/>
  <c r="C150" i="9" l="1"/>
  <c r="C162" i="9" s="1"/>
  <c r="C512" i="9"/>
  <c r="C172" i="9" l="1"/>
  <c r="C166" i="9"/>
  <c r="C107" i="9"/>
  <c r="C101" i="9"/>
  <c r="C103" i="9" s="1"/>
  <c r="C279" i="9" l="1"/>
  <c r="C282" i="9" s="1"/>
  <c r="C286" i="9" l="1"/>
  <c r="C288" i="9" s="1"/>
  <c r="C201" i="9" l="1"/>
  <c r="C195" i="9"/>
  <c r="C197" i="9" s="1"/>
  <c r="C168" i="9" l="1"/>
  <c r="C527" i="9"/>
  <c r="C541" i="9" s="1"/>
  <c r="C543" i="9" s="1"/>
  <c r="C484" i="9" l="1"/>
  <c r="C488" i="9" s="1"/>
  <c r="C490" i="9" s="1"/>
  <c r="C510" i="9"/>
  <c r="C515" i="9" s="1"/>
  <c r="C529" i="9"/>
  <c r="C549" i="9" l="1"/>
  <c r="C552" i="9" s="1"/>
  <c r="C556" i="9" s="1"/>
  <c r="C558" i="9" s="1"/>
  <c r="C494" i="9"/>
  <c r="C496" i="9" s="1"/>
  <c r="G1" i="9" l="1"/>
  <c r="I2" i="2"/>
  <c r="I5" i="19" l="1"/>
  <c r="H4" i="19"/>
  <c r="I1" i="19"/>
  <c r="B4" i="19" l="1"/>
  <c r="A7" i="19" s="1"/>
  <c r="J5" i="8" l="1"/>
  <c r="C673" i="9" l="1"/>
  <c r="C677" i="9" s="1"/>
  <c r="C317" i="9"/>
  <c r="C310" i="9"/>
  <c r="C399" i="9"/>
  <c r="C401" i="9" s="1"/>
  <c r="C402" i="9" s="1"/>
  <c r="C337" i="9"/>
  <c r="C363" i="9" s="1"/>
  <c r="C367" i="9" s="1"/>
  <c r="C406" i="9" l="1"/>
  <c r="C408" i="9" s="1"/>
  <c r="C687" i="9"/>
  <c r="C681" i="9"/>
  <c r="C371" i="9" l="1"/>
  <c r="I4" i="8"/>
  <c r="C18" i="9" l="1"/>
  <c r="C40" i="9"/>
  <c r="C41" i="9" s="1"/>
  <c r="C260" i="9" l="1"/>
  <c r="C262" i="9" s="1"/>
  <c r="C377" i="9"/>
  <c r="C373" i="9"/>
  <c r="D160" i="2" l="1"/>
  <c r="D159" i="2"/>
  <c r="C683" i="9" l="1"/>
  <c r="C695" i="9" l="1"/>
  <c r="C694" i="9"/>
  <c r="E288" i="8" l="1"/>
  <c r="C17" i="3"/>
  <c r="D104" i="7"/>
  <c r="C4" i="9" l="1"/>
  <c r="A6" i="9" s="1"/>
  <c r="I2" i="19" l="1"/>
  <c r="G2" i="9"/>
  <c r="H2" i="3"/>
  <c r="E287" i="8" l="1"/>
  <c r="C4" i="8"/>
  <c r="A8" i="8" s="1"/>
  <c r="J1" i="8"/>
  <c r="D103" i="7"/>
  <c r="C16" i="3"/>
  <c r="J1" i="7"/>
  <c r="J5" i="7"/>
  <c r="I4" i="7"/>
  <c r="C4" i="7"/>
  <c r="A7" i="7" s="1"/>
  <c r="H1" i="3"/>
  <c r="C4" i="3"/>
  <c r="A6" i="3" s="1"/>
  <c r="J2" i="7" l="1"/>
  <c r="J2" i="8"/>
</calcChain>
</file>

<file path=xl/sharedStrings.xml><?xml version="1.0" encoding="utf-8"?>
<sst xmlns="http://schemas.openxmlformats.org/spreadsheetml/2006/main" count="3988" uniqueCount="1368">
  <si>
    <t>Total</t>
  </si>
  <si>
    <t>m²</t>
  </si>
  <si>
    <t>m³</t>
  </si>
  <si>
    <t>Revisão:</t>
  </si>
  <si>
    <t>Projeto:</t>
  </si>
  <si>
    <t>RESPONSÁVEL TÉCNICO:</t>
  </si>
  <si>
    <t>m</t>
  </si>
  <si>
    <t>Cliente:</t>
  </si>
  <si>
    <t>Data:</t>
  </si>
  <si>
    <t>Empresa projetista:</t>
  </si>
  <si>
    <t xml:space="preserve">Projeto: </t>
  </si>
  <si>
    <t>Bancos:</t>
  </si>
  <si>
    <t>BDI 1:</t>
  </si>
  <si>
    <t>BDI 2:</t>
  </si>
  <si>
    <t>Data base:</t>
  </si>
  <si>
    <t>Crea:</t>
  </si>
  <si>
    <t>Altura</t>
  </si>
  <si>
    <t>Item</t>
  </si>
  <si>
    <t>Código</t>
  </si>
  <si>
    <t>Banco</t>
  </si>
  <si>
    <t>Descrição</t>
  </si>
  <si>
    <t>Valor Unit com BDI</t>
  </si>
  <si>
    <t>Total Por Etapa</t>
  </si>
  <si>
    <t>30 DIAS</t>
  </si>
  <si>
    <t>60 DIAS</t>
  </si>
  <si>
    <t>90 DIAS</t>
  </si>
  <si>
    <t>120 DIAS</t>
  </si>
  <si>
    <t>150 DIAS</t>
  </si>
  <si>
    <t>180 DIAS</t>
  </si>
  <si>
    <t>DADOS PARA O ORÇAMENTO</t>
  </si>
  <si>
    <t>Engenheiro(a) responsável:</t>
  </si>
  <si>
    <t>Logo de Pouso Alegre</t>
  </si>
  <si>
    <t>Logo de Santa Rita do Sapucaí</t>
  </si>
  <si>
    <t>MEMORIAL DE CÁLCULO</t>
  </si>
  <si>
    <t>PLANILHA ORÇAMENTÁRIA</t>
  </si>
  <si>
    <t>Valor Unit.</t>
  </si>
  <si>
    <t>Quantidade</t>
  </si>
  <si>
    <t>Unidade</t>
  </si>
  <si>
    <t>CURVA ABC DE SERVIÇOS</t>
  </si>
  <si>
    <t>PLANILHA DE COTAÇÕES</t>
  </si>
  <si>
    <t>U</t>
  </si>
  <si>
    <t>u</t>
  </si>
  <si>
    <t xml:space="preserve"> 1 </t>
  </si>
  <si>
    <t>Porcentagem</t>
  </si>
  <si>
    <t>Custo</t>
  </si>
  <si>
    <t>Porcentagem Acumulado</t>
  </si>
  <si>
    <t>SETOP</t>
  </si>
  <si>
    <t>UN</t>
  </si>
  <si>
    <t>SINAPI</t>
  </si>
  <si>
    <t>M</t>
  </si>
  <si>
    <t>M²</t>
  </si>
  <si>
    <t>H</t>
  </si>
  <si>
    <t>PAVIMENTAÇÃO</t>
  </si>
  <si>
    <t>%</t>
  </si>
  <si>
    <t>TRANSPORTE</t>
  </si>
  <si>
    <t>km</t>
  </si>
  <si>
    <t>Empolamento</t>
  </si>
  <si>
    <t>CARGA</t>
  </si>
  <si>
    <t>Volume de carga</t>
  </si>
  <si>
    <t>m³ x km</t>
  </si>
  <si>
    <t>Tempo</t>
  </si>
  <si>
    <t>Espessura</t>
  </si>
  <si>
    <t>CARGA, MANOBRA E DESCARGA DE SOLOS E MATERIAIS GRANULARES EM CAMINHÃO BASCULANTE 10 M³ - CARGA COM ESCAVADEIRA HIDRÁULICA (CAÇAMBA DE 1,20 M³ / 155 HP) E DESCARGA LIVRE (UNIDADE: M3). AF_07/2020</t>
  </si>
  <si>
    <t>TRANSPORTE COM CAMINHÃO BASCULANTE DE 10 M³, EM VIA URBANA PAVIMENTADA, DMT ATÉ 30 KM (UNIDADE: M3XKM). AF_07/2020</t>
  </si>
  <si>
    <t>Peso</t>
  </si>
  <si>
    <t>M3XKM</t>
  </si>
  <si>
    <t>ESPALHAMENTO DE MATERIAL COM TRATOR DE ESTEIRAS. AF_11/2019</t>
  </si>
  <si>
    <t>mês</t>
  </si>
  <si>
    <t>meses</t>
  </si>
  <si>
    <t>ESPALHAMENTO DO MATERIAL</t>
  </si>
  <si>
    <t>TERRAPLENAGEM</t>
  </si>
  <si>
    <t>CORTE E ATERRO</t>
  </si>
  <si>
    <t>Volume de aterro</t>
  </si>
  <si>
    <t>DRENAGEM</t>
  </si>
  <si>
    <t>MOVIMENTAÇÃO DE TERRA</t>
  </si>
  <si>
    <t>ESGOTAMENTO</t>
  </si>
  <si>
    <t>Horas</t>
  </si>
  <si>
    <t>Dias</t>
  </si>
  <si>
    <t>PREPARO DA VALA</t>
  </si>
  <si>
    <t>LIMPEZA PERMANENTE DA OBRA</t>
  </si>
  <si>
    <t>Volume estimado</t>
  </si>
  <si>
    <t>Distância - Bota fora de resíduos de contrução</t>
  </si>
  <si>
    <t>PLANILHA DE COMPOSIÇÕES COM PREÇO UNITÁRIO</t>
  </si>
  <si>
    <t>LOCAÇÃO DE CONTAINER COM ISOLAMENTO TÉRMICO, TIPO 3, PARA DEPÓSITO/FERRAMENTARIA DE OBRA, COM MEDIDAS REFERENCIAIS DE (6) METROS COMPRIMENTO, (2,3) METROS LARGURA E (2,5) METROS ALTURA ÚTIL INTERNA, INCLUSIVE LIGAÇÕES ELÉTRICAS INTERNAS, EXCLUSIVE MOBILIZAÇÃO/DESMOBILIZAÇÃO E LIGAÇÕES PROVISÓRIAS EXTERNAS</t>
  </si>
  <si>
    <t>LIGAÇÕES PROVISÓRIAS PARA CONTAINER TIPO 3 (CORRESPONDENTE AO CÓDIGO ED-16350)</t>
  </si>
  <si>
    <t>LOCAÇÃO DE BANHEIRO QUÍMICO, DIMENSÃO (110X120X230)CM, LINHA PADRÃO, CONTENDO UMA (1) PIA/HIGIENIZADOR DE MÃOS, INCLUSIVE MANUTENÇÃO E MOBILIZAÇÃO/DESMOBILIZAÇÃO</t>
  </si>
  <si>
    <t>LIMPEZA MECANIZADA DE CAMADA VEGETAL, VEGETAÇÃO E PEQUENAS ÁRVORES (DIÂMETRO DE TRONCO MENOR QUE 0,20 M), COM TRATOR DE ESTEIRAS.AF_05/2018</t>
  </si>
  <si>
    <t>CARGA, MANOBRA E DESCARGA DE ENTULHO EM CAMINHÃO BASCULANTE 10 M³ - CARGA COM ESCAVADEIRA HIDRÁULICA  (CAÇAMBA DE 0,80 M³ / 111 HP) E DESCARGA LIVRE (UNIDADE: M3). AF_07/2020</t>
  </si>
  <si>
    <t>TOTAL SEM BDI</t>
  </si>
  <si>
    <t>Valor  Unit. Com BDI</t>
  </si>
  <si>
    <t xml:space="preserve">Peso Acumulado </t>
  </si>
  <si>
    <t>1.1</t>
  </si>
  <si>
    <t>un</t>
  </si>
  <si>
    <t>CANTEIRO DE OBRAS</t>
  </si>
  <si>
    <t>LOCAÇÃO DE CONTAINER COM ISOLAMENTO TÉRMICO, TIPO 3, PARA DEPÓSITO/FERRAMENTARIA DE OBRA</t>
  </si>
  <si>
    <t>VIGIA NOTURNO</t>
  </si>
  <si>
    <t>Meses de obra</t>
  </si>
  <si>
    <t>horas</t>
  </si>
  <si>
    <t>SERVIÇOS PRELIMINARES</t>
  </si>
  <si>
    <t>Subtotal</t>
  </si>
  <si>
    <t>Distância - Bota-fora de resíduos</t>
  </si>
  <si>
    <t>DMT</t>
  </si>
  <si>
    <t>EXECUÇÃO DE BASE COM BICA CORRIDA</t>
  </si>
  <si>
    <t>Área de calçada</t>
  </si>
  <si>
    <t>CARGA DE MATERIAIS GRANULARES</t>
  </si>
  <si>
    <t>Volume de bica corrida</t>
  </si>
  <si>
    <t>Distância - Britasul</t>
  </si>
  <si>
    <t>REGULARIZAÇÃO E COMPACTAÇÃO DO SUBLEITO</t>
  </si>
  <si>
    <t>Área de sarjeta</t>
  </si>
  <si>
    <t>Volume de rachão</t>
  </si>
  <si>
    <t>Subtotal - Rachão</t>
  </si>
  <si>
    <t>SARJETA</t>
  </si>
  <si>
    <t>LOCAÇÕES</t>
  </si>
  <si>
    <t>Total - Volume de corte</t>
  </si>
  <si>
    <t>Total - Volume de aterro</t>
  </si>
  <si>
    <t>Coeficiente de contração</t>
  </si>
  <si>
    <t>Total  de carga</t>
  </si>
  <si>
    <t>Carga</t>
  </si>
  <si>
    <t>ESPALHAMENTO DE MATERIAL</t>
  </si>
  <si>
    <t>TUBULAÇÕES</t>
  </si>
  <si>
    <t>TUBO DE CONCRETO ARMADO DN 800 mm</t>
  </si>
  <si>
    <t>BOCA DE LOBO SIMPLES</t>
  </si>
  <si>
    <t xml:space="preserve">ESCAVAÇÃO MECANIZADA DE VALA  H ≤ 1,50 m </t>
  </si>
  <si>
    <t>CONFORME ANEXO I</t>
  </si>
  <si>
    <t>ESCORAMENTO DE VALAS</t>
  </si>
  <si>
    <t>LOCAÇÃO DE GERADOR</t>
  </si>
  <si>
    <t>LOCAÇÃO DE BOMBA SUBMERSÍVEL</t>
  </si>
  <si>
    <t>EXECUÇÃO DE LOCAÇÃO PELO MÉTODO DA CRUZETA</t>
  </si>
  <si>
    <t>SERVIÇOS PRELIMINARES PARA LOCAÇÃO</t>
  </si>
  <si>
    <t xml:space="preserve">LIMPEZA DA OBRA  </t>
  </si>
  <si>
    <t>Período de obra</t>
  </si>
  <si>
    <t>Quantidade de linhas</t>
  </si>
  <si>
    <t>Quantidade de curvas</t>
  </si>
  <si>
    <t>Distância - Bota-fora de solo</t>
  </si>
  <si>
    <t>Volume total de escavação</t>
  </si>
  <si>
    <t>POÇO DE VISITA γ DN 600 ATÉ 1000 mm</t>
  </si>
  <si>
    <t>ADMINISTRAÇÃO DE OBRA</t>
  </si>
  <si>
    <t>8.1.1</t>
  </si>
  <si>
    <t>8.3.1</t>
  </si>
  <si>
    <t xml:space="preserve"> 4.2 </t>
  </si>
  <si>
    <t>Tipo</t>
  </si>
  <si>
    <t>Próprio</t>
  </si>
  <si>
    <t>SEDI - SERVIÇOS DIVERSOS</t>
  </si>
  <si>
    <t>Material</t>
  </si>
  <si>
    <t>KG</t>
  </si>
  <si>
    <t xml:space="preserve"> 4.3 </t>
  </si>
  <si>
    <t>SICRO3</t>
  </si>
  <si>
    <t/>
  </si>
  <si>
    <t>TRAN - TRANSPORTES, CARGAS E DESCARGAS</t>
  </si>
  <si>
    <t>PAVI - PAVIMENTAÇÃO</t>
  </si>
  <si>
    <t>DROP - DRENAGEM/OBRAS DE CONTENÇÃO / POÇOS DE VISITA E CAIXAS</t>
  </si>
  <si>
    <t xml:space="preserve"> 8.1.1 </t>
  </si>
  <si>
    <t>EXECUÇÃO DA LOCAÇÃO PELO MÉTODO DA CRUZETA</t>
  </si>
  <si>
    <t>SERT - SERVIÇOS TÉCNICOS</t>
  </si>
  <si>
    <t>SERVIÇOS PRELIMINARES PARA LOCAÇÃO PELO MÉTODO DA CRUZETA</t>
  </si>
  <si>
    <t>ASTU - ASSENTAMENTO DE TUBOS E PECAS</t>
  </si>
  <si>
    <t xml:space="preserve"> 8.3.1 </t>
  </si>
  <si>
    <t>FUES - FUNDAÇÕES E ESTRUTURAS</t>
  </si>
  <si>
    <t>POÇO DE VISITA γ (600 ATÉ 1000 MM), INCLUINDO CHAMINÉ, CIMBRAMENTO E LASTRO DE BRITA</t>
  </si>
  <si>
    <t>DRE</t>
  </si>
  <si>
    <t>EMASSAMENTO DE MATERIAL GRANULAR-RACHÃO. EXCLUSIVE CARGA E TRANSPORTE</t>
  </si>
  <si>
    <t>MES</t>
  </si>
  <si>
    <t>URBA - URBANIZAÇÃO</t>
  </si>
  <si>
    <t xml:space="preserve"> 88326 </t>
  </si>
  <si>
    <t>VIGIA NOTURNO COM ENCARGOS COMPLEMENTARES</t>
  </si>
  <si>
    <t xml:space="preserve"> 95875 </t>
  </si>
  <si>
    <t xml:space="preserve"> 100978 </t>
  </si>
  <si>
    <t xml:space="preserve"> 00003346 </t>
  </si>
  <si>
    <t>LOCACAO DE GRUPO GERADOR *80 A 125* KVA, MOTOR DIESEL, REBOCAVEL, ACIONAMENTO MANUAL</t>
  </si>
  <si>
    <t>Equipamento</t>
  </si>
  <si>
    <t xml:space="preserve"> 94991 </t>
  </si>
  <si>
    <t>PISO - PISOS</t>
  </si>
  <si>
    <t>MOVT - MOVIMENTO DE TERRA</t>
  </si>
  <si>
    <t xml:space="preserve"> ED-14763 </t>
  </si>
  <si>
    <t>SARJETA DE CONCRETO URBANO (SCU), TIPO 2, COM FCK 15 MPA, LARGURA DE 50CM COM INCLINAÇÃO DE 15%, ESP. 7CM, PADRÃO DER-MG, EXCLUSIVE MEIO-FIO, INCLUSIVE ESCAVAÇÃO, APILAOMENTO E TRANSPORTE COM RETIRADA DO MATERIAL ESCAVADO (EM CAÇAMBA)</t>
  </si>
  <si>
    <t xml:space="preserve"> ED-16350 </t>
  </si>
  <si>
    <t xml:space="preserve"> 100982 </t>
  </si>
  <si>
    <t xml:space="preserve"> 93360 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</si>
  <si>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</si>
  <si>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 xml:space="preserve"> 100574 </t>
  </si>
  <si>
    <t xml:space="preserve"> 00004084 </t>
  </si>
  <si>
    <t>LOCACAO DE BOMBA SUBMERSIVEL PARA DRENAGEM E ESGOTAMENTO, MOTOR ELETRICO TRIFASICO, POTENCIA DE 1 CV, DIAMETRO DE RECALQUE DE 2". FAIXA DE OPERACAO Q=25 M3/H (+ OU - 1 M3/H) E AMT=2 M, Q=12 M3/H (+ OU - 2 M3/H) E AMT = 12 M (+ OU - 2 M)</t>
  </si>
  <si>
    <t xml:space="preserve"> ED-7623 </t>
  </si>
  <si>
    <t>EXECUÇÃO E APLICAÇÃO DE CONCRETO BETUMINOSO USINADO A QUENTE (CBUQ), MASSA COMERCIAL, INCLUINDO FORNECIMENTO E TRANSPORTE DOS AGREGADOS E MATERIAL BETUMINOSO, EXCLUSIVE TRANSPORTE DA MASSA ASFÁLTICA ATÉ A PISTA</t>
  </si>
  <si>
    <t xml:space="preserve"> 100576 </t>
  </si>
  <si>
    <t>REGULARIZAÇÃO E COMPACTAÇÃO DE SUBLEITO DE SOLO  PREDOMINANTEMENTE ARGILOSO. AF_11/2019</t>
  </si>
  <si>
    <t xml:space="preserve"> 98525 </t>
  </si>
  <si>
    <t xml:space="preserve"> 93375 </t>
  </si>
  <si>
    <t>REATERRO MECANIZADO DE VALA COM RETROESCAVADEIRA (CAPACIDADE DA CAÇAMBA DA RETRO: 0,26 M³ / POTÊNCIA: 88 HP), LARGURA DE 0,8 A 1,5 M, PROFUNDIDADE ATÉ 1,5 M, COM SOLO DE 1ª CATEGORIA EM LOCAIS COM ALTO NÍVEL DE INTERFERÊNCIA. AF_04/2016</t>
  </si>
  <si>
    <t xml:space="preserve"> 97636 </t>
  </si>
  <si>
    <t>DEMOLIÇÃO PARCIAL DE PAVIMENTO ASFÁLTICO, DE FORMA MECANIZADA, SEM REAPROVEITAMENTO. AF_12/2017</t>
  </si>
  <si>
    <t>SERP - SERVIÇOS PRELIMINARES</t>
  </si>
  <si>
    <t xml:space="preserve"> ED-16358 </t>
  </si>
  <si>
    <t xml:space="preserve"> 96385 </t>
  </si>
  <si>
    <t>EXECUÇÃO E COMPACTAÇÃO DE ATERRO COM SOLO PREDOMINANTEMENTE ARGILOSO - EXCLUSIVE SOLO, ESCAVAÇÃO, CARGA E TRANSPORTE. AF_11/2019</t>
  </si>
  <si>
    <t xml:space="preserve"> 100986 </t>
  </si>
  <si>
    <t>CARGA DE MISTURA ASFÁLTICA EM CAMINHÃO BASCULANTE 10 M³ (UNIDADE: M3). AF_07/2020</t>
  </si>
  <si>
    <t>Total sem BDI</t>
  </si>
  <si>
    <t>Total do BDI</t>
  </si>
  <si>
    <t>Total Geral</t>
  </si>
  <si>
    <t xml:space="preserve"> 1.1 </t>
  </si>
  <si>
    <t xml:space="preserve"> 1.2 </t>
  </si>
  <si>
    <t xml:space="preserve"> 2 </t>
  </si>
  <si>
    <t xml:space="preserve"> 2.1 </t>
  </si>
  <si>
    <t xml:space="preserve"> 2.2 </t>
  </si>
  <si>
    <t xml:space="preserve"> 2.3 </t>
  </si>
  <si>
    <t xml:space="preserve"> 2.4 </t>
  </si>
  <si>
    <t xml:space="preserve"> 2.5 </t>
  </si>
  <si>
    <t xml:space="preserve"> 3 </t>
  </si>
  <si>
    <t xml:space="preserve"> 3.1 </t>
  </si>
  <si>
    <t xml:space="preserve"> 4 </t>
  </si>
  <si>
    <t xml:space="preserve"> 4.1 </t>
  </si>
  <si>
    <t xml:space="preserve"> 5 </t>
  </si>
  <si>
    <t xml:space="preserve"> 5.1 </t>
  </si>
  <si>
    <t xml:space="preserve"> 5.2 </t>
  </si>
  <si>
    <t xml:space="preserve"> 5.3 </t>
  </si>
  <si>
    <t xml:space="preserve"> 6 </t>
  </si>
  <si>
    <t xml:space="preserve"> 6.1 </t>
  </si>
  <si>
    <t xml:space="preserve"> 6.2 </t>
  </si>
  <si>
    <t xml:space="preserve"> 7 </t>
  </si>
  <si>
    <t xml:space="preserve"> 7.1 </t>
  </si>
  <si>
    <t xml:space="preserve"> 7.2 </t>
  </si>
  <si>
    <t xml:space="preserve"> 8 </t>
  </si>
  <si>
    <t xml:space="preserve"> 8.1 </t>
  </si>
  <si>
    <t xml:space="preserve"> 8.2 </t>
  </si>
  <si>
    <t xml:space="preserve"> 8.2.1 </t>
  </si>
  <si>
    <t xml:space="preserve"> 8.2.2 </t>
  </si>
  <si>
    <t xml:space="preserve"> 8.3 </t>
  </si>
  <si>
    <t xml:space="preserve"> 9 </t>
  </si>
  <si>
    <t>LIMPEZA DA OBRA</t>
  </si>
  <si>
    <t xml:space="preserve"> 9.1 </t>
  </si>
  <si>
    <t xml:space="preserve"> 9.2 </t>
  </si>
  <si>
    <t>LIMPEZA E DEMOLIÇÃO</t>
  </si>
  <si>
    <t>7.1</t>
  </si>
  <si>
    <t>Coeficiente na composição da bica corrida</t>
  </si>
  <si>
    <t>Área de passeio</t>
  </si>
  <si>
    <t>Coeficiente na composição do rachão</t>
  </si>
  <si>
    <t>m³/m³</t>
  </si>
  <si>
    <t>8.1</t>
  </si>
  <si>
    <t>8.2</t>
  </si>
  <si>
    <t>8.3</t>
  </si>
  <si>
    <t>Volume da galeria</t>
  </si>
  <si>
    <t>Volume dos ramais</t>
  </si>
  <si>
    <t>LASTRO DE CONCRETO</t>
  </si>
  <si>
    <t>Volume de lastro de brita</t>
  </si>
  <si>
    <t>Coeficiente na composição do lastro</t>
  </si>
  <si>
    <t>Subtotal - brita</t>
  </si>
  <si>
    <t>Meses</t>
  </si>
  <si>
    <t>m³/dia</t>
  </si>
  <si>
    <t>2.1</t>
  </si>
  <si>
    <t>2.3</t>
  </si>
  <si>
    <t>2.4</t>
  </si>
  <si>
    <t>3.1</t>
  </si>
  <si>
    <t>4.1</t>
  </si>
  <si>
    <t>4.2</t>
  </si>
  <si>
    <t>4.3</t>
  </si>
  <si>
    <t>Coeficiente e contração</t>
  </si>
  <si>
    <t>ESCORAMENTO TIPO PONTALETEAMENTO</t>
  </si>
  <si>
    <t xml:space="preserve"> 10 </t>
  </si>
  <si>
    <t>Custo Acumulado</t>
  </si>
  <si>
    <t xml:space="preserve"> 7.1.1 </t>
  </si>
  <si>
    <t xml:space="preserve"> 5914622 </t>
  </si>
  <si>
    <t>Transporte de material betuminoso com caminhão tanque distribuidor - rodovia pavimentada</t>
  </si>
  <si>
    <t>tkm</t>
  </si>
  <si>
    <t>EXECUÇÃO E COMPACTAÇÃO DE BASE E OU SUB BASE COM BICA CORRIDA- EXCLUSIVE CARGA E TRANSPORTE.</t>
  </si>
  <si>
    <t xml:space="preserve"> 7.2.1 </t>
  </si>
  <si>
    <t xml:space="preserve"> 7.2.2 </t>
  </si>
  <si>
    <t xml:space="preserve"> 9.1.1 </t>
  </si>
  <si>
    <t xml:space="preserve"> 9.1.2 </t>
  </si>
  <si>
    <t xml:space="preserve"> 9.2.1 </t>
  </si>
  <si>
    <t xml:space="preserve"> 100324 </t>
  </si>
  <si>
    <t>LASTRO COM MATERIAL GRANULAR (PEDRA BRITADA N.1 E PEDRA BRITADA N.2), APLICADO EM PISOS OU LAJES SOBRE SOLO, ESPESSURA DE *10 CM*. AF_07/2019</t>
  </si>
  <si>
    <t xml:space="preserve"> 10.1 </t>
  </si>
  <si>
    <t xml:space="preserve"> 10.2 </t>
  </si>
  <si>
    <t xml:space="preserve"> 10.3 </t>
  </si>
  <si>
    <t xml:space="preserve"> 10.4 </t>
  </si>
  <si>
    <t>ESCO - ESCORAMENTO</t>
  </si>
  <si>
    <t>CRONOGRAMA FÍSICO-FINANCEIRO</t>
  </si>
  <si>
    <t>ENGENHEIRO CIVIL PLENO DE OBRA</t>
  </si>
  <si>
    <t>LIMPEZA MECANIZADA DE CAMADA VEGETAL</t>
  </si>
  <si>
    <t>REATERRO COM LARGURA DE VALA L ≤ 1,50 m E PROFUNDIDADE H ≤ 1,50 m</t>
  </si>
  <si>
    <t>REATERRO COM LARGURA DE VALA L &gt; 1,50 m E PROFUNDIDADE H ≤ 1,50 m</t>
  </si>
  <si>
    <t>1.2</t>
  </si>
  <si>
    <t>6.2</t>
  </si>
  <si>
    <t>SINALIZAÇÃO VERTICAL</t>
  </si>
  <si>
    <t>SINALIZAÇÃO HORIZONTAL</t>
  </si>
  <si>
    <t>ED-</t>
  </si>
  <si>
    <t xml:space="preserve"> 00034723 </t>
  </si>
  <si>
    <t>PLACA DE SINALIZACAO EM CHAPA DE ACO NUM 16 COM PINTURA REFLETIVA</t>
  </si>
  <si>
    <t>Serviços</t>
  </si>
  <si>
    <t xml:space="preserve"> ED-48489 </t>
  </si>
  <si>
    <t xml:space="preserve"> ED-49813 </t>
  </si>
  <si>
    <t>M³xKM</t>
  </si>
  <si>
    <t>Und</t>
  </si>
  <si>
    <t>Quant.</t>
  </si>
  <si>
    <t>Valor Unit</t>
  </si>
  <si>
    <t>Composição</t>
  </si>
  <si>
    <t>Composição Auxiliar</t>
  </si>
  <si>
    <t xml:space="preserve"> 88316 </t>
  </si>
  <si>
    <t>SERVENTE COM ENCARGOS COMPLEMENTARES</t>
  </si>
  <si>
    <t>Insumo</t>
  </si>
  <si>
    <t>MO sem LS =&gt;</t>
  </si>
  <si>
    <t>LS =&gt;</t>
  </si>
  <si>
    <t>MO com LS =&gt;</t>
  </si>
  <si>
    <t>Valor do BDI =&gt;</t>
  </si>
  <si>
    <t>Valor com BDI =&gt;</t>
  </si>
  <si>
    <t>kg</t>
  </si>
  <si>
    <t xml:space="preserve"> 5684 </t>
  </si>
  <si>
    <t>ROLO COMPACTADOR VIBRATÓRIO DE UM CILINDRO AÇO LISO, POTÊNCIA 80 HP, PESO OPERACIONAL MÁXIMO 8,1 T, IMPACTO DINÂMICO 16,15 / 9,5 T, LARGURA DE TRABALHO 1,68 M - CHP DIURNO. AF_06/2014</t>
  </si>
  <si>
    <t>CHOR - CUSTOS HORÁRIOS DE MÁQUINAS E EQUIPAMENTOS</t>
  </si>
  <si>
    <t>CHP</t>
  </si>
  <si>
    <t xml:space="preserve"> 5685 </t>
  </si>
  <si>
    <t>ROLO COMPACTADOR VIBRATÓRIO DE UM CILINDRO AÇO LISO, POTÊNCIA 80 HP, PESO OPERACIONAL MÁXIMO 8,1 T, IMPACTO DINÂMICO 16,15 / 9,5 T, LARGURA DE TRABALHO 1,68 M - CHI DIURNO. AF_06/2014</t>
  </si>
  <si>
    <t>CHI</t>
  </si>
  <si>
    <t xml:space="preserve"> 5901 </t>
  </si>
  <si>
    <t>CAMINHÃO PIPA 10.000 L TRUCADO, PESO BRUTO TOTAL 23.000 KG, CARGA ÚTIL MÁXIMA 15.935 KG, DISTÂNCIA ENTRE EIXOS 4,8 M, POTÊNCIA 230 CV, INCLUSIVE TANQUE DE AÇO PARA TRANSPORTE DE ÁGUA - CHP DIURNO. AF_06/2014</t>
  </si>
  <si>
    <t xml:space="preserve"> 5903 </t>
  </si>
  <si>
    <t>CAMINHÃO PIPA 10.000 L TRUCADO, PESO BRUTO TOTAL 23.000 KG, CARGA ÚTIL MÁXIMA 15.935 KG, DISTÂNCIA ENTRE EIXOS 4,8 M, POTÊNCIA 230 CV, INCLUSIVE TANQUE DE AÇO PARA TRANSPORTE DE ÁGUA - CHI DIURNO. AF_06/2014</t>
  </si>
  <si>
    <t xml:space="preserve"> 5932 </t>
  </si>
  <si>
    <t>MOTONIVELADORA POTÊNCIA BÁSICA LÍQUIDA (PRIMEIRA MARCHA) 125 HP, PESO BRUTO 13032 KG, LARGURA DA LÂMINA DE 3,7 M - CHP DIURNO. AF_06/2014</t>
  </si>
  <si>
    <t xml:space="preserve"> 5934 </t>
  </si>
  <si>
    <t>MOTONIVELADORA POTÊNCIA BÁSICA LÍQUIDA (PRIMEIRA MARCHA) 125 HP, PESO BRUTO 13032 KG, LARGURA DA LÂMINA DE 3,7 M - CHI DIURNO. AF_06/2014</t>
  </si>
  <si>
    <t xml:space="preserve"> 96463 </t>
  </si>
  <si>
    <t>ROLO COMPACTADOR DE PNEUS, ESTATICO, PRESSAO VARIAVEL, POTENCIA 110 HP, PESO SEM/COM LASTRO 10,8/27 T, LARGURA DE ROLAGEM 2,30 M - CHP DIURNO. AF_06/2017</t>
  </si>
  <si>
    <t xml:space="preserve"> 96464 </t>
  </si>
  <si>
    <t>ROLO COMPACTADOR DE PNEUS, ESTATICO, PRESSAO VARIAVEL, POTENCIA 110 HP, PESO SEM/COM LASTRO 10,8/27 T, LARGURA DE ROLAGEM 2,30 M - CHI DIURNO. AF_06/2017</t>
  </si>
  <si>
    <t xml:space="preserve"> 00004748 </t>
  </si>
  <si>
    <t>PEDRA BRITADA OU BICA CORRIDA, NAO CLASSIFICADA (POSTO PEDREIRA/FORNECEDOR, SEM FRETE)</t>
  </si>
  <si>
    <t xml:space="preserve"> 88309 </t>
  </si>
  <si>
    <t>PEDREIRO COM ENCARGOS COMPLEMENTARES</t>
  </si>
  <si>
    <t xml:space="preserve"> 88629 </t>
  </si>
  <si>
    <t>ARGAMASSA TRAÇO 1:3 (EM VOLUME DE CIMENTO E AREIA MÉDIA ÚMIDA), PREPARO MANUAL. AF_08/2019</t>
  </si>
  <si>
    <t xml:space="preserve"> 90781 </t>
  </si>
  <si>
    <t>TOPOGRAFO COM ENCARGOS COMPLEMENTARES</t>
  </si>
  <si>
    <t xml:space="preserve"> 88262 </t>
  </si>
  <si>
    <t>CARPINTEIRO DE FORMAS COM ENCARGOS COMPLEMENTARES</t>
  </si>
  <si>
    <t xml:space="preserve"> 00020206 </t>
  </si>
  <si>
    <t>SARRAFO APARELHADO *2 X 10* CM, EM MACARANDUBA, ANGELIM OU EQUIVALENTE DA REGIAO</t>
  </si>
  <si>
    <t xml:space="preserve"> 00004491 </t>
  </si>
  <si>
    <t>PONTALETE *7,5 X 7,5* CM EM PINUS, MISTA OU EQUIVALENTE DA REGIAO - BRUTA</t>
  </si>
  <si>
    <t xml:space="preserve"> 00005073 </t>
  </si>
  <si>
    <t>PREGO DE ACO POLIDO COM CABECA 17 X 24 (2 1/4 X 11)</t>
  </si>
  <si>
    <t xml:space="preserve"> 5631 </t>
  </si>
  <si>
    <t>ESCAVADEIRA HIDRÁULICA SOBRE ESTEIRAS, CAÇAMBA 0,80 M3, PESO OPERACIONAL 17 T, POTENCIA BRUTA 111 HP - CHP DIURNO. AF_06/2014</t>
  </si>
  <si>
    <t xml:space="preserve"> 5632 </t>
  </si>
  <si>
    <t>ESCAVADEIRA HIDRÁULICA SOBRE ESTEIRAS, CAÇAMBA 0,80 M3, PESO OPERACIONAL 17 T, POTENCIA BRUTA 111 HP - CHI DIURNO. AF_06/2014</t>
  </si>
  <si>
    <t xml:space="preserve"> 88246 </t>
  </si>
  <si>
    <t>ASSENTADOR DE TUBOS COM ENCARGOS COMPLEMENTARES</t>
  </si>
  <si>
    <t xml:space="preserve"> 00007762 </t>
  </si>
  <si>
    <t>TUBO DE CONCRETO ARMADO PARA AGUAS PLUVIAIS, CLASSE PA-2, COM ENCAIXE PONTA E BOLSA, DIAMETRO NOMINAL DE 600 MM</t>
  </si>
  <si>
    <t xml:space="preserve"> 00007763 </t>
  </si>
  <si>
    <t>TUBO DE CONCRETO ARMADO PARA AGUAS PLUVIAIS, CLASSE PA-2, COM ENCAIXE PONTA E BOLSA, DIAMETRO NOMINAL DE 800 MM</t>
  </si>
  <si>
    <t xml:space="preserve"> 94965 </t>
  </si>
  <si>
    <t>CONCRETO FCK = 25MPA, TRAÇO 1:2,3:2,7 (EM MASSA SECA DE CIMENTO/ AREIA MÉDIA/ BRITA 1) - PREPARO MECÂNICO COM BETONEIRA 400 L. AF_05/2021</t>
  </si>
  <si>
    <t xml:space="preserve"> 94962 </t>
  </si>
  <si>
    <t>CONCRETO MAGRO PARA LASTRO, TRAÇO 1:4,5:4,5 (EM MASSA SECA DE CIMENTO/ AREIA MÉDIA/ BRITA 1) - PREPARO MECÂNICO COM BETONEIRA 400 L. AF_05/2021</t>
  </si>
  <si>
    <t xml:space="preserve"> ARM-AÇO-020 </t>
  </si>
  <si>
    <t>CORTE, DOBRA E MONTAGEM DE AÇO CA-50/60</t>
  </si>
  <si>
    <t>Kg</t>
  </si>
  <si>
    <t>TAMPÃO CIRCULAR EM FERRO FUNDIDO PARA POÇO DE VISITA, ARTICULADO COM DIÂMETRO DE 60CM, CLASSE 400, INCLUSIVE ASSENTAMENTO, EXCLUSIVE POÇO DE VISITA</t>
  </si>
  <si>
    <t>ALVENARIA ESTRUTURAL COM BLOCO DE CONCRETO, ESP. 19CM, (FBK 4,5MPA), PARA REVESTIMENTO, INCLUSIVE ARGAMASSA PARA ASSENTAMENTO</t>
  </si>
  <si>
    <t xml:space="preserve"> 90282 </t>
  </si>
  <si>
    <t>GRAUTE FGK=15 MPA; TRAÇO 1:2,2:2,5:0,3 (EM MASSA SECA DE CIMENTO/ AREIA GROSSA/ BRITA 0/ ADITIVO) - PREPARO MECÂNICO COM BETONEIRA 400 L. AF_09/2021</t>
  </si>
  <si>
    <t>REBOCO COM ARGAMASSA, TRAÇO 1:2:9 (CIMENTO, CAL E AREIA), COM ADITIVO IMPERMEABILIZANTE, ESP. 20MM, APLICAÇÃO MANUAL, PREPARO MECÂNICO</t>
  </si>
  <si>
    <t xml:space="preserve"> 92264 </t>
  </si>
  <si>
    <t>FABRICAÇÃO DE FÔRMA PARA PILARES E ESTRUTURAS SIMILARES, EM CHAPA DE MADEIRA COMPENSADA PLASTIFICADA, E = 18 MM. AF_09/2020</t>
  </si>
  <si>
    <t>ALVENARIA DE VEDAÇÃO COM TIJOLO MACIÇO REQUEIMADO, ESP. 20CM, PARA REVESTIMENTO, INCLUSIVE ARGAMASSA PARA ASSENTAMENTO</t>
  </si>
  <si>
    <t>hora</t>
  </si>
  <si>
    <t xml:space="preserve"> MATED- 12826 </t>
  </si>
  <si>
    <t>CONJUNTO QUADRO E GRELHA DE FERRO FUNDIDO P=199KG PARA BOCA DE LOBO</t>
  </si>
  <si>
    <t xml:space="preserve"> ED-48302 </t>
  </si>
  <si>
    <t xml:space="preserve"> ED-48317 </t>
  </si>
  <si>
    <t xml:space="preserve"> ED-48324 </t>
  </si>
  <si>
    <t xml:space="preserve"> 00004730 </t>
  </si>
  <si>
    <t>PEDRA DE MAO OU PEDRA RACHAO PARA ARRIMO/FUNDACAO (POSTO PEDREIRA/FORNECEDOR, SEM FRETE)</t>
  </si>
  <si>
    <t xml:space="preserve"> 102475 </t>
  </si>
  <si>
    <t>CONCRETO FCK = 20MPA, TRAÇO 1:2,6:2,9 (EM MASSA SECA DE CIMENTO/ AREIA MÉDIA/ SEIXO ROLADO) - PREPARO MECÂNICO COM BETONEIRA 400 L. AF_05/2021</t>
  </si>
  <si>
    <t xml:space="preserve"> 93358 </t>
  </si>
  <si>
    <t>ESCAVAÇÃO MANUAL DE VALA COM PROFUNDIDADE MENOR OU IGUAL A 1,30 M. AF_02/2021</t>
  </si>
  <si>
    <t xml:space="preserve"> 00021014 </t>
  </si>
  <si>
    <t>TUBO ACO GALVANIZADO COM COSTURA, CLASSE LEVE, DN 65 MM ( 2 1/2"),  E = 3,35 MM, * 6,23* KG/M (NBR 5580)</t>
  </si>
  <si>
    <t xml:space="preserve"> 6.1.1 </t>
  </si>
  <si>
    <t xml:space="preserve"> 6.2.1 </t>
  </si>
  <si>
    <t xml:space="preserve"> 6.2.2 </t>
  </si>
  <si>
    <t xml:space="preserve"> 8.2.3 </t>
  </si>
  <si>
    <t>R00</t>
  </si>
  <si>
    <t>Volume do meio-fio</t>
  </si>
  <si>
    <t>TUBO DE CONCRETO ARMADO DN 400 mm</t>
  </si>
  <si>
    <t xml:space="preserve">ESCAVAÇÃO MECANIZADA DE VALA  L ≤ 1,50 m H ≤ 3,00 m </t>
  </si>
  <si>
    <t>LASTRO DE BRITA</t>
  </si>
  <si>
    <t>Coeficiente na composição do lastro de brita</t>
  </si>
  <si>
    <t>6.1</t>
  </si>
  <si>
    <t>7.1.1</t>
  </si>
  <si>
    <t>8.2.3</t>
  </si>
  <si>
    <t>6.1.1</t>
  </si>
  <si>
    <t>Área de pavimento asfáltico</t>
  </si>
  <si>
    <t>REVESTIMENTO - CBUQ</t>
  </si>
  <si>
    <t>Volume</t>
  </si>
  <si>
    <t>TRANSPORTE DE CONCRETO BETUMINOSO</t>
  </si>
  <si>
    <t>Distância - Usina de Asfalto</t>
  </si>
  <si>
    <t>IMPRIMAÇÃO</t>
  </si>
  <si>
    <t>PINTURA DE LIGAÇÃO</t>
  </si>
  <si>
    <t>Área de imprimação</t>
  </si>
  <si>
    <t>Coeficiente</t>
  </si>
  <si>
    <t>T/m²</t>
  </si>
  <si>
    <t>Área de ligante</t>
  </si>
  <si>
    <t xml:space="preserve">EXECUÇÃO DE PASSEIO DE CONCRETO NÃO ARMADO </t>
  </si>
  <si>
    <t>Volume de brita</t>
  </si>
  <si>
    <t xml:space="preserve">TRANSPORTE </t>
  </si>
  <si>
    <t>6.2.1</t>
  </si>
  <si>
    <t>LOCAÇÃO TOPOGRÁFICA ATE 20 PONTOS</t>
  </si>
  <si>
    <t>Área total</t>
  </si>
  <si>
    <t>Comprimento de meio fio</t>
  </si>
  <si>
    <t>Área</t>
  </si>
  <si>
    <t>7.1.2</t>
  </si>
  <si>
    <t>8.2.1</t>
  </si>
  <si>
    <t>8.2.2</t>
  </si>
  <si>
    <t>6.3.1</t>
  </si>
  <si>
    <t>6.3.2</t>
  </si>
  <si>
    <t>6.3.3</t>
  </si>
  <si>
    <t>TUBO DE CONCRETO (PA-2) PARA REDES COLETORAS DE ÁGUAS PLUVIAIS, DIÂMETRO DE 800 MM, JUNTA RÍGIDA, INSTALADO EM LOCAL COM ALTO NÍVEL DE INTERFERÊNCIAS - FORNECIMENTO E ASSENTAMENTO. AF_12/2015</t>
  </si>
  <si>
    <t>TUBO DE CONCRETO (PA-2) PARA REDES COLETORAS DE ÁGUAS PLUVIAIS, DIÂMETRO DE 600 MM, JUNTA RÍGIDA, INSTALADO EM LOCAL COM ALTO NÍVEL DE INTERFERÊNCIAS - FORNECIMENTO E ASSENTAMENTO. AF_12/2015</t>
  </si>
  <si>
    <t>TUBO DE CONCRETO (PA-2) PARA REDES COLETORAS DE ÁGUAS PLUVIAIS, DIÂMETRO DE 400 MM, JUNTA RÍGIDA, INSTALADO EM LOCAL COM ALTO NÍVEL DE INTERFERÊNCIAS - FORNECIMENTO E ASSENTAMENTO. AF_12/2015</t>
  </si>
  <si>
    <t xml:space="preserve"> ED-50155 </t>
  </si>
  <si>
    <t xml:space="preserve"> ED-28428 </t>
  </si>
  <si>
    <t>FORNECIMENTO E COLOCAÇÃO DE PLACA DE OBRA EM CHAPA GALVANIZADA #26, ESP. 0,45MM, DIMENSÃO (4X3)M, PLOTADA COM ADESIVO VINÍLICO, AFIXADA COM REBITES 4,8X40MM, EM ESTRUTURA METÁLICA DE METALON 20X20MM, ESP. 1,25MM, INCLUSIVE SUPORTE EM EUCALIPTO AUTOCLAVADO PINTADO COM TINTA PVA DUAS (2) DEMÃOS</t>
  </si>
  <si>
    <t xml:space="preserve"> ED-48507 </t>
  </si>
  <si>
    <t xml:space="preserve"> ED-50274 </t>
  </si>
  <si>
    <t xml:space="preserve"> ED-50151 </t>
  </si>
  <si>
    <t>LIGAÇÃO PROVISÓRIA COM ENTRADA DE ENERGIA AÉREA, PADRÃO CEMIG, CARGA INSTALADA DE 15,1KVA ATÉ 30KVA, TRIFÁSICO, COM SAÍDA SUBTERRÂNEA, INCLUSIVE POSTE, CAIXA PARA MEDIDOR, DISJUNTOR, BARRAMENTO, ATERRAMENTO E ACESSÓRIOS</t>
  </si>
  <si>
    <t xml:space="preserve"> 00007761 </t>
  </si>
  <si>
    <t>TUBO DE CONCRETO ARMADO PARA AGUAS PLUVIAIS, CLASSE PA-2, COM ENCAIXE PONTA E BOLSA, DIAMETRO NOMINAL DE 400 MM</t>
  </si>
  <si>
    <t>REBOCO COM ARGAMASSA, TRAÇO 1:7 (CIMENTO E AREIA), ESP. 20MM, APLICAÇÃO MANUAL, PREPARO MECÂNICO</t>
  </si>
  <si>
    <t xml:space="preserve"> 94964 </t>
  </si>
  <si>
    <t>CONCRETO FCK = 20MPA, TRAÇO 1:2,7:3 (EM MASSA SECA DE CIMENTO/ AREIA MÉDIA/ BRITA 1) - PREPARO MECÂNICO COM BETONEIRA 400 L. AF_05/2021</t>
  </si>
  <si>
    <t xml:space="preserve"> 95877 </t>
  </si>
  <si>
    <t>TRANSPORTE COM CAMINHÃO BASCULANTE DE 18 M³, EM VIA URBANA PAVIMENTADA, DMT ATÉ 30 KM (UNIDADE: M3XKM). AF_07/2020</t>
  </si>
  <si>
    <t xml:space="preserve"> 9.1.3 </t>
  </si>
  <si>
    <t xml:space="preserve"> 6.3 </t>
  </si>
  <si>
    <t xml:space="preserve"> 6.3.1 </t>
  </si>
  <si>
    <t xml:space="preserve"> 6.3.2 </t>
  </si>
  <si>
    <t xml:space="preserve"> 6.3.3 </t>
  </si>
  <si>
    <t xml:space="preserve"> 7.1.2 </t>
  </si>
  <si>
    <t xml:space="preserve"> 9.2.2 </t>
  </si>
  <si>
    <t xml:space="preserve"> 9.2.3 </t>
  </si>
  <si>
    <t>PLANTIO DE GRAMA</t>
  </si>
  <si>
    <t>GRAMA EM PLACAS</t>
  </si>
  <si>
    <t>ADUBO</t>
  </si>
  <si>
    <t>Área total de Talude</t>
  </si>
  <si>
    <t>CALCÁRIO</t>
  </si>
  <si>
    <t>Área de Grama</t>
  </si>
  <si>
    <t>cm</t>
  </si>
  <si>
    <t>REATERRO COM LARGURA DE VALA L &gt; 1,50 m E PROFUNDIDADE H ≤ 3,00 m</t>
  </si>
  <si>
    <t>Comprimento total</t>
  </si>
  <si>
    <t>Quantidade de PV's</t>
  </si>
  <si>
    <t>Quantidade de bocas de lobo</t>
  </si>
  <si>
    <t>Pv 800 mm</t>
  </si>
  <si>
    <t>Volume de ramais</t>
  </si>
  <si>
    <t>ESCORAMENTO TIPO DESCONTÍNUO</t>
  </si>
  <si>
    <t>Camada</t>
  </si>
  <si>
    <t>T x km</t>
  </si>
  <si>
    <t>Distância - Usina de Refinaria</t>
  </si>
  <si>
    <t>DISPOSITIVOS COMPLEMENTARES</t>
  </si>
  <si>
    <t>7.2</t>
  </si>
  <si>
    <t>SINALIZAÇÃO DE OBRA</t>
  </si>
  <si>
    <t>SUPORTE MÓVEL METÁLICO</t>
  </si>
  <si>
    <t>Comprimento</t>
  </si>
  <si>
    <t>A-24</t>
  </si>
  <si>
    <t>Limpeza da camada vegetal - Tipo 1</t>
  </si>
  <si>
    <t>Limpeza da camada vegetal - Tipo 2</t>
  </si>
  <si>
    <t>LIMPEZA DA CAMADA VEGETAL</t>
  </si>
  <si>
    <t>DEMOLIÇÃO DO PAVIMENTO FLEXÍVEL</t>
  </si>
  <si>
    <t>Pavimento flexível - Tipo 1</t>
  </si>
  <si>
    <t>Pavimento flexível - Tipo 2</t>
  </si>
  <si>
    <t>DEMOLIÇÃO DO PASSEIO DE CONCRETO</t>
  </si>
  <si>
    <t>Passeio em concreto - Tipo 1</t>
  </si>
  <si>
    <t>Passeio em concreto - Tipo 2</t>
  </si>
  <si>
    <t>REMOÇÃO DA CAMADA GRANULAR</t>
  </si>
  <si>
    <t>DEMOLIÇÃO DE MEIO-FIO</t>
  </si>
  <si>
    <t>Área  do pavimento flexível</t>
  </si>
  <si>
    <t>Volume do passeio de concreto</t>
  </si>
  <si>
    <t>Área do passeio de concreto</t>
  </si>
  <si>
    <t>ESCAVAÇÃO DE SOLO</t>
  </si>
  <si>
    <t>Área de limpeza da camada vegetal - Tipo 2</t>
  </si>
  <si>
    <t>Volume de escavação</t>
  </si>
  <si>
    <t>Volume do pavimento flexível</t>
  </si>
  <si>
    <t>ESCAVAÇÃO VERTICAL</t>
  </si>
  <si>
    <t>ATERRO</t>
  </si>
  <si>
    <t>LASTRO COM BRITA</t>
  </si>
  <si>
    <t>EMASSAMENTO COM RACHÃO</t>
  </si>
  <si>
    <t>LOCAÇÃO DE BANHEIRO QUÍMICO</t>
  </si>
  <si>
    <t>MOBILIZAÇÃO E DESMOBILIZAÇÃO DE CONTAINER</t>
  </si>
  <si>
    <t>LIGAÇÕES PROVISÓRIAS PARA CONTAINER TIPO 3</t>
  </si>
  <si>
    <t>5.1</t>
  </si>
  <si>
    <t>5.1.1</t>
  </si>
  <si>
    <t>5.1.4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</si>
  <si>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</si>
  <si>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</si>
  <si>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</si>
  <si>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</si>
  <si>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</si>
  <si>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</si>
  <si>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</si>
  <si>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</si>
  <si>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</si>
  <si>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7.2.1</t>
  </si>
  <si>
    <t>7.2.2</t>
  </si>
  <si>
    <t>7.3</t>
  </si>
  <si>
    <t>7.3.1</t>
  </si>
  <si>
    <t>7.3.2</t>
  </si>
  <si>
    <t>7.4</t>
  </si>
  <si>
    <t>7.4.1</t>
  </si>
  <si>
    <t>7.4.2</t>
  </si>
  <si>
    <t>7.5</t>
  </si>
  <si>
    <t>7.5.1</t>
  </si>
  <si>
    <t>7.5.2</t>
  </si>
  <si>
    <t>7.5.3</t>
  </si>
  <si>
    <t>7.5.4</t>
  </si>
  <si>
    <t>7.5.5</t>
  </si>
  <si>
    <t>7.6</t>
  </si>
  <si>
    <t>7.6.1</t>
  </si>
  <si>
    <t>7.6.2</t>
  </si>
  <si>
    <t>7.6.3</t>
  </si>
  <si>
    <t>7.7.2</t>
  </si>
  <si>
    <t>8.3.2</t>
  </si>
  <si>
    <t>9.1</t>
  </si>
  <si>
    <t>9.2</t>
  </si>
  <si>
    <t>Distância - Diego Gramas</t>
  </si>
  <si>
    <t>DAS 17h ATÉ AS 7h</t>
  </si>
  <si>
    <t>PROJETO DE GEOMETRIA</t>
  </si>
  <si>
    <t>Volume da camada granular</t>
  </si>
  <si>
    <t>SOMA DOS TUBOS DA REDE DE DRENAGEM</t>
  </si>
  <si>
    <t>SOMA DO VOLUME DE ESCAVAÇÃO</t>
  </si>
  <si>
    <t>SOMA DO VOLUME DE ATERRO</t>
  </si>
  <si>
    <t>CONFORME RELATÓRIO</t>
  </si>
  <si>
    <t xml:space="preserve">u </t>
  </si>
  <si>
    <t>h</t>
  </si>
  <si>
    <t>DISSIPADOR DE ENERGIA</t>
  </si>
  <si>
    <t>Distância - Bota-fora de solos</t>
  </si>
  <si>
    <t>5.2.9</t>
  </si>
  <si>
    <t>5.2.10</t>
  </si>
  <si>
    <t>5.2.11</t>
  </si>
  <si>
    <t>Sub-total</t>
  </si>
  <si>
    <t>6.3.4</t>
  </si>
  <si>
    <t>7.4.3</t>
  </si>
  <si>
    <t>PLACA DE SINALIZAÇÃO DE OBRA</t>
  </si>
  <si>
    <t>LOCAÇÃO DO PAVIMENTO</t>
  </si>
  <si>
    <t>LOCAÇÃO</t>
  </si>
  <si>
    <t>Comprimento da via</t>
  </si>
  <si>
    <t>LIGAÇÃO PROVISÓRIA DE LUZ E FORÇA-PADRÃO PROVISÓRIO DE 15,1 ATÉ 30 KVA</t>
  </si>
  <si>
    <t>5.2.12</t>
  </si>
  <si>
    <t>6.2.2</t>
  </si>
  <si>
    <t>6.2.4</t>
  </si>
  <si>
    <t>6.3</t>
  </si>
  <si>
    <t>6.3.5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</si>
  <si>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</si>
  <si>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</si>
  <si>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</si>
  <si>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</si>
  <si>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</si>
  <si>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</si>
  <si>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</si>
  <si>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</si>
  <si>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</si>
  <si>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DUPLICAÇÃO DA AVENIDA IRENE SILVEIRA COSTA</t>
  </si>
  <si>
    <t>SINALIZAÇÃO VIÁRIA</t>
  </si>
  <si>
    <t>10.1</t>
  </si>
  <si>
    <t>PLACAS DE SINALIZAÇÃO</t>
  </si>
  <si>
    <t>R-1</t>
  </si>
  <si>
    <t>R-5a</t>
  </si>
  <si>
    <t>SUPORTE PARA PLACAS 3,00 m</t>
  </si>
  <si>
    <t>SUPORTE PARA PLACAS 3,50 m</t>
  </si>
  <si>
    <t>10.2</t>
  </si>
  <si>
    <t>PINTURA DE EIXO VIÁRIO, E= 10 cm</t>
  </si>
  <si>
    <t>LBO</t>
  </si>
  <si>
    <t>LCA-BRANCA</t>
  </si>
  <si>
    <t>LMS-2</t>
  </si>
  <si>
    <t>LCO-AMARELA</t>
  </si>
  <si>
    <t>LFO-1</t>
  </si>
  <si>
    <t>LCA-AMARELA</t>
  </si>
  <si>
    <t>PINTURA DE EIXO VIÁRIO, E= 40 cm</t>
  </si>
  <si>
    <t>LRE</t>
  </si>
  <si>
    <t>"PARE"</t>
  </si>
  <si>
    <t>TACHA BIDIRECIONAL</t>
  </si>
  <si>
    <t>Branco</t>
  </si>
  <si>
    <t>Amarelo</t>
  </si>
  <si>
    <t>R-6a</t>
  </si>
  <si>
    <t>R-28</t>
  </si>
  <si>
    <t>MP-2</t>
  </si>
  <si>
    <t>SUPORTE PARA PLACAS 2,50 m</t>
  </si>
  <si>
    <t>ZPA-AMARELA</t>
  </si>
  <si>
    <t>ZPA-BRANCA</t>
  </si>
  <si>
    <t>5.1.2</t>
  </si>
  <si>
    <t>5.1.3</t>
  </si>
  <si>
    <t>7.4.4</t>
  </si>
  <si>
    <t>7.4.5</t>
  </si>
  <si>
    <t>7.4.6</t>
  </si>
  <si>
    <t>7.4.7</t>
  </si>
  <si>
    <t>7.4.8</t>
  </si>
  <si>
    <t>7.7.3</t>
  </si>
  <si>
    <t>9.1.1</t>
  </si>
  <si>
    <t>9.1.2</t>
  </si>
  <si>
    <t>9.1.3</t>
  </si>
  <si>
    <t>9.1.4</t>
  </si>
  <si>
    <t>9.2.1</t>
  </si>
  <si>
    <t>9.2.2</t>
  </si>
  <si>
    <t>9.2.4</t>
  </si>
  <si>
    <t>10.3</t>
  </si>
  <si>
    <t>10.4</t>
  </si>
  <si>
    <t>PAVIMENTO</t>
  </si>
  <si>
    <t>Área de pavimento</t>
  </si>
  <si>
    <t>Área de pavimento flexível</t>
  </si>
  <si>
    <t>DRENO DE PAVIMENTO</t>
  </si>
  <si>
    <t>Área de pavimento intertravado - Rótula</t>
  </si>
  <si>
    <t>Área de pavimento intertravado - Canteiro</t>
  </si>
  <si>
    <t>EXECUÇÃO DE PAVIMENTO INTERTRAVADO DE 6 cm - CANTEIRO</t>
  </si>
  <si>
    <t>EXECUÇÃO DE PAVIMENTO INTERTRAVADO DE 8 cm - RÓTULA</t>
  </si>
  <si>
    <t>Área de limpeza da camada vegetal</t>
  </si>
  <si>
    <t>Passeio em concreto - Tipo 3</t>
  </si>
  <si>
    <t>DEMOLIÇÃO DE SARJETA</t>
  </si>
  <si>
    <t>Largura</t>
  </si>
  <si>
    <t>DEMOLIÇÃO DO PAVIMENTO</t>
  </si>
  <si>
    <t>A-21b</t>
  </si>
  <si>
    <t>A-21c</t>
  </si>
  <si>
    <t>MEIO-FIO TRECHO RETO</t>
  </si>
  <si>
    <t>MEIO-FIO TRECHO CURVO</t>
  </si>
  <si>
    <t>8.3.3</t>
  </si>
  <si>
    <t>LCO-BRANCA</t>
  </si>
  <si>
    <t>Placa de indicação 1</t>
  </si>
  <si>
    <t>Placa de indicação 2</t>
  </si>
  <si>
    <t>R-19</t>
  </si>
  <si>
    <t>Suporte duplo</t>
  </si>
  <si>
    <t>Suporte MP</t>
  </si>
  <si>
    <t>R-33</t>
  </si>
  <si>
    <t>Avenida Irene Silveira Costa</t>
  </si>
  <si>
    <t>Ramo 300</t>
  </si>
  <si>
    <t>Ramo 400</t>
  </si>
  <si>
    <t>Volume de bota-fora</t>
  </si>
  <si>
    <t>Caixa coletora</t>
  </si>
  <si>
    <t>Saída de bueiro tipo escada</t>
  </si>
  <si>
    <t>ESCORAMENTO TIPO CONTÍNUO</t>
  </si>
  <si>
    <t>7.3.3</t>
  </si>
  <si>
    <t xml:space="preserve">ESCAVAÇÃO MECANIZADA DE VALA  L ≤ 3,00 m H ≤ 4,50 m </t>
  </si>
  <si>
    <t>TUBO DE CONCRETO ARMADO DN 600 mm</t>
  </si>
  <si>
    <t>Pv 600 mm</t>
  </si>
  <si>
    <r>
      <t xml:space="preserve">POÇO DE VISITA </t>
    </r>
    <r>
      <rPr>
        <b/>
        <sz val="12"/>
        <rFont val="Calibri"/>
        <family val="2"/>
      </rPr>
      <t>β</t>
    </r>
    <r>
      <rPr>
        <b/>
        <sz val="12"/>
        <rFont val="Arial"/>
        <family val="2"/>
      </rPr>
      <t xml:space="preserve"> DN DE 600 ATÉ 1000 mm</t>
    </r>
  </si>
  <si>
    <t>BOCA DE LOBO DUPLA</t>
  </si>
  <si>
    <t>CAIXA COLETORA - TIPO CX3 DN 600</t>
  </si>
  <si>
    <t>CAIXA COLETORA - TIPO CX4 DN 600</t>
  </si>
  <si>
    <t>DEMOLIÇÃO DE DISPOSITIVOS</t>
  </si>
  <si>
    <t>DEMOLIÇÃO DE BOCA DE LOBO SILMPLES</t>
  </si>
  <si>
    <t>Quantidade de boca de lobo</t>
  </si>
  <si>
    <t>Volume por boca de lobo</t>
  </si>
  <si>
    <t>5.3</t>
  </si>
  <si>
    <t>5.3.1</t>
  </si>
  <si>
    <t>5.3.2</t>
  </si>
  <si>
    <t>5.3.3</t>
  </si>
  <si>
    <t>5.3.4</t>
  </si>
  <si>
    <t>CONE</t>
  </si>
  <si>
    <t>INDICAÇÃO 1</t>
  </si>
  <si>
    <t>INDICAÇÃO 2</t>
  </si>
  <si>
    <t>R24-b</t>
  </si>
  <si>
    <t>INCLUINDO A REMOÇÃO DE 08 ÁRVORES COM DN MENOR QUE 20 CM</t>
  </si>
  <si>
    <t>Volume estimado por árvore</t>
  </si>
  <si>
    <t>Quantidade de árvores com DN maior que 20 e menor que 40 cm</t>
  </si>
  <si>
    <t>Quantidade de árvores com DN menor que 20 cm</t>
  </si>
  <si>
    <t>Volume total</t>
  </si>
  <si>
    <t>5.1.5</t>
  </si>
  <si>
    <t>5.1.6</t>
  </si>
  <si>
    <t>COMPENSAÇÃO AMBIENTAL</t>
  </si>
  <si>
    <t>Eng.º Aloísio Caetano Ferreira</t>
  </si>
  <si>
    <t>MG- 97.132/D</t>
  </si>
  <si>
    <t>PLANTIO DE ÁRVORE ORNAMENTAL</t>
  </si>
  <si>
    <t>APLICAÇÃO DE ADUBO</t>
  </si>
  <si>
    <t>FERTILIZANTE</t>
  </si>
  <si>
    <t>APLICAÇÃO DE CALCÁRIO</t>
  </si>
  <si>
    <t>Quantidade de árvores</t>
  </si>
  <si>
    <t>Fator multipliação</t>
  </si>
  <si>
    <t>Quantidade de árvores nativas</t>
  </si>
  <si>
    <t>Compensação</t>
  </si>
  <si>
    <t>Quantidade de Plantio</t>
  </si>
  <si>
    <t>Quantidade de árvores exóticas</t>
  </si>
  <si>
    <t>Quantdade de Plantio</t>
  </si>
  <si>
    <t>u/u</t>
  </si>
  <si>
    <t>Quantidade de árvores nativas protegidas</t>
  </si>
  <si>
    <t>m²/u</t>
  </si>
  <si>
    <t>kg/u</t>
  </si>
  <si>
    <t>11.1</t>
  </si>
  <si>
    <t>11.2</t>
  </si>
  <si>
    <t>11.3</t>
  </si>
  <si>
    <t>11.4</t>
  </si>
  <si>
    <t>7.7</t>
  </si>
  <si>
    <t>7.7.1</t>
  </si>
  <si>
    <t>7.7.4</t>
  </si>
  <si>
    <t>7.7.5</t>
  </si>
  <si>
    <t>7.7.6</t>
  </si>
  <si>
    <t>7.7.7</t>
  </si>
  <si>
    <t>7.7.8</t>
  </si>
  <si>
    <t>7.7.9</t>
  </si>
  <si>
    <t>8.2.13</t>
  </si>
  <si>
    <t>8.2.14</t>
  </si>
  <si>
    <t>8.2.15</t>
  </si>
  <si>
    <t xml:space="preserve"> 93565 </t>
  </si>
  <si>
    <t>ENGENHEIRO CIVIL DE OBRA JUNIOR COM ENCARGOS COMPLEMENTARES</t>
  </si>
  <si>
    <t xml:space="preserve"> ED-50137 </t>
  </si>
  <si>
    <t>MOBILIZAÇÃO E DESMOBILIZAÇÃO DE CONTAINER, INCLUSIVE CARGA, DESCARGA E TRANSPORTE EM CAMINHÃO CARROCERIA COM GUINDAUTO (MUNCK), EXCLUSIVE LOCAÇÃO DO CONTAINER</t>
  </si>
  <si>
    <t xml:space="preserve"> 5219546 </t>
  </si>
  <si>
    <t>Suporte metálico móvel para placa de sinalização - confecção</t>
  </si>
  <si>
    <t xml:space="preserve"> ED-27006 </t>
  </si>
  <si>
    <t>CONE PARA SINALIZAÇÃO/ISOLAMENTO DE ÁREAS, ALTURA 75CM, INCLUSIVE FORNECIMENTO E MOVIMENTAÇÃO</t>
  </si>
  <si>
    <t xml:space="preserve"> 5.1.1 </t>
  </si>
  <si>
    <t xml:space="preserve"> 5.1.2 </t>
  </si>
  <si>
    <t xml:space="preserve"> 98529 </t>
  </si>
  <si>
    <t>CORTE RASO E RECORTE DE ÁRVORE COM DIÂMETRO DE TRONCO MAIOR OU IGUAL A 0,20 M E MENOR QUE 0,40 M.AF_05/2018</t>
  </si>
  <si>
    <t xml:space="preserve"> 5.1.3 </t>
  </si>
  <si>
    <t xml:space="preserve"> 98526 </t>
  </si>
  <si>
    <t>REMOÇÃO DE RAÍZES REMANESCENTES DE TRONCO DE ÁRVORE COM DIÂMETRO MAIOR OU IGUAL A 0,20 M E MENOR QUE 0,40 M.AF_05/2018</t>
  </si>
  <si>
    <t xml:space="preserve"> 5.1.4 </t>
  </si>
  <si>
    <t xml:space="preserve"> 5.1.5 </t>
  </si>
  <si>
    <t xml:space="preserve"> 5.1.6 </t>
  </si>
  <si>
    <t xml:space="preserve"> 5.2.1.1 </t>
  </si>
  <si>
    <t xml:space="preserve"> 5.2.1.2 </t>
  </si>
  <si>
    <t>DEMOLIÇÃO MECANIZADA DE LAJE DE CONCRETO ARMADO, COM ESPESSURA DE ATÉ 15CM, , COM EQUIPAMENTO ELÉTRICO, INCLUSIVE AFASTAMENTO E EMPILHAMENTO, EXCLUSIVE TRANSPORTE E RETIRADA DO MATERIAL DEMOLIDO</t>
  </si>
  <si>
    <t xml:space="preserve"> 5.2.1.3 </t>
  </si>
  <si>
    <t xml:space="preserve"> 4915669 </t>
  </si>
  <si>
    <t>Remoção mecanizada de camada granular do pavimento</t>
  </si>
  <si>
    <t xml:space="preserve"> 5.2.4 </t>
  </si>
  <si>
    <t xml:space="preserve"> DAC-514-005 </t>
  </si>
  <si>
    <t>REMOÇÃO MANUAL DE GUIA DE MEIO-FIO PRÉ-MOLDADA EM CONCRETO, SEM REAPROVEITAMENTO, INCLUSIVE AFASTAMENTO E EMPILHAMENTO, EXCLUSIVE TRANSPORTE E RETIRADA DO MATERIAL REMOVIDO NÃO REAPROVEITÁVEL</t>
  </si>
  <si>
    <t xml:space="preserve"> 5.2.5 </t>
  </si>
  <si>
    <t>DEMOLIÇÃO MANUAL DE SARJETA OU SARJETÃO DE CONCRETO, INCLUSIVE AFASTAMENTO E EMPILHAMENTO, EXCLUSIVE TRANSPORTE E RETIRADA DO MATERIAL DEMOLIDO</t>
  </si>
  <si>
    <t xml:space="preserve"> 5.2.6 </t>
  </si>
  <si>
    <t xml:space="preserve"> 5.2.7 </t>
  </si>
  <si>
    <t xml:space="preserve"> 5.2.8 </t>
  </si>
  <si>
    <t xml:space="preserve"> 5.2.9 </t>
  </si>
  <si>
    <t xml:space="preserve"> 101206 </t>
  </si>
  <si>
    <t>ESCAVAÇÃO VERTICAL PARA  EDIFICAÇÃO, COM CARGA, DESCARGA E TRANSPORTE DE SOLO DE 1ª CATEGORIA, COM ESCAVADEIRA HIDRÁULICA (CAÇAMBA: 0,8 M³ / 111 HP), FROTA DE 3 CAMINHÕES BASCULANTES DE 14 M³, DMT ATÉ 1 KM E VELOCIDADE MÉDIA 14 KM/H. AF_05/2020</t>
  </si>
  <si>
    <t xml:space="preserve"> 5.2.10 </t>
  </si>
  <si>
    <t xml:space="preserve"> 5.2.11 </t>
  </si>
  <si>
    <t xml:space="preserve"> 5.2.12 </t>
  </si>
  <si>
    <t xml:space="preserve"> 5.3.1 </t>
  </si>
  <si>
    <t xml:space="preserve"> DAC-514-006 </t>
  </si>
  <si>
    <t>DEMOLIÇÃO DE BOCA DE LOBO SIMPLES. EXCLUSIVE CARGA</t>
  </si>
  <si>
    <t xml:space="preserve"> 5.3.2 </t>
  </si>
  <si>
    <t xml:space="preserve"> 5.3.3 </t>
  </si>
  <si>
    <t xml:space="preserve"> 5.3.4 </t>
  </si>
  <si>
    <t>LOCAÇÃO TOPOGRÁFICA PARA ATÉ VINTE (20) PONTOS REFERENCIAIS, INCLUSIVE ESTACA (PIQUETE) DE MARCAÇÃO</t>
  </si>
  <si>
    <t xml:space="preserve"> 6.2.3 </t>
  </si>
  <si>
    <t xml:space="preserve"> 6.2.4 </t>
  </si>
  <si>
    <t xml:space="preserve"> 103946 </t>
  </si>
  <si>
    <t>PLANTIO DE GRAMA ESMERALDA OU SÃO CARLOS OU CURITIBANA, EM PLACAS. AF_05/2022</t>
  </si>
  <si>
    <t xml:space="preserve"> 98520 </t>
  </si>
  <si>
    <t>APLICAÇÃO DE ADUBO EM SOLO. AF_05/2018</t>
  </si>
  <si>
    <t xml:space="preserve"> 98521 </t>
  </si>
  <si>
    <t>APLICAÇÃO DE CALCÁRIO PARA CORREÇÃO DO PH DO SOLO. AF_05/2018</t>
  </si>
  <si>
    <t xml:space="preserve"> 6.3.4 </t>
  </si>
  <si>
    <t xml:space="preserve"> 6.3.5 </t>
  </si>
  <si>
    <t xml:space="preserve"> DAC-514-007 </t>
  </si>
  <si>
    <t xml:space="preserve"> DAC-514-008 </t>
  </si>
  <si>
    <t xml:space="preserve"> 7.3 </t>
  </si>
  <si>
    <t xml:space="preserve"> 7.3.1 </t>
  </si>
  <si>
    <t xml:space="preserve"> 101579 </t>
  </si>
  <si>
    <t>ESCORAMENTO DE VALA, TIPO DESCONTÍNUO, COM PROFUNDIDADE DE 1,5 A 3,0 M, LARGURA MAIOR OU IGUAL A 1,5 M E MENOR QUE 2,5 M. AF_08/2020</t>
  </si>
  <si>
    <t xml:space="preserve"> 7.3.2 </t>
  </si>
  <si>
    <t xml:space="preserve"> 101587 </t>
  </si>
  <si>
    <t>ESCORAMENTO DE VALA, TIPO CONTÍNUO, COM PROFUNDIDADE DE 3,0 A 4,5 M, LARGURA MAIOR OU IGUAL A 1,5 E MENOR QUE 2,5 M. AF_08/2020</t>
  </si>
  <si>
    <t xml:space="preserve"> 7.3.3 </t>
  </si>
  <si>
    <t xml:space="preserve"> 101571 </t>
  </si>
  <si>
    <t>ESCORAMENTO DE VALA, TIPO PONTALETEAMENTO, COM PROFUNDIDADE DE 0 A 1,5 M, LARGURA MAIOR OU IGUAL A 1,5 M E MENOR QUE 2,5 M. AF_08/2020</t>
  </si>
  <si>
    <t xml:space="preserve"> 7.4 </t>
  </si>
  <si>
    <t xml:space="preserve"> 7.4.1 </t>
  </si>
  <si>
    <t xml:space="preserve"> 90082 </t>
  </si>
  <si>
    <t>ESCAVAÇÃO MECANIZADA DE VALA COM PROF. ATÉ 1,5 M (MÉDIA MONTANTE E JUSANTE/UMA COMPOSIÇÃO POR TRECHO), ESCAVADEIRA (0,8 M3), LARG. DE 1,5 M A 2,5 M, EM SOLO DE 1A CATEGORIA, EM LOCAIS COM ALTO NÍVEL DE INTERFERÊNCIA. AF_02/2021</t>
  </si>
  <si>
    <t xml:space="preserve"> 7.4.2 </t>
  </si>
  <si>
    <t xml:space="preserve"> 102278 </t>
  </si>
  <si>
    <t>ESCAVAÇÃO MECANIZADA DE VALA COM PROF. MAIOR QUE 1,50 M ATÉ 3,0 M (MÉDIA MONTANTE E JUSANTE/UMA COMPOSIÇÃO POR TRECHO), ESCAVADEIRA (1,2 M3), LARG. DE 1,5 M A 2,5 M, EM SOLO DE 1A CATEGORIA, EM LOCAIS COM ALTO NÍVEL DE INTERFERÊNCIA. AF_02/2021</t>
  </si>
  <si>
    <t xml:space="preserve"> 7.4.3 </t>
  </si>
  <si>
    <t xml:space="preserve"> 90095 </t>
  </si>
  <si>
    <t>ESCAVAÇÃO MECANIZADA DE VALA COM PROF. MAIOR QUE 3,0 M ATÉ 4,5 M (MÉDIA MONTANTE E JUSANTE/UMA COMPOSIÇÃO POR TRECHO), ESCAVADEIRA (1,2 M3), LARG. DE 1,5 M A 2,5 M, EM SOLO DE 1A CATEGORIA, LOCAIS COM BAIXO NÍVEL DE INTERFERÊNCIA. AF_02/2021</t>
  </si>
  <si>
    <t xml:space="preserve"> 7.4.4 </t>
  </si>
  <si>
    <t xml:space="preserve"> 7.4.5 </t>
  </si>
  <si>
    <t xml:space="preserve"> 7.4.6 </t>
  </si>
  <si>
    <t xml:space="preserve"> 93362 </t>
  </si>
  <si>
    <t>REATERRO MECANIZADO DE VALA COM ESCAVADEIRA HIDRÁULICA (CAPACIDADE DA CAÇAMBA: 0,8 M³ / POTÊNCIA: 111 HP), LARGURA DE 1,5 A 2,5 M, PROFUNDIDADE DE 1,5 A 3,0 M, COM SOLO DE 1ª CATEGORIA EM LOCAIS COM ALTO NÍVEL DE INTERFERÊNCIA. AF_04/2016</t>
  </si>
  <si>
    <t xml:space="preserve"> 7.4.7 </t>
  </si>
  <si>
    <t xml:space="preserve"> 100974 </t>
  </si>
  <si>
    <t>CARGA, MANOBRA E DESCARGA DE SOLOS E MATERIAIS GRANULARES EM CAMINHÃO BASCULANTE 10 M³ - CARGA COM PÁ CARREGADEIRA (CAÇAMBA DE 1,7 A 2,8 M³ / 128 HP) E DESCARGA LIVRE (UNIDADE: M3). AF_07/2020</t>
  </si>
  <si>
    <t xml:space="preserve"> 7.4.8 </t>
  </si>
  <si>
    <t xml:space="preserve"> 7.4.9 </t>
  </si>
  <si>
    <t xml:space="preserve"> 7.5 </t>
  </si>
  <si>
    <t xml:space="preserve"> 7.5.1 </t>
  </si>
  <si>
    <t xml:space="preserve"> ED-49812 </t>
  </si>
  <si>
    <t>LASTRO DE CONCRETO MAGRO, INCLUSIVE TRANSPORTE, LANÇAMENTO E ADENSAMENTO</t>
  </si>
  <si>
    <t xml:space="preserve"> 7.5.2 </t>
  </si>
  <si>
    <t xml:space="preserve"> DAC-514-009 </t>
  </si>
  <si>
    <t xml:space="preserve"> 7.5.3 </t>
  </si>
  <si>
    <t>LASTRO DE BRITA COM PEDRA BRITADA NÚMERO 2 E 3, INCLUSIVE ADENSAMENTO E APILOAMENTO MANUAL</t>
  </si>
  <si>
    <t xml:space="preserve"> 7.5.4 </t>
  </si>
  <si>
    <t xml:space="preserve"> 7.5.5 </t>
  </si>
  <si>
    <t xml:space="preserve"> 7.6 </t>
  </si>
  <si>
    <t xml:space="preserve"> 7.6.1 </t>
  </si>
  <si>
    <t xml:space="preserve"> DAC-514-010 </t>
  </si>
  <si>
    <t xml:space="preserve"> 7.6.2 </t>
  </si>
  <si>
    <t xml:space="preserve"> DAC-514-011 </t>
  </si>
  <si>
    <t xml:space="preserve"> 7.6.3 </t>
  </si>
  <si>
    <t xml:space="preserve"> DAC-514-012 </t>
  </si>
  <si>
    <t xml:space="preserve"> 7.7 </t>
  </si>
  <si>
    <t xml:space="preserve"> 7.7.1 </t>
  </si>
  <si>
    <t xml:space="preserve"> DAC-514-013 </t>
  </si>
  <si>
    <t xml:space="preserve"> 7.7.2 </t>
  </si>
  <si>
    <t xml:space="preserve"> DAC-514-014 </t>
  </si>
  <si>
    <t>POÇO DE VISITA β (Ø 600 ÁTE 1000), INCLUINDO CHAMINÉ, CIMBRAMENTO E LASTRO DE BRITA</t>
  </si>
  <si>
    <t xml:space="preserve"> 7.7.3 </t>
  </si>
  <si>
    <t xml:space="preserve"> DAC-514-015 </t>
  </si>
  <si>
    <t>BOCA DE LOBO SIMPLES (TIPO A - CONCRETO), QUADRO E GRELHA, INCLUSIVE ESCAVAÇÃO, REATERRO E BOTA-FORA</t>
  </si>
  <si>
    <t xml:space="preserve"> 7.7.4 </t>
  </si>
  <si>
    <t xml:space="preserve"> DAC-514-016 </t>
  </si>
  <si>
    <t>BOCA DE LOBO DUPLA (TIPO A - FERRO FUNDIDO), QUADRO E GRELHA</t>
  </si>
  <si>
    <t xml:space="preserve"> 7.7.5 </t>
  </si>
  <si>
    <t xml:space="preserve"> DAC-514-017 </t>
  </si>
  <si>
    <t>CAIXA COLETORA TIPO CX 3 DN 600 MM</t>
  </si>
  <si>
    <t xml:space="preserve"> 7.7.6 </t>
  </si>
  <si>
    <t xml:space="preserve"> DAC-514-018 </t>
  </si>
  <si>
    <t>CAIXA COLETORA TIPO CX 4 DN 600 MM</t>
  </si>
  <si>
    <t xml:space="preserve"> 7.7.7 </t>
  </si>
  <si>
    <t xml:space="preserve"> DAC-514-019 </t>
  </si>
  <si>
    <t>SAÍDA DE BUEIRO TIPO ESCADA DN 600 MM -  COMPRIMENTO 10 M</t>
  </si>
  <si>
    <t xml:space="preserve"> 7.7.8 </t>
  </si>
  <si>
    <t xml:space="preserve"> DAC-514-020 </t>
  </si>
  <si>
    <t>DISSIPADOR DE ENERGIA, ENROCAMENTO DE PEDRA ARGAMASSADA</t>
  </si>
  <si>
    <t xml:space="preserve"> 7.7.9 </t>
  </si>
  <si>
    <t xml:space="preserve"> DAC-514-021 </t>
  </si>
  <si>
    <t>CANALETA EM CONCRETO 40 X 40 CM - 31 M DE COMPRIMENTO</t>
  </si>
  <si>
    <t xml:space="preserve"> ED-50276 </t>
  </si>
  <si>
    <t>LOCAÇÃO TOPOGRÁFICA ACIMA DE CINQUENTA (50) PONTOS REFERENCIAIS, INCLUSIVE ESTACA (PIQUETE) DE MARCAÇÃO</t>
  </si>
  <si>
    <t xml:space="preserve"> 8.2.4 </t>
  </si>
  <si>
    <t xml:space="preserve"> RO-14032 - (01/2023) </t>
  </si>
  <si>
    <t>Transporte de Concreto Betuminoso Usinado a Quente. Distância média  de transporte de 10,10 a 15,00 km (volume compactado)</t>
  </si>
  <si>
    <t xml:space="preserve"> 8.2.5 </t>
  </si>
  <si>
    <t xml:space="preserve"> RO-51228- (01/2023) </t>
  </si>
  <si>
    <t>Imprimação (Execução e fornecimento do material betuminoso, exclusive  transporte do material betuminoso) - (01/2023)</t>
  </si>
  <si>
    <t xml:space="preserve"> 8.2.6 </t>
  </si>
  <si>
    <t xml:space="preserve"> RO-51229 - (01/2023) </t>
  </si>
  <si>
    <t>Pintura de ligação (Execução e fornecimento do material betuminoso, exclusive transporte do material betuminoso) - (01/2023)</t>
  </si>
  <si>
    <t xml:space="preserve"> 8.2.7 </t>
  </si>
  <si>
    <t xml:space="preserve"> 8.2.8 </t>
  </si>
  <si>
    <t xml:space="preserve"> 92398 </t>
  </si>
  <si>
    <t>EXECUÇÃO DE PAVIMENTO EM PISO INTERTRAVADO, COM BLOCO RETANGULAR COR NATURAL DE 20 X 10 CM, ESPESSURA 8 CM. AF_10/2022</t>
  </si>
  <si>
    <t xml:space="preserve"> 8.2.9 </t>
  </si>
  <si>
    <t xml:space="preserve"> 92397 </t>
  </si>
  <si>
    <t>EXECUÇÃO DE PAVIMENTO EM PISO INTERTRAVADO, COM BLOCO RETANGULAR COR NATURAL DE 20 X 10 CM, ESPESSURA 6 CM. AF_10/2022</t>
  </si>
  <si>
    <t xml:space="preserve"> 8.2.10 </t>
  </si>
  <si>
    <t>EXECUÇÃO DE PASSEIO (CALÇADA) OU PISO DE CONCRETO COM CONCRETO MOLDADO IN LOCO, USINADO C20, ACABAMENTO CONVENCIONAL, NÃO ARMADO. AF_08/2022</t>
  </si>
  <si>
    <t xml:space="preserve"> 8.2.11 </t>
  </si>
  <si>
    <t xml:space="preserve"> DAC-507-023 </t>
  </si>
  <si>
    <t xml:space="preserve"> 8.2.12 </t>
  </si>
  <si>
    <t xml:space="preserve"> 8.2.13 </t>
  </si>
  <si>
    <t xml:space="preserve"> 8.2.14 </t>
  </si>
  <si>
    <t xml:space="preserve"> 8.2.15 </t>
  </si>
  <si>
    <t xml:space="preserve"> DAC-514-004 </t>
  </si>
  <si>
    <t>DRENO PARA SARJETA, ENCHIMENTO DE BRITA, ENVOLVIDO COM MANTA GEOTÊXTIL, COM SELO DE ARGILA. AF_07/2021</t>
  </si>
  <si>
    <t>DISPOSITIVOS COMPLEMENTÁRES</t>
  </si>
  <si>
    <t xml:space="preserve"> 94273 </t>
  </si>
  <si>
    <t>ASSENTAMENTO DE GUIA (MEIO-FIO) EM TRECHO RETO, CONFECCIONADA EM CONCRETO PRÉ-FABRICADO, DIMENSÕES 100X15X13X30 CM (COMPRIMENTO X BASE INFERIOR X BASE SUPERIOR X ALTURA), PARA VIAS URBANAS (USO VIÁRIO). AF_06/2016</t>
  </si>
  <si>
    <t xml:space="preserve"> 8.3.2 </t>
  </si>
  <si>
    <t xml:space="preserve"> 94274 </t>
  </si>
  <si>
    <t>ASSENTAMENTO DE GUIA (MEIO-FIO) EM TRECHO CURVO, CONFECCIONADA EM CONCRETO PRÉ-FABRICADO, DIMENSÕES 100X15X13X30 CM (COMPRIMENTO X BASE INFERIOR X BASE SUPERIOR X ALTURA), PARA VIAS URBANAS (USO VIÁRIO). AF_06/2016</t>
  </si>
  <si>
    <t xml:space="preserve"> 8.3.3 </t>
  </si>
  <si>
    <t xml:space="preserve"> DAC-514-003 </t>
  </si>
  <si>
    <t>SUPORTE PARA PLACA DE SINALIZAÇÃO H=2,50 M</t>
  </si>
  <si>
    <t xml:space="preserve"> DAC-514-001 </t>
  </si>
  <si>
    <t>SUPORTE PARA PLACA DE SINALIZAÇÃO H=3,00 M</t>
  </si>
  <si>
    <t xml:space="preserve"> 9.1.4 </t>
  </si>
  <si>
    <t xml:space="preserve"> DAC-514-002 </t>
  </si>
  <si>
    <t>SUPORTE PARA PLACA DE SINALIZAÇÃO H=3,50 M</t>
  </si>
  <si>
    <t xml:space="preserve"> RO-41237-(01/2023) </t>
  </si>
  <si>
    <t>Linhas de resina acrilica de 0,6mm de espessura e Largura = 0,10m ( Execução, incluindo pré-marcação, fornecimento e transporte de todos os materiais)</t>
  </si>
  <si>
    <t xml:space="preserve"> RO-41243-(01/2023) </t>
  </si>
  <si>
    <t>Linhas de resina acrilica 0,6mm com Largura &gt; 0,30m (execução, inclusive pré-marcação, fornecimento e transporte de todos os materiais)</t>
  </si>
  <si>
    <t xml:space="preserve"> RO-41230-(01/2023) </t>
  </si>
  <si>
    <t>Tacha refletiva tipo SHTRP, com catadióptrico nas duas faces (Execução , incluindo fornecimento, colocação e transporte de todos os materiais)</t>
  </si>
  <si>
    <t xml:space="preserve"> 98511 </t>
  </si>
  <si>
    <t>PLANTIO DE ÁRVORE ORNAMENTAL COM ALTURA DE MUDA MAIOR QUE 2,00 M E MENOR OU IGUAL A 4,00 M. AF_05/2018</t>
  </si>
  <si>
    <t xml:space="preserve"> 00044539 </t>
  </si>
  <si>
    <t>FERTILIZANTE NPK -  10:10:10</t>
  </si>
  <si>
    <t xml:space="preserve"> 11 </t>
  </si>
  <si>
    <t xml:space="preserve"> 11.1 </t>
  </si>
  <si>
    <t xml:space="preserve"> ED-50269 </t>
  </si>
  <si>
    <t>LIMPEZA PERMANENTE DA OBRA - 01 SERVENTE X 8 HORAS DIÁRIAS</t>
  </si>
  <si>
    <t xml:space="preserve"> 11.2 </t>
  </si>
  <si>
    <t xml:space="preserve"> 11.3 </t>
  </si>
  <si>
    <t xml:space="preserve"> 11.4 </t>
  </si>
  <si>
    <t xml:space="preserve"> ED-50381 </t>
  </si>
  <si>
    <t xml:space="preserve"> ED-50367 </t>
  </si>
  <si>
    <t xml:space="preserve"> 97624 </t>
  </si>
  <si>
    <t>DEMOLIÇÃO DE ALVENARIA DE TIJOLO MACIÇO, DE FORMA MANUAL, SEM REAPROVEITAMENTO. AF_12/2017</t>
  </si>
  <si>
    <t xml:space="preserve"> ED-48441 </t>
  </si>
  <si>
    <t>DEMOLIÇÃO MANUAL DE CONCRETO ARMADO, INCLUSIVE AFASTAMENTO E EMPILHAMENTO, EXCLUSIVE TRANSPORTE E RETIRADA DO MATERIAL DEMOLIDO</t>
  </si>
  <si>
    <t xml:space="preserve"> ED-49647 </t>
  </si>
  <si>
    <t>FÔRMA E DESFORMA DE COMPENSADO PLASTIFICADO, ESP. 12MM, REAPROVEITAMENTO (5X), EXCLUSIVE ESCORAMENTO</t>
  </si>
  <si>
    <t xml:space="preserve"> ED-48199 </t>
  </si>
  <si>
    <t xml:space="preserve"> ED-50760 </t>
  </si>
  <si>
    <t xml:space="preserve"> ED-48298 </t>
  </si>
  <si>
    <t>CORTE, DOBRA E MONTAGEM DE AÇO CA-50/60, INCLUSIVE ESPAÇADOR</t>
  </si>
  <si>
    <t xml:space="preserve"> DAC-507-000 </t>
  </si>
  <si>
    <t>CIMBRAMENTO-ESCORAMENTO DE FORMAS, COM MADEIRA 3A QUALIDADE, NÃO APARELHADA, APROVEITAMENTO TABUAS 3X E PRUMOS 4X</t>
  </si>
  <si>
    <t xml:space="preserve"> ED-48666 </t>
  </si>
  <si>
    <t xml:space="preserve"> ED-48228 </t>
  </si>
  <si>
    <t xml:space="preserve"> ED-51107 </t>
  </si>
  <si>
    <t>ESCAVAÇÃO MANUAL DE VALA COM PROFUNDIDADE MENOR OU IGUAL A 1,5M, INCLUSIVE DESCARGA LATERAL</t>
  </si>
  <si>
    <t xml:space="preserve"> ED-49810 </t>
  </si>
  <si>
    <t>FÔRMA E DESFORMA DE TÁBUA E SARRAFO, REAPROVEITAMENTO (3X) (FUNDAÇÃO)</t>
  </si>
  <si>
    <t>ARGAMASSA, TRAÇO 1:3 (CIMENTO E AREIA), PREPARO MECÂNICO</t>
  </si>
  <si>
    <t>CONCRETO ESTRUTURAL, PREPARADO EM OBRA COM BETONEIRA, CONTROLE "B", COM FCK 20MPA, BRITA Nº (1 E 2), CONSISTÊNCIA PARA VIBRAÇÃO (FABRICAÇÃO)</t>
  </si>
  <si>
    <t>TRANSPORTE, LANÇAMENTO E ADENSAMENTO DE CONCRETO EM RADIER, PISO OU ELEMENTO PRÉ-MOLDADO, INCLUSIVE ACABAMENTO</t>
  </si>
  <si>
    <t xml:space="preserve"> MATED-12830 </t>
  </si>
  <si>
    <t>QUADRO EM CONCRETO PARA BOCA DE LOBO 110 X 50 CM</t>
  </si>
  <si>
    <t xml:space="preserve"> MATED-12712 </t>
  </si>
  <si>
    <t>GRELHA EM CONCRETO PARA BOCA DE LOBO</t>
  </si>
  <si>
    <t xml:space="preserve"> DAC-35-01 </t>
  </si>
  <si>
    <t xml:space="preserve"> 89993 </t>
  </si>
  <si>
    <t>GRAUTEAMENTO VERTICAL EM ALVENARIA ESTRUTURAL. AF_09/2021</t>
  </si>
  <si>
    <t xml:space="preserve"> ED-49618 </t>
  </si>
  <si>
    <t>FORNECIMENTO DE CONCRETO ESTRUTURAL, PREPARADO EM OBRA, COM FCK 20MPA, INCLUSIVE LANÇAMENTO, ADENSAMENTO E ACABAMENTO</t>
  </si>
  <si>
    <t xml:space="preserve"> 00004021 </t>
  </si>
  <si>
    <t>GEOTEXTIL NAO TECIDO AGULHADO DE FILAMENTOS CONTINUOS 100% POLIESTER, RESITENCIA A TRACAO = 14 KN/M</t>
  </si>
  <si>
    <t xml:space="preserve"> 00004718 </t>
  </si>
  <si>
    <t>PEDRA BRITADA N. 2 (19 A 38 MM) POSTO PEDREIRA/FORNECEDOR, SEM FRETE</t>
  </si>
  <si>
    <t xml:space="preserve"> 00038052 </t>
  </si>
  <si>
    <t>TUBO DRENO, CORRUGADO, ESPIRALADO, FLEXIVEL, PERFURADO, EM POLIETILENO DE ALTA DENSIDADE (PEAD), DN 100 MM, (4") PARA DRENAGEM - EM ROLO (NORMA DNIT 093/2006 - E.M)</t>
  </si>
  <si>
    <t>INES - INSTALAÇÕES ESPECIAIS</t>
  </si>
  <si>
    <t xml:space="preserve"> 91283 </t>
  </si>
  <si>
    <t>CORTADORA DE PISO COM MOTOR 4 TEMPOS A GASOLINA, POTÊNCIA DE 13 HP, COM DISCO DE CORTE DIAMANTADO SEGMENTADO PARA CONCRETO, DIÂMETRO DE 350 MM, FURO DE 1" (14 X 1") - CHP DIURNO. AF_08/2015</t>
  </si>
  <si>
    <t xml:space="preserve"> 91285 </t>
  </si>
  <si>
    <t>CORTADORA DE PISO COM MOTOR 4 TEMPOS A GASOLINA, POTÊNCIA DE 13 HP, COM DISCO DE CORTE DIAMANTADO SEGMENTADO PARA CONCRETO, DIÂMETRO DE 350 MM, FURO DE 1" (14 X 1") - CHI DIURNO. AF_08/2015</t>
  </si>
  <si>
    <t xml:space="preserve"> 00000398 </t>
  </si>
  <si>
    <t>ABRACADEIRA EM ACO PARA AMARRACAO DE ELETRODUTOS, TIPO D, COM 3" E PARAFUSO DE FIXACAO</t>
  </si>
  <si>
    <t xml:space="preserve"> 00000430 </t>
  </si>
  <si>
    <t>PARAFUSO M16 EM ACO GALVANIZADO, COMPRIMENTO = 125 MM, DIAMETRO = 16 MM, ROSCA MAQUINA, CABECA QUADRADA</t>
  </si>
  <si>
    <t>Composições Auxiliares</t>
  </si>
  <si>
    <t xml:space="preserve"> 00004448 </t>
  </si>
  <si>
    <t>VIGA *7,5 X 15 CM EM PINUS, MISTA OU EQUIVALENTE DA REGIAO - BRUTA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</si>
  <si>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</si>
  <si>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</si>
  <si>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</si>
  <si>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</si>
  <si>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>100,00%
198.362,58</t>
  </si>
  <si>
    <t>16,67%
33.060,43</t>
  </si>
  <si>
    <t>100,00%
4.605,85</t>
  </si>
  <si>
    <t>100,00%
58.705,12</t>
  </si>
  <si>
    <t>50,00%
29.352,56</t>
  </si>
  <si>
    <t>100,00%
33.725,79</t>
  </si>
  <si>
    <t>16,67%
5.620,97</t>
  </si>
  <si>
    <t>2.2</t>
  </si>
  <si>
    <t>2.5</t>
  </si>
  <si>
    <t>PLACA DE OBRAS EM CHAPA GALVANIZADA (4,00 X 3,00 m )</t>
  </si>
  <si>
    <t>CORTE DE ÁRVORES DN DE 20 A 40 cm</t>
  </si>
  <si>
    <t>REMOÇÃO DE ÁRVORES DN DE 20 A 40 cm</t>
  </si>
  <si>
    <t>6.2.3</t>
  </si>
  <si>
    <t>Distância - Área de bota-fora de solos</t>
  </si>
  <si>
    <t>Volume total de reaterro</t>
  </si>
  <si>
    <t>7.4.9</t>
  </si>
  <si>
    <t>SAÍDA DE BUEIRO TIPO ESCADA DN 600 mm - COMPRIMENTO 10 m</t>
  </si>
  <si>
    <t>CANALETA EM CONCRETO 40 X 40 cm - COMPRIMENTO 31 m</t>
  </si>
  <si>
    <t>SAÍDA DE BUEIRO TIPO ESCADA</t>
  </si>
  <si>
    <t>CONCRETO</t>
  </si>
  <si>
    <t>FORMA</t>
  </si>
  <si>
    <t>LASTRO</t>
  </si>
  <si>
    <t xml:space="preserve"> ED-50759 </t>
  </si>
  <si>
    <t>100,00%
19.990,10</t>
  </si>
  <si>
    <t>16,67%
3.331,68</t>
  </si>
  <si>
    <t>100,00%
7.585,89</t>
  </si>
  <si>
    <t>16,67%
1.264,32</t>
  </si>
  <si>
    <t>100,00%
486.563,90</t>
  </si>
  <si>
    <t>25,00%
121.640,98</t>
  </si>
  <si>
    <t>100,00%
39.726,82</t>
  </si>
  <si>
    <t>25,00%
9.931,71</t>
  </si>
  <si>
    <t>100,00%
747.006,24</t>
  </si>
  <si>
    <t>25,00%
186.751,56</t>
  </si>
  <si>
    <t>100,00%
2.908.915,66</t>
  </si>
  <si>
    <t>25,00%
727.228,92</t>
  </si>
  <si>
    <t>SINAPI - 04/2023 - Minas Gerais
SICRO3 - 01/2023 - Minas Gerais
SETOP - 01/2023 - Minas Gerais
SUDECAP - 02/2023 - Minas Gerais</t>
  </si>
  <si>
    <t>FTP</t>
  </si>
  <si>
    <t>A-32b</t>
  </si>
  <si>
    <t>734,0</t>
  </si>
  <si>
    <t>1.945,85</t>
  </si>
  <si>
    <t>1.428.253,90</t>
  </si>
  <si>
    <t>31,45</t>
  </si>
  <si>
    <t>3.285,4</t>
  </si>
  <si>
    <t>173,52</t>
  </si>
  <si>
    <t>570.082,60</t>
  </si>
  <si>
    <t>12,55</t>
  </si>
  <si>
    <t>44,00</t>
  </si>
  <si>
    <t>175.686,68</t>
  </si>
  <si>
    <t>2,77</t>
  </si>
  <si>
    <t>486.652,10</t>
  </si>
  <si>
    <t>10,72</t>
  </si>
  <si>
    <t>54,72</t>
  </si>
  <si>
    <t>6.795,55</t>
  </si>
  <si>
    <t>22,72</t>
  </si>
  <si>
    <t>154.394,89</t>
  </si>
  <si>
    <t>3,40</t>
  </si>
  <si>
    <t>58,12</t>
  </si>
  <si>
    <t>6,0</t>
  </si>
  <si>
    <t>24.516,77</t>
  </si>
  <si>
    <t>147.100,62</t>
  </si>
  <si>
    <t>3,24</t>
  </si>
  <si>
    <t>61,36</t>
  </si>
  <si>
    <t>21.258,43</t>
  </si>
  <si>
    <t>127.550,58</t>
  </si>
  <si>
    <t>2,81</t>
  </si>
  <si>
    <t>64,17</t>
  </si>
  <si>
    <t>212,0</t>
  </si>
  <si>
    <t>594,56</t>
  </si>
  <si>
    <t>126.046,72</t>
  </si>
  <si>
    <t>2,78</t>
  </si>
  <si>
    <t>66,94</t>
  </si>
  <si>
    <t>182,65</t>
  </si>
  <si>
    <t>636,49</t>
  </si>
  <si>
    <t>116.254,89</t>
  </si>
  <si>
    <t>2,56</t>
  </si>
  <si>
    <t>69,50</t>
  </si>
  <si>
    <t>101,61</t>
  </si>
  <si>
    <t>968,36</t>
  </si>
  <si>
    <t>98.395,05</t>
  </si>
  <si>
    <t>2,17</t>
  </si>
  <si>
    <t>71,67</t>
  </si>
  <si>
    <t>1.090,0</t>
  </si>
  <si>
    <t>85,80</t>
  </si>
  <si>
    <t>93.522,00</t>
  </si>
  <si>
    <t>2,06</t>
  </si>
  <si>
    <t>73,73</t>
  </si>
  <si>
    <t>1.301,33</t>
  </si>
  <si>
    <t>64,81</t>
  </si>
  <si>
    <t>84.339,19</t>
  </si>
  <si>
    <t>1,86</t>
  </si>
  <si>
    <t>75,59</t>
  </si>
  <si>
    <t>9.934,52</t>
  </si>
  <si>
    <t>7,87</t>
  </si>
  <si>
    <t>78.184,67</t>
  </si>
  <si>
    <t>1,72</t>
  </si>
  <si>
    <t>77,31</t>
  </si>
  <si>
    <t>2.520,0</t>
  </si>
  <si>
    <t>28,10</t>
  </si>
  <si>
    <t>70.812,00</t>
  </si>
  <si>
    <t>1,56</t>
  </si>
  <si>
    <t>78,87</t>
  </si>
  <si>
    <t>1.345,0</t>
  </si>
  <si>
    <t>50,12</t>
  </si>
  <si>
    <t>67.411,40</t>
  </si>
  <si>
    <t>1,48</t>
  </si>
  <si>
    <t>80,35</t>
  </si>
  <si>
    <t>648,0</t>
  </si>
  <si>
    <t>90,46</t>
  </si>
  <si>
    <t>58.618,08</t>
  </si>
  <si>
    <t>1,29</t>
  </si>
  <si>
    <t>81,64</t>
  </si>
  <si>
    <t>335,0</t>
  </si>
  <si>
    <t>171,02</t>
  </si>
  <si>
    <t>57.291,70</t>
  </si>
  <si>
    <t>1,26</t>
  </si>
  <si>
    <t>82,90</t>
  </si>
  <si>
    <t>132,5</t>
  </si>
  <si>
    <t>369,03</t>
  </si>
  <si>
    <t>48.896,47</t>
  </si>
  <si>
    <t>1,08</t>
  </si>
  <si>
    <t>83,98</t>
  </si>
  <si>
    <t>3.100,16</t>
  </si>
  <si>
    <t>14,60</t>
  </si>
  <si>
    <t>45.262,33</t>
  </si>
  <si>
    <t>1,00</t>
  </si>
  <si>
    <t>84,98</t>
  </si>
  <si>
    <t>15.458,04</t>
  </si>
  <si>
    <t>2,88</t>
  </si>
  <si>
    <t>44.519,15</t>
  </si>
  <si>
    <t>0,98</t>
  </si>
  <si>
    <t>85,96</t>
  </si>
  <si>
    <t>14.680,0</t>
  </si>
  <si>
    <t>2,63</t>
  </si>
  <si>
    <t>38.608,40</t>
  </si>
  <si>
    <t>0,85</t>
  </si>
  <si>
    <t>86,81</t>
  </si>
  <si>
    <t>7.340,0</t>
  </si>
  <si>
    <t>4,95</t>
  </si>
  <si>
    <t>36.333,00</t>
  </si>
  <si>
    <t>0,80</t>
  </si>
  <si>
    <t>87,61</t>
  </si>
  <si>
    <t>10.178,5</t>
  </si>
  <si>
    <t>2,95</t>
  </si>
  <si>
    <t>30.026,57</t>
  </si>
  <si>
    <t>0,66</t>
  </si>
  <si>
    <t>88,27</t>
  </si>
  <si>
    <t>4.856,64</t>
  </si>
  <si>
    <t>29.139,84</t>
  </si>
  <si>
    <t>0,64</t>
  </si>
  <si>
    <t>88,91</t>
  </si>
  <si>
    <t>292,5</t>
  </si>
  <si>
    <t>98,30</t>
  </si>
  <si>
    <t>28.752,75</t>
  </si>
  <si>
    <t>0,63</t>
  </si>
  <si>
    <t>89,54</t>
  </si>
  <si>
    <t>534,0</t>
  </si>
  <si>
    <t>52,28</t>
  </si>
  <si>
    <t>27.917,52</t>
  </si>
  <si>
    <t>0,61</t>
  </si>
  <si>
    <t>90,16</t>
  </si>
  <si>
    <t>112,21</t>
  </si>
  <si>
    <t>218,27</t>
  </si>
  <si>
    <t>24.492,07</t>
  </si>
  <si>
    <t>0,54</t>
  </si>
  <si>
    <t>90,70</t>
  </si>
  <si>
    <t>627,0</t>
  </si>
  <si>
    <t>38,84</t>
  </si>
  <si>
    <t>24.352,68</t>
  </si>
  <si>
    <t>91,23</t>
  </si>
  <si>
    <t>2.095,68</t>
  </si>
  <si>
    <t>10,23</t>
  </si>
  <si>
    <t>21.438,80</t>
  </si>
  <si>
    <t>0,47</t>
  </si>
  <si>
    <t>91,71</t>
  </si>
  <si>
    <t>271,5</t>
  </si>
  <si>
    <t>76,74</t>
  </si>
  <si>
    <t>20.834,91</t>
  </si>
  <si>
    <t>0,46</t>
  </si>
  <si>
    <t>92,16</t>
  </si>
  <si>
    <t>3,0</t>
  </si>
  <si>
    <t>6.600,29</t>
  </si>
  <si>
    <t>19.800,87</t>
  </si>
  <si>
    <t>0,44</t>
  </si>
  <si>
    <t>92,60</t>
  </si>
  <si>
    <t>201,0</t>
  </si>
  <si>
    <t>95,19</t>
  </si>
  <si>
    <t>19.133,19</t>
  </si>
  <si>
    <t>0,42</t>
  </si>
  <si>
    <t>93,02</t>
  </si>
  <si>
    <t>676,3</t>
  </si>
  <si>
    <t>24,78</t>
  </si>
  <si>
    <t>16.758,71</t>
  </si>
  <si>
    <t>0,37</t>
  </si>
  <si>
    <t>93,39</t>
  </si>
  <si>
    <t>1,0</t>
  </si>
  <si>
    <t>16.408,50</t>
  </si>
  <si>
    <t>0,36</t>
  </si>
  <si>
    <t>93,75</t>
  </si>
  <si>
    <t>557,03</t>
  </si>
  <si>
    <t>27,11</t>
  </si>
  <si>
    <t>15.101,08</t>
  </si>
  <si>
    <t>0,33</t>
  </si>
  <si>
    <t>94,08</t>
  </si>
  <si>
    <t>1.129,06</t>
  </si>
  <si>
    <t>12,26</t>
  </si>
  <si>
    <t>13.842,27</t>
  </si>
  <si>
    <t>0,30</t>
  </si>
  <si>
    <t>94,39</t>
  </si>
  <si>
    <t>4.463,49</t>
  </si>
  <si>
    <t>13.390,47</t>
  </si>
  <si>
    <t>0,29</t>
  </si>
  <si>
    <t>94,68</t>
  </si>
  <si>
    <t>20,0</t>
  </si>
  <si>
    <t>644,38</t>
  </si>
  <si>
    <t>12.887,60</t>
  </si>
  <si>
    <t>0,28</t>
  </si>
  <si>
    <t>94,97</t>
  </si>
  <si>
    <t>528,0</t>
  </si>
  <si>
    <t>23,54</t>
  </si>
  <si>
    <t>12.429,12</t>
  </si>
  <si>
    <t>0,27</t>
  </si>
  <si>
    <t>95,24</t>
  </si>
  <si>
    <t>12,0</t>
  </si>
  <si>
    <t>1.018,68</t>
  </si>
  <si>
    <t>12.224,16</t>
  </si>
  <si>
    <t>95,51</t>
  </si>
  <si>
    <t>863,39</t>
  </si>
  <si>
    <t>13,36</t>
  </si>
  <si>
    <t>11.534,89</t>
  </si>
  <si>
    <t>0,25</t>
  </si>
  <si>
    <t>95,77</t>
  </si>
  <si>
    <t>33,77</t>
  </si>
  <si>
    <t>11.312,95</t>
  </si>
  <si>
    <t>96,01</t>
  </si>
  <si>
    <t>39,13</t>
  </si>
  <si>
    <t>270,51</t>
  </si>
  <si>
    <t>10.585,05</t>
  </si>
  <si>
    <t>0,23</t>
  </si>
  <si>
    <t>96,25</t>
  </si>
  <si>
    <t>6.267,48</t>
  </si>
  <si>
    <t>1,57</t>
  </si>
  <si>
    <t>9.839,94</t>
  </si>
  <si>
    <t>0,22</t>
  </si>
  <si>
    <t>96,46</t>
  </si>
  <si>
    <t>954,2</t>
  </si>
  <si>
    <t>10,08</t>
  </si>
  <si>
    <t>9.618,33</t>
  </si>
  <si>
    <t>0,21</t>
  </si>
  <si>
    <t>96,68</t>
  </si>
  <si>
    <t>1.032,27</t>
  </si>
  <si>
    <t>9,25</t>
  </si>
  <si>
    <t>9.548,49</t>
  </si>
  <si>
    <t>96,89</t>
  </si>
  <si>
    <t>12,37</t>
  </si>
  <si>
    <t>717,42</t>
  </si>
  <si>
    <t>8.874,48</t>
  </si>
  <si>
    <t>0,20</t>
  </si>
  <si>
    <t>97,08</t>
  </si>
  <si>
    <t>3.562,25</t>
  </si>
  <si>
    <t>2,29</t>
  </si>
  <si>
    <t>8.157,55</t>
  </si>
  <si>
    <t>0,18</t>
  </si>
  <si>
    <t>97,26</t>
  </si>
  <si>
    <t>366,22</t>
  </si>
  <si>
    <t>21,87</t>
  </si>
  <si>
    <t>8.009,23</t>
  </si>
  <si>
    <t>97,44</t>
  </si>
  <si>
    <t>32,76</t>
  </si>
  <si>
    <t>238,79</t>
  </si>
  <si>
    <t>7.822,76</t>
  </si>
  <si>
    <t>0,17</t>
  </si>
  <si>
    <t>97,61</t>
  </si>
  <si>
    <t>5,0</t>
  </si>
  <si>
    <t>1.417,73</t>
  </si>
  <si>
    <t>7.088,65</t>
  </si>
  <si>
    <t>0,16</t>
  </si>
  <si>
    <t>97,77</t>
  </si>
  <si>
    <t>6.842,68</t>
  </si>
  <si>
    <t>0,15</t>
  </si>
  <si>
    <t>97,92</t>
  </si>
  <si>
    <t>591,75</t>
  </si>
  <si>
    <t>11,49</t>
  </si>
  <si>
    <t>6.799,20</t>
  </si>
  <si>
    <t>98,07</t>
  </si>
  <si>
    <t>5.749,06</t>
  </si>
  <si>
    <t>0,13</t>
  </si>
  <si>
    <t>98,19</t>
  </si>
  <si>
    <t>232,76</t>
  </si>
  <si>
    <t>24,12</t>
  </si>
  <si>
    <t>5.614,17</t>
  </si>
  <si>
    <t>0,12</t>
  </si>
  <si>
    <t>98,32</t>
  </si>
  <si>
    <t>476,41</t>
  </si>
  <si>
    <t>11,62</t>
  </si>
  <si>
    <t>5.535,88</t>
  </si>
  <si>
    <t>98,44</t>
  </si>
  <si>
    <t>7,0</t>
  </si>
  <si>
    <t>771,25</t>
  </si>
  <si>
    <t>5.398,75</t>
  </si>
  <si>
    <t>98,56</t>
  </si>
  <si>
    <t>165,04</t>
  </si>
  <si>
    <t>32,69</t>
  </si>
  <si>
    <t>5.395,15</t>
  </si>
  <si>
    <t>98,68</t>
  </si>
  <si>
    <t>856,49</t>
  </si>
  <si>
    <t>5.138,94</t>
  </si>
  <si>
    <t>0,11</t>
  </si>
  <si>
    <t>98,79</t>
  </si>
  <si>
    <t>377,26</t>
  </si>
  <si>
    <t>13,09</t>
  </si>
  <si>
    <t>4.938,33</t>
  </si>
  <si>
    <t>98,90</t>
  </si>
  <si>
    <t>8,0</t>
  </si>
  <si>
    <t>599,28</t>
  </si>
  <si>
    <t>4.794,24</t>
  </si>
  <si>
    <t>99,00</t>
  </si>
  <si>
    <t>4.707,57</t>
  </si>
  <si>
    <t>0,10</t>
  </si>
  <si>
    <t>99,11</t>
  </si>
  <si>
    <t>4.605,85</t>
  </si>
  <si>
    <t>99,21</t>
  </si>
  <si>
    <t>254,74</t>
  </si>
  <si>
    <t>16,43</t>
  </si>
  <si>
    <t>4.185,37</t>
  </si>
  <si>
    <t>0,09</t>
  </si>
  <si>
    <t>99,30</t>
  </si>
  <si>
    <t>10,0</t>
  </si>
  <si>
    <t>407,15</t>
  </si>
  <si>
    <t>4.071,50</t>
  </si>
  <si>
    <t>99,39</t>
  </si>
  <si>
    <t>364,31</t>
  </si>
  <si>
    <t>10,17</t>
  </si>
  <si>
    <t>3.705,03</t>
  </si>
  <si>
    <t>0,08</t>
  </si>
  <si>
    <t>99,47</t>
  </si>
  <si>
    <t>486,82</t>
  </si>
  <si>
    <t>7,19</t>
  </si>
  <si>
    <t>3.500,23</t>
  </si>
  <si>
    <t>99,55</t>
  </si>
  <si>
    <t>86,49</t>
  </si>
  <si>
    <t>40,17</t>
  </si>
  <si>
    <t>3.474,30</t>
  </si>
  <si>
    <t>99,63</t>
  </si>
  <si>
    <t>243,23</t>
  </si>
  <si>
    <t>13,72</t>
  </si>
  <si>
    <t>3.337,11</t>
  </si>
  <si>
    <t>0,07</t>
  </si>
  <si>
    <t>99,70</t>
  </si>
  <si>
    <t>4,0</t>
  </si>
  <si>
    <t>634,36</t>
  </si>
  <si>
    <t>2.537,44</t>
  </si>
  <si>
    <t>0,06</t>
  </si>
  <si>
    <t>99,75</t>
  </si>
  <si>
    <t>1.430,80</t>
  </si>
  <si>
    <t>0,03</t>
  </si>
  <si>
    <t>99,79</t>
  </si>
  <si>
    <t>15,0</t>
  </si>
  <si>
    <t>89,15</t>
  </si>
  <si>
    <t>1.337,25</t>
  </si>
  <si>
    <t>99,82</t>
  </si>
  <si>
    <t>2.802,71</t>
  </si>
  <si>
    <t>1.233,19</t>
  </si>
  <si>
    <t>99,84</t>
  </si>
  <si>
    <t>2,0</t>
  </si>
  <si>
    <t>614,67</t>
  </si>
  <si>
    <t>1.229,34</t>
  </si>
  <si>
    <t>99,87</t>
  </si>
  <si>
    <t>1.170,07</t>
  </si>
  <si>
    <t>99,90</t>
  </si>
  <si>
    <t>1,98</t>
  </si>
  <si>
    <t>1.045,44</t>
  </si>
  <si>
    <t>0,02</t>
  </si>
  <si>
    <t>99,92</t>
  </si>
  <si>
    <t>280,41</t>
  </si>
  <si>
    <t>3,71</t>
  </si>
  <si>
    <t>1.040,32</t>
  </si>
  <si>
    <t>99,94</t>
  </si>
  <si>
    <t>785,00</t>
  </si>
  <si>
    <t>99,96</t>
  </si>
  <si>
    <t>120,6</t>
  </si>
  <si>
    <t>4,14</t>
  </si>
  <si>
    <t>499,28</t>
  </si>
  <si>
    <t>0,01</t>
  </si>
  <si>
    <t>99,97</t>
  </si>
  <si>
    <t>411,20</t>
  </si>
  <si>
    <t>99,98</t>
  </si>
  <si>
    <t>50,0</t>
  </si>
  <si>
    <t>5,72</t>
  </si>
  <si>
    <t>286,00</t>
  </si>
  <si>
    <t>99,99</t>
  </si>
  <si>
    <t>97,94</t>
  </si>
  <si>
    <t>195,88</t>
  </si>
  <si>
    <t>0,00</t>
  </si>
  <si>
    <t>0,39</t>
  </si>
  <si>
    <t>189,85</t>
  </si>
  <si>
    <t>75,64</t>
  </si>
  <si>
    <t>151,28</t>
  </si>
  <si>
    <t>100,00</t>
  </si>
  <si>
    <t>20,25</t>
  </si>
  <si>
    <t>6,13</t>
  </si>
  <si>
    <t>124,13</t>
  </si>
  <si>
    <t>100,00%
36.124,94</t>
  </si>
  <si>
    <t>8,06%</t>
  </si>
  <si>
    <t>7,96%</t>
  </si>
  <si>
    <t>23,98%</t>
  </si>
  <si>
    <t>17,61%</t>
  </si>
  <si>
    <t>18,41%</t>
  </si>
  <si>
    <t>366.207,48</t>
  </si>
  <si>
    <t>361.601,63</t>
  </si>
  <si>
    <t>1.088.830,55</t>
  </si>
  <si>
    <t>799.858,87</t>
  </si>
  <si>
    <t>835.983,81</t>
  </si>
  <si>
    <t>16,03%</t>
  </si>
  <si>
    <t>40,0%</t>
  </si>
  <si>
    <t>63,98%</t>
  </si>
  <si>
    <t>81,59%</t>
  </si>
  <si>
    <t>100,0%</t>
  </si>
  <si>
    <t>727.809,11</t>
  </si>
  <si>
    <t>1.816.639,66</t>
  </si>
  <si>
    <t>2.905.470,21</t>
  </si>
  <si>
    <t>3.705.329,08</t>
  </si>
  <si>
    <t>4.541.312,89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</si>
</sst>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R$&quot;\ * #,##0.00_-;\-&quot;R$&quot;\ * #,##0.00_-;_-&quot;R$&quot;\ * &quot;-&quot;??_-;_-@_-"/>
    <numFmt numFmtId="165" formatCode="dd/mm/yyyy;@"/>
    <numFmt numFmtId="166" formatCode="#,##0.00\ %"/>
    <numFmt numFmtId="167" formatCode="#,##0.0000000"/>
    <numFmt numFmtId="168" formatCode="0.000%"/>
    <numFmt numFmtId="169" formatCode="#,##0.0000"/>
    <numFmt numFmtId="170" formatCode="_-[$R$-416]\ * #,##0.00_-;\-[$R$-416]\ * #,##0.00_-;_-[$R$-416]\ * &quot;-&quot;??_-;_-@_-"/>
  </numFmts>
  <fonts count="46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sz val="10"/>
      <color theme="1"/>
      <name val="Arial"/>
      <family val="2"/>
    </font>
    <font>
      <b/>
      <sz val="10"/>
      <name val="Arial"/>
      <family val="2"/>
    </font>
    <font>
      <sz val="12"/>
      <color theme="0" tint="-0.34998626667073579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u/>
      <sz val="11"/>
      <color theme="10"/>
      <name val="Arial"/>
      <family val="1"/>
    </font>
    <font>
      <sz val="12"/>
      <color theme="0" tint="-0.499984740745262"/>
      <name val="Arial"/>
      <family val="2"/>
    </font>
    <font>
      <sz val="16"/>
      <color theme="1"/>
      <name val="Arial"/>
      <family val="2"/>
    </font>
    <font>
      <b/>
      <sz val="12"/>
      <color theme="0" tint="-0.34998626667073579"/>
      <name val="Arial"/>
      <family val="2"/>
    </font>
    <font>
      <b/>
      <sz val="8"/>
      <color theme="0" tint="-0.34998626667073579"/>
      <name val="Arial"/>
      <family val="2"/>
    </font>
    <font>
      <sz val="10"/>
      <name val="Arial"/>
      <family val="2"/>
    </font>
    <font>
      <sz val="8"/>
      <color theme="0" tint="-0.34998626667073579"/>
      <name val="Arial"/>
      <family val="2"/>
    </font>
    <font>
      <sz val="8"/>
      <color theme="0" tint="-0.499984740745262"/>
      <name val="Arial"/>
      <family val="2"/>
    </font>
    <font>
      <sz val="10"/>
      <color rgb="FF000000"/>
      <name val="Arial"/>
      <family val="1"/>
    </font>
    <font>
      <b/>
      <sz val="12"/>
      <name val="Arial"/>
      <family val="1"/>
    </font>
    <font>
      <sz val="12"/>
      <name val="Arial"/>
      <family val="1"/>
    </font>
    <font>
      <b/>
      <sz val="10"/>
      <color rgb="FF000000"/>
      <name val="Arial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name val="Arial"/>
      <family val="1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b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ECF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theme="4" tint="-0.24994659260841701"/>
      </top>
      <bottom style="medium">
        <color theme="4" tint="-0.24994659260841701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FF5500"/>
      </bottom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/>
      <right/>
      <top style="thin">
        <color rgb="FFCCCCCC"/>
      </top>
      <bottom/>
      <diagonal/>
    </border>
  </borders>
  <cellStyleXfs count="5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463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164" fontId="6" fillId="2" borderId="0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0" fillId="0" borderId="0" xfId="0"/>
    <xf numFmtId="0" fontId="5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2" fontId="11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10" fontId="6" fillId="2" borderId="0" xfId="2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2" fontId="11" fillId="2" borderId="5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20" fillId="2" borderId="24" xfId="0" applyFont="1" applyFill="1" applyBorder="1" applyAlignment="1">
      <alignment vertical="top" wrapText="1"/>
    </xf>
    <xf numFmtId="0" fontId="18" fillId="0" borderId="0" xfId="0" applyFont="1"/>
    <xf numFmtId="0" fontId="19" fillId="3" borderId="23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vertical="top" wrapText="1"/>
    </xf>
    <xf numFmtId="0" fontId="19" fillId="2" borderId="22" xfId="0" applyFont="1" applyFill="1" applyBorder="1" applyAlignment="1">
      <alignment horizontal="left" vertical="center" wrapText="1"/>
    </xf>
    <xf numFmtId="0" fontId="19" fillId="2" borderId="22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vertical="top" wrapText="1"/>
    </xf>
    <xf numFmtId="0" fontId="19" fillId="3" borderId="31" xfId="0" applyFont="1" applyFill="1" applyBorder="1" applyAlignment="1">
      <alignment horizontal="center" vertical="center" wrapText="1"/>
    </xf>
    <xf numFmtId="10" fontId="18" fillId="2" borderId="14" xfId="2" applyNumberFormat="1" applyFont="1" applyFill="1" applyBorder="1" applyAlignment="1">
      <alignment horizontal="left" vertical="center"/>
    </xf>
    <xf numFmtId="0" fontId="19" fillId="3" borderId="30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top"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/>
    </xf>
    <xf numFmtId="2" fontId="19" fillId="2" borderId="16" xfId="0" applyNumberFormat="1" applyFont="1" applyFill="1" applyBorder="1" applyAlignment="1">
      <alignment horizontal="center" vertical="top" wrapText="1"/>
    </xf>
    <xf numFmtId="2" fontId="19" fillId="2" borderId="16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left" vertical="center"/>
    </xf>
    <xf numFmtId="165" fontId="18" fillId="2" borderId="14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top" wrapText="1"/>
    </xf>
    <xf numFmtId="0" fontId="21" fillId="0" borderId="0" xfId="0" applyFont="1"/>
    <xf numFmtId="0" fontId="6" fillId="0" borderId="0" xfId="0" applyFont="1"/>
    <xf numFmtId="0" fontId="7" fillId="2" borderId="0" xfId="0" applyFont="1" applyFill="1" applyBorder="1" applyAlignment="1">
      <alignment horizontal="left" vertical="center" wrapText="1"/>
    </xf>
    <xf numFmtId="164" fontId="0" fillId="0" borderId="0" xfId="0" applyNumberFormat="1"/>
    <xf numFmtId="0" fontId="6" fillId="2" borderId="0" xfId="0" applyFont="1" applyFill="1" applyBorder="1" applyAlignment="1">
      <alignment horizontal="left" vertical="center" wrapText="1"/>
    </xf>
    <xf numFmtId="0" fontId="0" fillId="0" borderId="0" xfId="0"/>
    <xf numFmtId="0" fontId="7" fillId="2" borderId="12" xfId="0" applyFont="1" applyFill="1" applyBorder="1" applyAlignment="1">
      <alignment horizontal="right" vertical="center" wrapText="1"/>
    </xf>
    <xf numFmtId="0" fontId="6" fillId="6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center" vertical="center"/>
    </xf>
    <xf numFmtId="0" fontId="22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20" fillId="2" borderId="1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right" vertical="center"/>
    </xf>
    <xf numFmtId="0" fontId="25" fillId="2" borderId="0" xfId="0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top" wrapText="1"/>
    </xf>
    <xf numFmtId="2" fontId="7" fillId="2" borderId="7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top" wrapText="1"/>
    </xf>
    <xf numFmtId="0" fontId="4" fillId="2" borderId="26" xfId="0" applyFont="1" applyFill="1" applyBorder="1" applyAlignment="1">
      <alignment vertical="top" wrapText="1"/>
    </xf>
    <xf numFmtId="2" fontId="7" fillId="2" borderId="18" xfId="0" applyNumberFormat="1" applyFont="1" applyFill="1" applyBorder="1" applyAlignment="1">
      <alignment vertical="center"/>
    </xf>
    <xf numFmtId="164" fontId="4" fillId="2" borderId="18" xfId="1" applyFont="1" applyFill="1" applyBorder="1" applyAlignment="1">
      <alignment vertical="top" wrapText="1"/>
    </xf>
    <xf numFmtId="164" fontId="4" fillId="2" borderId="25" xfId="1" applyFont="1" applyFill="1" applyBorder="1" applyAlignment="1">
      <alignment vertical="top" wrapText="1"/>
    </xf>
    <xf numFmtId="164" fontId="5" fillId="2" borderId="16" xfId="1" applyFont="1" applyFill="1" applyBorder="1" applyAlignment="1">
      <alignment horizontal="left" vertical="top" wrapText="1"/>
    </xf>
    <xf numFmtId="164" fontId="2" fillId="2" borderId="0" xfId="1" applyFont="1" applyFill="1" applyBorder="1" applyAlignment="1">
      <alignment horizontal="center" vertical="center"/>
    </xf>
    <xf numFmtId="164" fontId="6" fillId="2" borderId="0" xfId="1" applyFont="1" applyFill="1"/>
    <xf numFmtId="164" fontId="6" fillId="2" borderId="0" xfId="1" applyFont="1" applyFill="1" applyBorder="1"/>
    <xf numFmtId="2" fontId="4" fillId="2" borderId="19" xfId="1" applyNumberFormat="1" applyFont="1" applyFill="1" applyBorder="1" applyAlignment="1">
      <alignment vertical="top" wrapText="1"/>
    </xf>
    <xf numFmtId="2" fontId="4" fillId="2" borderId="26" xfId="1" applyNumberFormat="1" applyFont="1" applyFill="1" applyBorder="1" applyAlignment="1">
      <alignment vertical="top" wrapText="1"/>
    </xf>
    <xf numFmtId="2" fontId="5" fillId="2" borderId="16" xfId="0" applyNumberFormat="1" applyFont="1" applyFill="1" applyBorder="1" applyAlignment="1">
      <alignment horizontal="left" vertical="top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center"/>
    </xf>
    <xf numFmtId="2" fontId="19" fillId="2" borderId="27" xfId="0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64" fontId="19" fillId="3" borderId="17" xfId="1" applyFont="1" applyFill="1" applyBorder="1" applyAlignment="1">
      <alignment horizontal="center" vertical="center" wrapText="1"/>
    </xf>
    <xf numFmtId="164" fontId="2" fillId="2" borderId="0" xfId="1" applyFont="1" applyFill="1" applyBorder="1" applyAlignment="1">
      <alignment horizontal="center" vertical="center" wrapText="1"/>
    </xf>
    <xf numFmtId="2" fontId="19" fillId="3" borderId="17" xfId="0" applyNumberFormat="1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2" fontId="15" fillId="3" borderId="0" xfId="0" applyNumberFormat="1" applyFont="1" applyFill="1" applyAlignment="1">
      <alignment horizontal="center" vertical="center" wrapText="1"/>
    </xf>
    <xf numFmtId="164" fontId="15" fillId="3" borderId="0" xfId="1" applyFont="1" applyFill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 wrapText="1"/>
    </xf>
    <xf numFmtId="4" fontId="15" fillId="3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/>
    </xf>
    <xf numFmtId="164" fontId="6" fillId="2" borderId="0" xfId="1" applyFont="1" applyFill="1" applyAlignment="1">
      <alignment horizontal="center" vertical="center"/>
    </xf>
    <xf numFmtId="164" fontId="4" fillId="2" borderId="0" xfId="0" applyNumberFormat="1" applyFont="1" applyFill="1" applyBorder="1" applyAlignment="1">
      <alignment horizontal="right" vertical="center"/>
    </xf>
    <xf numFmtId="0" fontId="17" fillId="2" borderId="16" xfId="0" applyFont="1" applyFill="1" applyBorder="1" applyAlignment="1">
      <alignment horizontal="center" vertical="top" wrapText="1"/>
    </xf>
    <xf numFmtId="164" fontId="17" fillId="2" borderId="16" xfId="1" applyFont="1" applyFill="1" applyBorder="1" applyAlignment="1">
      <alignment horizontal="left" vertical="top" wrapText="1"/>
    </xf>
    <xf numFmtId="164" fontId="19" fillId="3" borderId="31" xfId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19" fillId="3" borderId="1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20" fillId="2" borderId="16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center" wrapText="1"/>
    </xf>
    <xf numFmtId="165" fontId="6" fillId="2" borderId="14" xfId="0" applyNumberFormat="1" applyFont="1" applyFill="1" applyBorder="1" applyAlignment="1">
      <alignment horizontal="left" vertical="center"/>
    </xf>
    <xf numFmtId="0" fontId="5" fillId="2" borderId="24" xfId="0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right" vertical="top" wrapText="1"/>
    </xf>
    <xf numFmtId="2" fontId="12" fillId="3" borderId="0" xfId="0" applyNumberFormat="1" applyFont="1" applyFill="1" applyBorder="1" applyAlignment="1">
      <alignment horizontal="right" vertical="top" wrapText="1"/>
    </xf>
    <xf numFmtId="164" fontId="12" fillId="3" borderId="0" xfId="1" applyFont="1" applyFill="1" applyBorder="1" applyAlignment="1">
      <alignment horizontal="right" vertical="top" wrapText="1"/>
    </xf>
    <xf numFmtId="0" fontId="12" fillId="3" borderId="0" xfId="0" applyFont="1" applyFill="1" applyBorder="1" applyAlignment="1">
      <alignment horizontal="center" vertical="top" wrapText="1"/>
    </xf>
    <xf numFmtId="0" fontId="18" fillId="2" borderId="14" xfId="0" applyFont="1" applyFill="1" applyBorder="1" applyAlignment="1">
      <alignment horizontal="center" vertical="center" wrapText="1"/>
    </xf>
    <xf numFmtId="165" fontId="18" fillId="2" borderId="14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0" fontId="28" fillId="5" borderId="1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right" vertical="center"/>
    </xf>
    <xf numFmtId="0" fontId="29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right" vertical="center"/>
    </xf>
    <xf numFmtId="4" fontId="29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8" fillId="9" borderId="15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30" fillId="2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29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4" fontId="15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32" fillId="10" borderId="33" xfId="0" applyFont="1" applyFill="1" applyBorder="1" applyAlignment="1">
      <alignment horizontal="right" vertical="top" wrapText="1"/>
    </xf>
    <xf numFmtId="0" fontId="32" fillId="10" borderId="33" xfId="0" applyFont="1" applyFill="1" applyBorder="1" applyAlignment="1">
      <alignment horizontal="center" vertical="top" wrapText="1"/>
    </xf>
    <xf numFmtId="164" fontId="6" fillId="2" borderId="0" xfId="1" applyFont="1" applyFill="1" applyAlignment="1">
      <alignment horizontal="center"/>
    </xf>
    <xf numFmtId="2" fontId="7" fillId="2" borderId="24" xfId="0" applyNumberFormat="1" applyFont="1" applyFill="1" applyBorder="1" applyAlignment="1">
      <alignment vertical="center"/>
    </xf>
    <xf numFmtId="2" fontId="7" fillId="2" borderId="19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32" fillId="11" borderId="33" xfId="0" applyFont="1" applyFill="1" applyBorder="1" applyAlignment="1">
      <alignment horizontal="right" vertical="top" wrapText="1"/>
    </xf>
    <xf numFmtId="0" fontId="32" fillId="11" borderId="33" xfId="0" applyFont="1" applyFill="1" applyBorder="1" applyAlignment="1">
      <alignment horizontal="left" vertical="top" wrapText="1"/>
    </xf>
    <xf numFmtId="0" fontId="32" fillId="11" borderId="33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left" vertical="top" wrapText="1"/>
    </xf>
    <xf numFmtId="164" fontId="17" fillId="2" borderId="16" xfId="1" applyFont="1" applyFill="1" applyBorder="1" applyAlignment="1">
      <alignment horizontal="center" vertical="top" wrapText="1"/>
    </xf>
    <xf numFmtId="164" fontId="21" fillId="2" borderId="0" xfId="1" applyFont="1" applyFill="1" applyBorder="1" applyAlignment="1">
      <alignment horizontal="center"/>
    </xf>
    <xf numFmtId="0" fontId="35" fillId="8" borderId="33" xfId="0" applyFont="1" applyFill="1" applyBorder="1" applyAlignment="1">
      <alignment horizontal="left" vertical="top" wrapText="1"/>
    </xf>
    <xf numFmtId="0" fontId="35" fillId="8" borderId="33" xfId="0" applyFont="1" applyFill="1" applyBorder="1" applyAlignment="1">
      <alignment horizontal="right" vertical="top" wrapText="1"/>
    </xf>
    <xf numFmtId="0" fontId="32" fillId="8" borderId="36" xfId="0" applyFont="1" applyFill="1" applyBorder="1" applyAlignment="1">
      <alignment horizontal="right" vertical="top" wrapText="1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32" fillId="10" borderId="35" xfId="0" applyFont="1" applyFill="1" applyBorder="1" applyAlignment="1">
      <alignment horizontal="left" vertical="top" wrapText="1"/>
    </xf>
    <xf numFmtId="2" fontId="4" fillId="2" borderId="0" xfId="1" applyNumberFormat="1" applyFont="1" applyFill="1" applyBorder="1" applyAlignment="1">
      <alignment vertical="top" wrapText="1"/>
    </xf>
    <xf numFmtId="0" fontId="17" fillId="2" borderId="22" xfId="0" applyFont="1" applyFill="1" applyBorder="1" applyAlignment="1">
      <alignment vertical="center" wrapText="1"/>
    </xf>
    <xf numFmtId="0" fontId="34" fillId="3" borderId="0" xfId="0" applyFont="1" applyFill="1" applyAlignment="1">
      <alignment horizontal="left" vertical="top" wrapText="1"/>
    </xf>
    <xf numFmtId="0" fontId="33" fillId="3" borderId="0" xfId="0" applyFont="1" applyFill="1" applyAlignment="1">
      <alignment horizontal="right" vertical="top" wrapText="1"/>
    </xf>
    <xf numFmtId="0" fontId="33" fillId="3" borderId="0" xfId="0" applyFont="1" applyFill="1" applyAlignment="1">
      <alignment horizontal="right" vertical="center" wrapText="1"/>
    </xf>
    <xf numFmtId="0" fontId="34" fillId="3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4" fontId="33" fillId="3" borderId="0" xfId="0" applyNumberFormat="1" applyFont="1" applyFill="1" applyAlignment="1">
      <alignment vertical="center" wrapText="1"/>
    </xf>
    <xf numFmtId="0" fontId="34" fillId="0" borderId="0" xfId="0" applyFont="1" applyAlignment="1">
      <alignment vertical="center"/>
    </xf>
    <xf numFmtId="4" fontId="33" fillId="3" borderId="0" xfId="0" applyNumberFormat="1" applyFont="1" applyFill="1" applyAlignment="1">
      <alignment vertical="top" wrapText="1"/>
    </xf>
    <xf numFmtId="0" fontId="33" fillId="3" borderId="0" xfId="0" applyFont="1" applyFill="1" applyAlignment="1">
      <alignment vertical="top" wrapText="1"/>
    </xf>
    <xf numFmtId="0" fontId="0" fillId="2" borderId="0" xfId="0" applyFill="1"/>
    <xf numFmtId="0" fontId="18" fillId="2" borderId="23" xfId="0" applyFont="1" applyFill="1" applyBorder="1" applyAlignment="1">
      <alignment horizontal="left" vertical="center" wrapText="1"/>
    </xf>
    <xf numFmtId="165" fontId="18" fillId="2" borderId="23" xfId="0" applyNumberFormat="1" applyFont="1" applyFill="1" applyBorder="1" applyAlignment="1">
      <alignment horizontal="left" vertical="center"/>
    </xf>
    <xf numFmtId="0" fontId="20" fillId="2" borderId="19" xfId="0" applyFont="1" applyFill="1" applyBorder="1" applyAlignment="1">
      <alignment vertical="top" wrapText="1"/>
    </xf>
    <xf numFmtId="10" fontId="18" fillId="2" borderId="23" xfId="2" applyNumberFormat="1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right" vertical="top" wrapText="1"/>
    </xf>
    <xf numFmtId="0" fontId="29" fillId="3" borderId="0" xfId="0" applyFont="1" applyFill="1" applyAlignment="1">
      <alignment horizontal="center" vertical="top" wrapText="1"/>
    </xf>
    <xf numFmtId="0" fontId="21" fillId="2" borderId="0" xfId="0" applyFont="1" applyFill="1"/>
    <xf numFmtId="0" fontId="15" fillId="2" borderId="0" xfId="0" applyFont="1" applyFill="1" applyAlignment="1">
      <alignment horizontal="center" vertical="top" wrapText="1"/>
    </xf>
    <xf numFmtId="0" fontId="21" fillId="2" borderId="0" xfId="0" applyFont="1" applyFill="1" applyAlignment="1">
      <alignment vertical="center"/>
    </xf>
    <xf numFmtId="0" fontId="21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21" fillId="2" borderId="0" xfId="0" applyFont="1" applyFill="1" applyBorder="1"/>
    <xf numFmtId="0" fontId="30" fillId="2" borderId="0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top" wrapText="1"/>
    </xf>
    <xf numFmtId="0" fontId="15" fillId="5" borderId="14" xfId="0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right" vertical="center" wrapText="1"/>
    </xf>
    <xf numFmtId="0" fontId="15" fillId="9" borderId="15" xfId="0" applyFont="1" applyFill="1" applyBorder="1" applyAlignment="1">
      <alignment horizontal="right" vertical="center" wrapText="1"/>
    </xf>
    <xf numFmtId="0" fontId="15" fillId="2" borderId="15" xfId="0" quotePrefix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38" fillId="2" borderId="0" xfId="0" applyFont="1" applyFill="1" applyBorder="1" applyAlignment="1">
      <alignment horizontal="right" vertical="center"/>
    </xf>
    <xf numFmtId="0" fontId="39" fillId="2" borderId="0" xfId="0" applyFont="1" applyFill="1" applyBorder="1" applyAlignment="1">
      <alignment horizontal="right" vertical="center"/>
    </xf>
    <xf numFmtId="0" fontId="39" fillId="2" borderId="0" xfId="0" applyFont="1" applyFill="1" applyAlignment="1">
      <alignment horizontal="right" vertical="center"/>
    </xf>
    <xf numFmtId="0" fontId="40" fillId="3" borderId="33" xfId="0" applyFont="1" applyFill="1" applyBorder="1" applyAlignment="1">
      <alignment horizontal="right" vertical="top" wrapText="1"/>
    </xf>
    <xf numFmtId="0" fontId="40" fillId="3" borderId="33" xfId="0" applyFont="1" applyFill="1" applyBorder="1" applyAlignment="1">
      <alignment horizontal="center" vertical="top" wrapText="1"/>
    </xf>
    <xf numFmtId="167" fontId="32" fillId="10" borderId="33" xfId="0" applyNumberFormat="1" applyFont="1" applyFill="1" applyBorder="1" applyAlignment="1">
      <alignment horizontal="right" vertical="top" wrapText="1"/>
    </xf>
    <xf numFmtId="4" fontId="32" fillId="10" borderId="33" xfId="0" applyNumberFormat="1" applyFont="1" applyFill="1" applyBorder="1" applyAlignment="1">
      <alignment horizontal="right" vertical="top" wrapText="1"/>
    </xf>
    <xf numFmtId="0" fontId="12" fillId="12" borderId="33" xfId="0" applyFont="1" applyFill="1" applyBorder="1" applyAlignment="1">
      <alignment horizontal="right" vertical="top" wrapText="1"/>
    </xf>
    <xf numFmtId="0" fontId="12" fillId="12" borderId="33" xfId="0" applyFont="1" applyFill="1" applyBorder="1" applyAlignment="1">
      <alignment horizontal="center" vertical="top" wrapText="1"/>
    </xf>
    <xf numFmtId="167" fontId="12" fillId="12" borderId="33" xfId="0" applyNumberFormat="1" applyFont="1" applyFill="1" applyBorder="1" applyAlignment="1">
      <alignment horizontal="right" vertical="top" wrapText="1"/>
    </xf>
    <xf numFmtId="0" fontId="12" fillId="13" borderId="33" xfId="0" applyFont="1" applyFill="1" applyBorder="1" applyAlignment="1">
      <alignment horizontal="right" vertical="top" wrapText="1"/>
    </xf>
    <xf numFmtId="0" fontId="12" fillId="13" borderId="33" xfId="0" applyFont="1" applyFill="1" applyBorder="1" applyAlignment="1">
      <alignment horizontal="center" vertical="top" wrapText="1"/>
    </xf>
    <xf numFmtId="167" fontId="12" fillId="13" borderId="33" xfId="0" applyNumberFormat="1" applyFont="1" applyFill="1" applyBorder="1" applyAlignment="1">
      <alignment horizontal="right" vertical="top" wrapText="1"/>
    </xf>
    <xf numFmtId="4" fontId="12" fillId="3" borderId="0" xfId="0" applyNumberFormat="1" applyFont="1" applyFill="1" applyAlignment="1">
      <alignment horizontal="right" vertical="top" wrapText="1"/>
    </xf>
    <xf numFmtId="4" fontId="35" fillId="8" borderId="33" xfId="0" applyNumberFormat="1" applyFont="1" applyFill="1" applyBorder="1" applyAlignment="1">
      <alignment horizontal="right" vertical="top" wrapText="1"/>
    </xf>
    <xf numFmtId="166" fontId="35" fillId="8" borderId="33" xfId="0" applyNumberFormat="1" applyFont="1" applyFill="1" applyBorder="1" applyAlignment="1">
      <alignment horizontal="right" vertical="top" wrapText="1"/>
    </xf>
    <xf numFmtId="166" fontId="32" fillId="10" borderId="33" xfId="0" applyNumberFormat="1" applyFont="1" applyFill="1" applyBorder="1" applyAlignment="1">
      <alignment horizontal="right" vertical="top" wrapText="1"/>
    </xf>
    <xf numFmtId="4" fontId="32" fillId="11" borderId="33" xfId="0" applyNumberFormat="1" applyFont="1" applyFill="1" applyBorder="1" applyAlignment="1">
      <alignment horizontal="right" vertical="top" wrapText="1"/>
    </xf>
    <xf numFmtId="166" fontId="32" fillId="11" borderId="33" xfId="0" applyNumberFormat="1" applyFont="1" applyFill="1" applyBorder="1" applyAlignment="1">
      <alignment horizontal="right" vertical="top" wrapText="1"/>
    </xf>
    <xf numFmtId="0" fontId="33" fillId="2" borderId="0" xfId="0" applyFont="1" applyFill="1" applyAlignment="1">
      <alignment horizontal="right" vertical="top" wrapText="1"/>
    </xf>
    <xf numFmtId="0" fontId="33" fillId="2" borderId="0" xfId="0" applyFont="1" applyFill="1" applyAlignment="1">
      <alignment horizontal="center" vertical="center" wrapText="1"/>
    </xf>
    <xf numFmtId="2" fontId="33" fillId="2" borderId="0" xfId="0" applyNumberFormat="1" applyFont="1" applyFill="1" applyAlignment="1">
      <alignment horizontal="center" vertical="center" wrapText="1"/>
    </xf>
    <xf numFmtId="164" fontId="33" fillId="2" borderId="0" xfId="1" applyFont="1" applyFill="1" applyAlignment="1">
      <alignment horizontal="right" vertical="center" wrapText="1"/>
    </xf>
    <xf numFmtId="0" fontId="30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/>
    <xf numFmtId="0" fontId="30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 wrapText="1"/>
    </xf>
    <xf numFmtId="0" fontId="41" fillId="2" borderId="0" xfId="0" applyFont="1" applyFill="1" applyBorder="1" applyAlignment="1">
      <alignment horizontal="right" vertical="center"/>
    </xf>
    <xf numFmtId="4" fontId="42" fillId="2" borderId="0" xfId="0" applyNumberFormat="1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vertical="center"/>
    </xf>
    <xf numFmtId="0" fontId="41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4" fontId="36" fillId="2" borderId="0" xfId="0" applyNumberFormat="1" applyFont="1" applyFill="1" applyBorder="1" applyAlignment="1">
      <alignment horizontal="center" vertical="center"/>
    </xf>
    <xf numFmtId="168" fontId="6" fillId="2" borderId="0" xfId="2" applyNumberFormat="1" applyFont="1" applyFill="1" applyAlignment="1">
      <alignment vertical="center"/>
    </xf>
    <xf numFmtId="0" fontId="3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left" vertical="center"/>
    </xf>
    <xf numFmtId="0" fontId="44" fillId="2" borderId="0" xfId="0" applyFont="1" applyFill="1" applyBorder="1" applyAlignment="1">
      <alignment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169" fontId="29" fillId="2" borderId="0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13" fillId="3" borderId="0" xfId="0" applyFont="1" applyFill="1" applyAlignment="1">
      <alignment horizontal="right" vertical="top" wrapText="1"/>
    </xf>
    <xf numFmtId="0" fontId="12" fillId="3" borderId="0" xfId="0" applyFont="1" applyFill="1" applyAlignment="1">
      <alignment horizontal="right" vertical="top" wrapText="1"/>
    </xf>
    <xf numFmtId="0" fontId="12" fillId="13" borderId="33" xfId="0" applyFont="1" applyFill="1" applyBorder="1" applyAlignment="1">
      <alignment horizontal="left" vertical="top" wrapText="1"/>
    </xf>
    <xf numFmtId="0" fontId="40" fillId="3" borderId="33" xfId="0" applyFont="1" applyFill="1" applyBorder="1" applyAlignment="1">
      <alignment horizontal="left" vertical="top" wrapText="1"/>
    </xf>
    <xf numFmtId="0" fontId="32" fillId="10" borderId="33" xfId="0" applyFont="1" applyFill="1" applyBorder="1" applyAlignment="1">
      <alignment horizontal="left" vertical="top" wrapText="1"/>
    </xf>
    <xf numFmtId="0" fontId="12" fillId="12" borderId="33" xfId="0" applyFont="1" applyFill="1" applyBorder="1" applyAlignment="1">
      <alignment horizontal="left" vertical="top" wrapText="1"/>
    </xf>
    <xf numFmtId="0" fontId="0" fillId="0" borderId="0" xfId="0"/>
    <xf numFmtId="0" fontId="30" fillId="2" borderId="0" xfId="0" applyFont="1" applyFill="1" applyBorder="1" applyAlignment="1">
      <alignment horizontal="left" vertical="center"/>
    </xf>
    <xf numFmtId="0" fontId="32" fillId="10" borderId="33" xfId="0" applyFont="1" applyFill="1" applyBorder="1" applyAlignment="1">
      <alignment horizontal="left" vertical="top" wrapText="1"/>
    </xf>
    <xf numFmtId="0" fontId="0" fillId="0" borderId="0" xfId="0"/>
    <xf numFmtId="164" fontId="35" fillId="8" borderId="33" xfId="1" applyFont="1" applyFill="1" applyBorder="1" applyAlignment="1">
      <alignment horizontal="left" vertical="top" wrapText="1"/>
    </xf>
    <xf numFmtId="164" fontId="35" fillId="8" borderId="33" xfId="1" applyFont="1" applyFill="1" applyBorder="1" applyAlignment="1">
      <alignment horizontal="right" vertical="top" wrapText="1"/>
    </xf>
    <xf numFmtId="164" fontId="32" fillId="10" borderId="33" xfId="1" applyFont="1" applyFill="1" applyBorder="1" applyAlignment="1">
      <alignment horizontal="right" vertical="top" wrapText="1"/>
    </xf>
    <xf numFmtId="164" fontId="32" fillId="11" borderId="33" xfId="1" applyFont="1" applyFill="1" applyBorder="1" applyAlignment="1">
      <alignment horizontal="right" vertical="top" wrapText="1"/>
    </xf>
    <xf numFmtId="0" fontId="13" fillId="3" borderId="0" xfId="0" applyFont="1" applyFill="1" applyAlignment="1">
      <alignment vertical="top" wrapText="1"/>
    </xf>
    <xf numFmtId="164" fontId="13" fillId="3" borderId="0" xfId="1" applyFont="1" applyFill="1" applyAlignment="1">
      <alignment vertical="top" wrapText="1"/>
    </xf>
    <xf numFmtId="164" fontId="12" fillId="12" borderId="33" xfId="1" applyFont="1" applyFill="1" applyBorder="1" applyAlignment="1">
      <alignment horizontal="right" vertical="top" wrapText="1"/>
    </xf>
    <xf numFmtId="164" fontId="12" fillId="3" borderId="0" xfId="1" applyFont="1" applyFill="1" applyAlignment="1">
      <alignment horizontal="right" vertical="top" wrapText="1"/>
    </xf>
    <xf numFmtId="164" fontId="12" fillId="13" borderId="33" xfId="1" applyFont="1" applyFill="1" applyBorder="1" applyAlignment="1">
      <alignment horizontal="right" vertical="top" wrapText="1"/>
    </xf>
    <xf numFmtId="2" fontId="0" fillId="0" borderId="0" xfId="0" applyNumberFormat="1"/>
    <xf numFmtId="164" fontId="32" fillId="10" borderId="35" xfId="1" applyFont="1" applyFill="1" applyBorder="1" applyAlignment="1">
      <alignment horizontal="left" vertical="top" wrapText="1"/>
    </xf>
    <xf numFmtId="0" fontId="35" fillId="8" borderId="33" xfId="0" applyNumberFormat="1" applyFont="1" applyFill="1" applyBorder="1" applyAlignment="1">
      <alignment horizontal="left" vertical="top" wrapText="1"/>
    </xf>
    <xf numFmtId="10" fontId="13" fillId="3" borderId="0" xfId="0" applyNumberFormat="1" applyFont="1" applyFill="1" applyAlignment="1">
      <alignment horizontal="right" vertical="top" wrapText="1"/>
    </xf>
    <xf numFmtId="164" fontId="13" fillId="3" borderId="0" xfId="1" applyFont="1" applyFill="1" applyAlignment="1">
      <alignment horizontal="right" vertical="top" wrapText="1"/>
    </xf>
    <xf numFmtId="0" fontId="13" fillId="3" borderId="0" xfId="0" applyFont="1" applyFill="1" applyAlignment="1">
      <alignment horizontal="left" vertical="top" wrapText="1"/>
    </xf>
    <xf numFmtId="0" fontId="32" fillId="10" borderId="33" xfId="0" applyFont="1" applyFill="1" applyBorder="1" applyAlignment="1">
      <alignment horizontal="left" vertical="top" wrapText="1"/>
    </xf>
    <xf numFmtId="0" fontId="0" fillId="0" borderId="0" xfId="0"/>
    <xf numFmtId="2" fontId="7" fillId="4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4" fillId="7" borderId="34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left" vertical="top" wrapText="1"/>
    </xf>
    <xf numFmtId="0" fontId="17" fillId="2" borderId="19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26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horizontal="left" vertical="top" wrapText="1"/>
    </xf>
    <xf numFmtId="0" fontId="17" fillId="2" borderId="25" xfId="0" applyFont="1" applyFill="1" applyBorder="1" applyAlignment="1">
      <alignment horizontal="left" vertical="top" wrapText="1"/>
    </xf>
    <xf numFmtId="2" fontId="18" fillId="2" borderId="28" xfId="0" applyNumberFormat="1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3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horizontal="left" vertical="top" wrapText="1"/>
    </xf>
    <xf numFmtId="0" fontId="1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0" fontId="6" fillId="2" borderId="24" xfId="2" applyNumberFormat="1" applyFont="1" applyFill="1" applyBorder="1" applyAlignment="1">
      <alignment horizontal="center" vertical="center"/>
    </xf>
    <xf numFmtId="10" fontId="6" fillId="2" borderId="16" xfId="2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6" fillId="2" borderId="25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2" fontId="6" fillId="2" borderId="26" xfId="0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12" fillId="12" borderId="33" xfId="0" applyFont="1" applyFill="1" applyBorder="1" applyAlignment="1">
      <alignment horizontal="left" vertical="top" wrapText="1"/>
    </xf>
    <xf numFmtId="0" fontId="12" fillId="13" borderId="33" xfId="0" applyFont="1" applyFill="1" applyBorder="1" applyAlignment="1">
      <alignment horizontal="left" vertical="top" wrapText="1"/>
    </xf>
    <xf numFmtId="0" fontId="40" fillId="3" borderId="33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right" vertical="top" wrapText="1"/>
    </xf>
    <xf numFmtId="0" fontId="32" fillId="10" borderId="33" xfId="0" applyFont="1" applyFill="1" applyBorder="1" applyAlignment="1">
      <alignment horizontal="left" vertical="top" wrapText="1"/>
    </xf>
    <xf numFmtId="0" fontId="40" fillId="3" borderId="0" xfId="0" applyFont="1" applyFill="1" applyAlignment="1">
      <alignment horizontal="center" wrapText="1"/>
    </xf>
    <xf numFmtId="0" fontId="0" fillId="0" borderId="0" xfId="0"/>
    <xf numFmtId="2" fontId="19" fillId="2" borderId="18" xfId="0" applyNumberFormat="1" applyFont="1" applyFill="1" applyBorder="1" applyAlignment="1">
      <alignment horizontal="left" vertical="center"/>
    </xf>
    <xf numFmtId="2" fontId="19" fillId="2" borderId="24" xfId="0" applyNumberFormat="1" applyFont="1" applyFill="1" applyBorder="1" applyAlignment="1">
      <alignment horizontal="left" vertical="center"/>
    </xf>
    <xf numFmtId="2" fontId="19" fillId="2" borderId="19" xfId="0" applyNumberFormat="1" applyFont="1" applyFill="1" applyBorder="1" applyAlignment="1">
      <alignment horizontal="left" vertical="center"/>
    </xf>
    <xf numFmtId="2" fontId="18" fillId="2" borderId="25" xfId="0" applyNumberFormat="1" applyFont="1" applyFill="1" applyBorder="1" applyAlignment="1">
      <alignment horizontal="center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2" fontId="18" fillId="2" borderId="26" xfId="0" applyNumberFormat="1" applyFont="1" applyFill="1" applyBorder="1" applyAlignment="1">
      <alignment horizontal="center" vertical="center" wrapText="1"/>
    </xf>
    <xf numFmtId="2" fontId="18" fillId="2" borderId="20" xfId="0" applyNumberFormat="1" applyFont="1" applyFill="1" applyBorder="1" applyAlignment="1">
      <alignment horizontal="center" vertical="center" wrapText="1"/>
    </xf>
    <xf numFmtId="2" fontId="18" fillId="2" borderId="16" xfId="0" applyNumberFormat="1" applyFont="1" applyFill="1" applyBorder="1" applyAlignment="1">
      <alignment horizontal="center" vertical="center" wrapText="1"/>
    </xf>
    <xf numFmtId="2" fontId="18" fillId="2" borderId="21" xfId="0" applyNumberFormat="1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wrapText="1"/>
    </xf>
    <xf numFmtId="0" fontId="18" fillId="0" borderId="0" xfId="0" applyFont="1" applyBorder="1"/>
    <xf numFmtId="0" fontId="17" fillId="2" borderId="20" xfId="0" applyFont="1" applyFill="1" applyBorder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0" fontId="20" fillId="2" borderId="20" xfId="0" applyNumberFormat="1" applyFont="1" applyFill="1" applyBorder="1" applyAlignment="1">
      <alignment horizontal="left" vertical="top" wrapText="1"/>
    </xf>
    <xf numFmtId="10" fontId="20" fillId="2" borderId="21" xfId="0" applyNumberFormat="1" applyFont="1" applyFill="1" applyBorder="1" applyAlignment="1">
      <alignment horizontal="left" vertical="top" wrapText="1"/>
    </xf>
    <xf numFmtId="0" fontId="17" fillId="2" borderId="27" xfId="0" applyFont="1" applyFill="1" applyBorder="1" applyAlignment="1">
      <alignment horizontal="left" vertical="top" wrapText="1"/>
    </xf>
    <xf numFmtId="0" fontId="17" fillId="2" borderId="28" xfId="0" applyFont="1" applyFill="1" applyBorder="1" applyAlignment="1">
      <alignment horizontal="left" vertical="top" wrapText="1"/>
    </xf>
    <xf numFmtId="0" fontId="17" fillId="2" borderId="29" xfId="0" applyFont="1" applyFill="1" applyBorder="1" applyAlignment="1">
      <alignment horizontal="left" vertical="top" wrapText="1"/>
    </xf>
    <xf numFmtId="2" fontId="18" fillId="0" borderId="25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2" fontId="18" fillId="0" borderId="26" xfId="0" applyNumberFormat="1" applyFont="1" applyFill="1" applyBorder="1" applyAlignment="1">
      <alignment horizontal="center" vertical="center" wrapText="1"/>
    </xf>
    <xf numFmtId="2" fontId="18" fillId="0" borderId="20" xfId="0" applyNumberFormat="1" applyFont="1" applyFill="1" applyBorder="1" applyAlignment="1">
      <alignment horizontal="center" vertical="center" wrapText="1"/>
    </xf>
    <xf numFmtId="2" fontId="18" fillId="0" borderId="16" xfId="0" applyNumberFormat="1" applyFont="1" applyFill="1" applyBorder="1" applyAlignment="1">
      <alignment horizontal="center" vertical="center" wrapText="1"/>
    </xf>
    <xf numFmtId="2" fontId="18" fillId="0" borderId="21" xfId="0" applyNumberFormat="1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170" fontId="32" fillId="10" borderId="33" xfId="1" applyNumberFormat="1" applyFont="1" applyFill="1" applyBorder="1" applyAlignment="1">
      <alignment horizontal="right" vertical="top" wrapText="1"/>
    </xf>
    <xf numFmtId="170" fontId="13" fillId="3" borderId="0" xfId="0" applyNumberFormat="1" applyFont="1" applyFill="1" applyAlignment="1">
      <alignment vertical="top" wrapText="1"/>
    </xf>
    <xf numFmtId="170" fontId="32" fillId="10" borderId="33" xfId="0" applyNumberFormat="1" applyFont="1" applyFill="1" applyBorder="1" applyAlignment="1">
      <alignment horizontal="right" vertical="top" wrapText="1"/>
    </xf>
    <xf numFmtId="170" fontId="32" fillId="11" borderId="33" xfId="0" applyNumberFormat="1" applyFont="1" applyFill="1" applyBorder="1" applyAlignment="1">
      <alignment horizontal="right" vertical="top" wrapText="1"/>
    </xf>
    <xf numFmtId="170" fontId="13" fillId="3" borderId="0" xfId="1" applyNumberFormat="1" applyFont="1" applyFill="1" applyAlignment="1">
      <alignment horizontal="right" vertical="top" wrapText="1"/>
    </xf>
    <xf numFmtId="0" fontId="13" fillId="3" borderId="39" xfId="0" applyFont="1" applyFill="1" applyBorder="1" applyAlignment="1">
      <alignment horizontal="left" vertical="top" wrapText="1"/>
    </xf>
  </cellXfs>
  <cellStyles count="5">
    <cellStyle name="Hiperlink" xfId="3" builtinId="8"/>
    <cellStyle name="Moeda" xfId="1" builtinId="4"/>
    <cellStyle name="Normal" xfId="0" builtinId="0"/>
    <cellStyle name="Normal 2 2" xfId="4" xr:uid="{581802BB-05EC-4657-8AF3-1D2C834CDC66}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2501152</xdr:colOff>
      <xdr:row>11</xdr:row>
      <xdr:rowOff>125507</xdr:rowOff>
    </xdr:from>
    <xdr:to>
      <xdr:col>2</xdr:col>
      <xdr:colOff>4328047</xdr:colOff>
      <xdr:row>12</xdr:row>
      <xdr:rowOff>720452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D33C9C04-E6CD-4CB7-9889-B58F313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4" y="4957483"/>
          <a:ext cx="1832610" cy="783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5" name="AutoShape 1" descr="Santa Rita do Sapucaí - Prefeitura Municipal de Santa Rita do Sapucaí">
          <a:extLst>
            <a:ext uri="{FF2B5EF4-FFF2-40B4-BE49-F238E27FC236}">
              <a16:creationId xmlns:a16="http://schemas.microsoft.com/office/drawing/2014/main" id="{B737771C-D27B-44C4-87BD-295C042BC0DA}"/>
            </a:ext>
          </a:extLst>
        </xdr:cNvPr>
        <xdr:cNvSpPr>
          <a:spLocks noChangeAspect="1" noChangeArrowheads="1"/>
        </xdr:cNvSpPr>
      </xdr:nvSpPr>
      <xdr:spPr bwMode="auto">
        <a:xfrm>
          <a:off x="2385060" y="754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23</xdr:row>
      <xdr:rowOff>114300</xdr:rowOff>
    </xdr:to>
    <xdr:sp macro="" textlink="">
      <xdr:nvSpPr>
        <xdr:cNvPr id="1026" name="AutoShape 2" descr="Santa Rita do Sapucaí - Prefeitura Municipal de Santa Rita do Sapucaí">
          <a:extLst>
            <a:ext uri="{FF2B5EF4-FFF2-40B4-BE49-F238E27FC236}">
              <a16:creationId xmlns:a16="http://schemas.microsoft.com/office/drawing/2014/main" id="{F557BB83-CC31-4713-8045-E5A29CF81342}"/>
            </a:ext>
          </a:extLst>
        </xdr:cNvPr>
        <xdr:cNvSpPr>
          <a:spLocks noChangeAspect="1" noChangeArrowheads="1"/>
        </xdr:cNvSpPr>
      </xdr:nvSpPr>
      <xdr:spPr bwMode="auto">
        <a:xfrm>
          <a:off x="238506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1027" name="AutoShape 3" descr="Santa Rita do Sapucaí - Prefeitura Municipal de Santa Rita do Sapucaí">
          <a:extLst>
            <a:ext uri="{FF2B5EF4-FFF2-40B4-BE49-F238E27FC236}">
              <a16:creationId xmlns:a16="http://schemas.microsoft.com/office/drawing/2014/main" id="{A5D8071C-231D-472E-AEAA-312C00C88DC0}"/>
            </a:ext>
          </a:extLst>
        </xdr:cNvPr>
        <xdr:cNvSpPr>
          <a:spLocks noChangeAspect="1" noChangeArrowheads="1"/>
        </xdr:cNvSpPr>
      </xdr:nvSpPr>
      <xdr:spPr bwMode="auto">
        <a:xfrm>
          <a:off x="1386840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2438400</xdr:colOff>
      <xdr:row>15</xdr:row>
      <xdr:rowOff>17928</xdr:rowOff>
    </xdr:from>
    <xdr:to>
      <xdr:col>2</xdr:col>
      <xdr:colOff>4231341</xdr:colOff>
      <xdr:row>15</xdr:row>
      <xdr:rowOff>818469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B8F57-8F87-4CBC-AC30-EB5373F03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012" y="6158752"/>
          <a:ext cx="1792941" cy="808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52392</xdr:colOff>
      <xdr:row>2</xdr:row>
      <xdr:rowOff>242759</xdr:rowOff>
    </xdr:from>
    <xdr:ext cx="1728784" cy="604966"/>
    <xdr:pic>
      <xdr:nvPicPr>
        <xdr:cNvPr id="2" name="Imagem 1">
          <a:extLst>
            <a:ext uri="{FF2B5EF4-FFF2-40B4-BE49-F238E27FC236}">
              <a16:creationId xmlns:a16="http://schemas.microsoft.com/office/drawing/2014/main" id="{DE7012BF-ADB5-4C47-8C3C-BC0594499B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7" y="747584"/>
          <a:ext cx="1728784" cy="604966"/>
        </a:xfrm>
        <a:prstGeom prst="rect">
          <a:avLst/>
        </a:prstGeom>
      </xdr:spPr>
    </xdr:pic>
    <xdr:clientData/>
  </xdr:oneCellAnchor>
  <xdr:twoCellAnchor editAs="oneCell">
    <xdr:from>
      <xdr:col>5</xdr:col>
      <xdr:colOff>530648</xdr:colOff>
      <xdr:row>2</xdr:row>
      <xdr:rowOff>53975</xdr:rowOff>
    </xdr:from>
    <xdr:to>
      <xdr:col>7</xdr:col>
      <xdr:colOff>314325</xdr:colOff>
      <xdr:row>4</xdr:row>
      <xdr:rowOff>2407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294640FD-DAA7-4A59-9DC9-B8CC9504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2973" y="558800"/>
          <a:ext cx="1898226" cy="831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311758</xdr:colOff>
      <xdr:row>3</xdr:row>
      <xdr:rowOff>113115</xdr:rowOff>
    </xdr:from>
    <xdr:ext cx="2075356" cy="770115"/>
    <xdr:pic>
      <xdr:nvPicPr>
        <xdr:cNvPr id="4" name="Imagem 3">
          <a:extLst>
            <a:ext uri="{FF2B5EF4-FFF2-40B4-BE49-F238E27FC236}">
              <a16:creationId xmlns:a16="http://schemas.microsoft.com/office/drawing/2014/main" id="{5EB3C332-810A-4F39-B31D-6F08E1A5E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58" y="888406"/>
          <a:ext cx="2075356" cy="770115"/>
        </a:xfrm>
        <a:prstGeom prst="rect">
          <a:avLst/>
        </a:prstGeom>
      </xdr:spPr>
    </xdr:pic>
    <xdr:clientData/>
  </xdr:oneCellAnchor>
  <xdr:twoCellAnchor editAs="oneCell">
    <xdr:from>
      <xdr:col>4</xdr:col>
      <xdr:colOff>667193</xdr:colOff>
      <xdr:row>3</xdr:row>
      <xdr:rowOff>93212</xdr:rowOff>
    </xdr:from>
    <xdr:to>
      <xdr:col>6</xdr:col>
      <xdr:colOff>477698</xdr:colOff>
      <xdr:row>5</xdr:row>
      <xdr:rowOff>29373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34372176-9F7E-46D1-A6C1-6AEC8582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6583" y="868503"/>
          <a:ext cx="2224981" cy="955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114048</xdr:colOff>
      <xdr:row>3</xdr:row>
      <xdr:rowOff>138113</xdr:rowOff>
    </xdr:from>
    <xdr:ext cx="1703294" cy="634926"/>
    <xdr:pic>
      <xdr:nvPicPr>
        <xdr:cNvPr id="4" name="Imagem 3">
          <a:extLst>
            <a:ext uri="{FF2B5EF4-FFF2-40B4-BE49-F238E27FC236}">
              <a16:creationId xmlns:a16="http://schemas.microsoft.com/office/drawing/2014/main" id="{F8F41E01-CF14-4658-AA77-FDD7E93114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48" y="745332"/>
          <a:ext cx="1703294" cy="634926"/>
        </a:xfrm>
        <a:prstGeom prst="rect">
          <a:avLst/>
        </a:prstGeom>
      </xdr:spPr>
    </xdr:pic>
    <xdr:clientData/>
  </xdr:oneCellAnchor>
  <xdr:twoCellAnchor editAs="oneCell">
    <xdr:from>
      <xdr:col>6</xdr:col>
      <xdr:colOff>36868</xdr:colOff>
      <xdr:row>3</xdr:row>
      <xdr:rowOff>66864</xdr:rowOff>
    </xdr:from>
    <xdr:to>
      <xdr:col>7</xdr:col>
      <xdr:colOff>685801</xdr:colOff>
      <xdr:row>4</xdr:row>
      <xdr:rowOff>214310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04ED87D1-7B8A-4750-96C8-08B2DD38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7618" y="666939"/>
          <a:ext cx="1896708" cy="8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259130</xdr:colOff>
      <xdr:row>3</xdr:row>
      <xdr:rowOff>109250</xdr:rowOff>
    </xdr:from>
    <xdr:ext cx="1836369" cy="671618"/>
    <xdr:pic>
      <xdr:nvPicPr>
        <xdr:cNvPr id="4" name="Imagem 3">
          <a:extLst>
            <a:ext uri="{FF2B5EF4-FFF2-40B4-BE49-F238E27FC236}">
              <a16:creationId xmlns:a16="http://schemas.microsoft.com/office/drawing/2014/main" id="{BC8B50A0-5370-47DF-BEC8-B2DAFD736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30" y="952893"/>
          <a:ext cx="1836369" cy="671618"/>
        </a:xfrm>
        <a:prstGeom prst="rect">
          <a:avLst/>
        </a:prstGeom>
      </xdr:spPr>
    </xdr:pic>
    <xdr:clientData/>
  </xdr:oneCellAnchor>
  <xdr:twoCellAnchor editAs="oneCell">
    <xdr:from>
      <xdr:col>6</xdr:col>
      <xdr:colOff>180369</xdr:colOff>
      <xdr:row>2</xdr:row>
      <xdr:rowOff>269180</xdr:rowOff>
    </xdr:from>
    <xdr:to>
      <xdr:col>7</xdr:col>
      <xdr:colOff>1198302</xdr:colOff>
      <xdr:row>5</xdr:row>
      <xdr:rowOff>847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CF3E32EA-B9EE-472F-A4F9-2EB61034D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1619" y="840680"/>
          <a:ext cx="2433076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107766</xdr:colOff>
      <xdr:row>2</xdr:row>
      <xdr:rowOff>178253</xdr:rowOff>
    </xdr:from>
    <xdr:to>
      <xdr:col>6</xdr:col>
      <xdr:colOff>519689</xdr:colOff>
      <xdr:row>4</xdr:row>
      <xdr:rowOff>180975</xdr:rowOff>
    </xdr:to>
    <xdr:pic>
      <xdr:nvPicPr>
        <xdr:cNvPr id="6" name="Imagem 5" descr="Prefeitura de Pouso Alegre">
          <a:extLst>
            <a:ext uri="{FF2B5EF4-FFF2-40B4-BE49-F238E27FC236}">
              <a16:creationId xmlns:a16="http://schemas.microsoft.com/office/drawing/2014/main" id="{D5DB8E83-0A2F-4627-A458-71A60977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8616" y="616403"/>
          <a:ext cx="2174048" cy="9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281496</xdr:colOff>
      <xdr:row>3</xdr:row>
      <xdr:rowOff>284815</xdr:rowOff>
    </xdr:from>
    <xdr:ext cx="1175829" cy="572435"/>
    <xdr:pic>
      <xdr:nvPicPr>
        <xdr:cNvPr id="5" name="Imagem 4">
          <a:extLst>
            <a:ext uri="{FF2B5EF4-FFF2-40B4-BE49-F238E27FC236}">
              <a16:creationId xmlns:a16="http://schemas.microsoft.com/office/drawing/2014/main" id="{3C4D551E-CDB1-4449-A012-9EB985961C6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96" y="932515"/>
          <a:ext cx="1175829" cy="57243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745184</xdr:colOff>
      <xdr:row>2</xdr:row>
      <xdr:rowOff>268334</xdr:rowOff>
    </xdr:from>
    <xdr:ext cx="1986042" cy="793024"/>
    <xdr:pic>
      <xdr:nvPicPr>
        <xdr:cNvPr id="4" name="Imagem 3">
          <a:extLst>
            <a:ext uri="{FF2B5EF4-FFF2-40B4-BE49-F238E27FC236}">
              <a16:creationId xmlns:a16="http://schemas.microsoft.com/office/drawing/2014/main" id="{4AE0EC2F-1BE6-4CC4-A978-60965033FA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84" y="962298"/>
          <a:ext cx="1986042" cy="793024"/>
        </a:xfrm>
        <a:prstGeom prst="rect">
          <a:avLst/>
        </a:prstGeom>
      </xdr:spPr>
    </xdr:pic>
    <xdr:clientData/>
  </xdr:oneCellAnchor>
  <xdr:twoCellAnchor editAs="oneCell">
    <xdr:from>
      <xdr:col>5</xdr:col>
      <xdr:colOff>1102178</xdr:colOff>
      <xdr:row>2</xdr:row>
      <xdr:rowOff>122464</xdr:rowOff>
    </xdr:from>
    <xdr:to>
      <xdr:col>7</xdr:col>
      <xdr:colOff>1032414</xdr:colOff>
      <xdr:row>3</xdr:row>
      <xdr:rowOff>820488</xdr:rowOff>
    </xdr:to>
    <xdr:pic>
      <xdr:nvPicPr>
        <xdr:cNvPr id="6" name="Imagem 5" descr="Prefeitura de Pouso Alegre">
          <a:extLst>
            <a:ext uri="{FF2B5EF4-FFF2-40B4-BE49-F238E27FC236}">
              <a16:creationId xmlns:a16="http://schemas.microsoft.com/office/drawing/2014/main" id="{54DDB607-EDF2-4B7E-B484-F5D036A4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6071" y="816428"/>
          <a:ext cx="2177416" cy="927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tabSelected="1" workbookViewId="0">
      <selection activeCell="C8" sqref="C8"/>
    </sheetView>
  </sheetViews>
  <sheetFormatPr defaultColWidth="9" defaultRowHeight="15" x14ac:dyDescent="0.2"/>
  <cols>
    <col min="1" max="1" width="9.125" style="16" customWidth="1"/>
    <col min="2" max="2" width="30.875" style="16" customWidth="1"/>
    <col min="3" max="3" width="106.875" style="18" bestFit="1" customWidth="1"/>
    <col min="4" max="4" width="21.75" style="17" customWidth="1"/>
    <col min="5" max="5" width="10" style="14" bestFit="1" customWidth="1"/>
    <col min="6" max="6" width="12.125" style="14" customWidth="1"/>
    <col min="7" max="7" width="9" style="9"/>
    <col min="8" max="8" width="18.75" style="9" customWidth="1"/>
    <col min="9" max="9" width="95.25" style="9" bestFit="1" customWidth="1"/>
    <col min="10" max="10" width="17.75" style="9" bestFit="1" customWidth="1"/>
    <col min="11" max="11" width="14.5" style="9" bestFit="1" customWidth="1"/>
    <col min="12" max="12" width="17.75" style="9" bestFit="1" customWidth="1"/>
    <col min="13" max="16384" width="9" style="9"/>
  </cols>
  <sheetData>
    <row r="1" spans="2:5" ht="46.15" customHeight="1" x14ac:dyDescent="0.2">
      <c r="B1" s="346" t="s">
        <v>29</v>
      </c>
      <c r="C1" s="346"/>
    </row>
    <row r="2" spans="2:5" ht="37.9" customHeight="1" x14ac:dyDescent="0.2">
      <c r="B2" s="24" t="s">
        <v>3</v>
      </c>
      <c r="C2" s="12" t="s">
        <v>385</v>
      </c>
      <c r="E2" s="17"/>
    </row>
    <row r="3" spans="2:5" ht="37.9" customHeight="1" x14ac:dyDescent="0.2">
      <c r="B3" s="24" t="s">
        <v>4</v>
      </c>
      <c r="C3" s="12" t="s">
        <v>564</v>
      </c>
      <c r="E3" s="17"/>
    </row>
    <row r="4" spans="2:5" ht="37.9" customHeight="1" x14ac:dyDescent="0.2">
      <c r="B4" s="24" t="s">
        <v>8</v>
      </c>
      <c r="C4" s="47">
        <v>45093</v>
      </c>
      <c r="E4" s="17"/>
    </row>
    <row r="5" spans="2:5" ht="37.9" customHeight="1" x14ac:dyDescent="0.2">
      <c r="B5" s="24" t="s">
        <v>12</v>
      </c>
      <c r="C5" s="21">
        <v>0.24229999999999999</v>
      </c>
      <c r="E5" s="17"/>
    </row>
    <row r="6" spans="2:5" ht="37.9" customHeight="1" x14ac:dyDescent="0.2">
      <c r="B6" s="24" t="s">
        <v>13</v>
      </c>
      <c r="C6" s="21"/>
      <c r="E6" s="17"/>
    </row>
    <row r="7" spans="2:5" ht="63.75" customHeight="1" x14ac:dyDescent="0.2">
      <c r="B7" s="24" t="s">
        <v>14</v>
      </c>
      <c r="C7" s="59" t="s">
        <v>981</v>
      </c>
      <c r="E7" s="17"/>
    </row>
    <row r="8" spans="2:5" ht="37.9" customHeight="1" x14ac:dyDescent="0.2">
      <c r="B8" s="24" t="s">
        <v>30</v>
      </c>
      <c r="C8" s="12" t="s">
        <v>670</v>
      </c>
      <c r="E8" s="17"/>
    </row>
    <row r="9" spans="2:5" ht="37.9" customHeight="1" x14ac:dyDescent="0.2">
      <c r="B9" s="24" t="s">
        <v>15</v>
      </c>
      <c r="C9" s="12" t="s">
        <v>671</v>
      </c>
      <c r="E9" s="17"/>
    </row>
    <row r="11" spans="2:5" x14ac:dyDescent="0.2">
      <c r="B11" s="20"/>
      <c r="C11" s="19"/>
      <c r="D11" s="14"/>
    </row>
    <row r="12" spans="2:5" x14ac:dyDescent="0.2">
      <c r="B12" s="347" t="s">
        <v>31</v>
      </c>
      <c r="C12" s="348"/>
      <c r="D12" s="14"/>
    </row>
    <row r="13" spans="2:5" ht="58.9" customHeight="1" x14ac:dyDescent="0.2">
      <c r="B13" s="22"/>
      <c r="C13" s="23"/>
    </row>
    <row r="15" spans="2:5" x14ac:dyDescent="0.2">
      <c r="B15" s="349" t="s">
        <v>32</v>
      </c>
      <c r="C15" s="350"/>
    </row>
    <row r="16" spans="2:5" ht="66.599999999999994" customHeight="1" x14ac:dyDescent="0.2">
      <c r="B16" s="22"/>
      <c r="C16" s="23"/>
    </row>
    <row r="20" spans="3:7" x14ac:dyDescent="0.2">
      <c r="C20" s="9"/>
    </row>
    <row r="21" spans="3:7" x14ac:dyDescent="0.2">
      <c r="C21"/>
    </row>
    <row r="22" spans="3:7" x14ac:dyDescent="0.2">
      <c r="G22"/>
    </row>
    <row r="23" spans="3:7" x14ac:dyDescent="0.2">
      <c r="C23"/>
    </row>
  </sheetData>
  <mergeCells count="3">
    <mergeCell ref="B1:C1"/>
    <mergeCell ref="B12:C12"/>
    <mergeCell ref="B15:C15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5"/>
  <sheetViews>
    <sheetView view="pageBreakPreview" topLeftCell="A646" zoomScaleNormal="70" zoomScaleSheetLayoutView="100" workbookViewId="0">
      <selection activeCell="B619" sqref="B619:H619"/>
    </sheetView>
  </sheetViews>
  <sheetFormatPr defaultColWidth="9" defaultRowHeight="20.25" x14ac:dyDescent="0.2"/>
  <cols>
    <col min="1" max="1" width="11.875" style="243" customWidth="1"/>
    <col min="2" max="2" width="35.125" style="67" bestFit="1" customWidth="1"/>
    <col min="3" max="3" width="16.625" style="68" customWidth="1"/>
    <col min="4" max="4" width="7.25" style="5" bestFit="1" customWidth="1"/>
    <col min="5" max="5" width="24.75" style="72" customWidth="1"/>
    <col min="6" max="6" width="17.625" style="73" customWidth="1"/>
    <col min="7" max="7" width="10.125" style="71" customWidth="1"/>
    <col min="8" max="8" width="6.75" style="5" customWidth="1"/>
    <col min="9" max="9" width="18.75" style="5" customWidth="1"/>
    <col min="10" max="10" width="12" style="5" bestFit="1" customWidth="1"/>
    <col min="11" max="11" width="17.75" style="5" bestFit="1" customWidth="1"/>
    <col min="12" max="12" width="14.5" style="5" bestFit="1" customWidth="1"/>
    <col min="13" max="13" width="17.75" style="5" bestFit="1" customWidth="1"/>
    <col min="14" max="16384" width="9" style="5"/>
  </cols>
  <sheetData>
    <row r="1" spans="1:11" ht="19.5" customHeight="1" thickTop="1" thickBot="1" x14ac:dyDescent="0.25">
      <c r="A1" s="372" t="s">
        <v>33</v>
      </c>
      <c r="B1" s="372"/>
      <c r="C1" s="372"/>
      <c r="D1" s="372"/>
      <c r="E1" s="373"/>
      <c r="F1" s="61" t="s">
        <v>3</v>
      </c>
      <c r="G1" s="363" t="str">
        <f>DADOS!C2</f>
        <v>R00</v>
      </c>
      <c r="H1" s="363"/>
    </row>
    <row r="2" spans="1:11" ht="20.25" customHeight="1" thickTop="1" thickBot="1" x14ac:dyDescent="0.25">
      <c r="A2" s="374"/>
      <c r="B2" s="374"/>
      <c r="C2" s="374"/>
      <c r="D2" s="374"/>
      <c r="E2" s="375"/>
      <c r="F2" s="61" t="s">
        <v>8</v>
      </c>
      <c r="G2" s="364">
        <f>DADOS!C4</f>
        <v>45093</v>
      </c>
      <c r="H2" s="364"/>
    </row>
    <row r="3" spans="1:11" ht="20.25" customHeight="1" thickTop="1" x14ac:dyDescent="0.2">
      <c r="A3" s="366" t="s">
        <v>9</v>
      </c>
      <c r="B3" s="371"/>
      <c r="C3" s="204" t="s">
        <v>10</v>
      </c>
      <c r="D3" s="93"/>
      <c r="F3" s="365" t="s">
        <v>7</v>
      </c>
      <c r="G3" s="366"/>
      <c r="H3" s="366"/>
    </row>
    <row r="4" spans="1:11" ht="49.5" customHeight="1" thickBot="1" x14ac:dyDescent="0.25">
      <c r="A4" s="235"/>
      <c r="B4" s="92"/>
      <c r="C4" s="376" t="str">
        <f>DADOS!C3</f>
        <v>DUPLICAÇÃO DA AVENIDA IRENE SILVEIRA COSTA</v>
      </c>
      <c r="D4" s="377"/>
      <c r="E4" s="378"/>
      <c r="F4" s="367"/>
      <c r="G4" s="368"/>
      <c r="H4" s="368"/>
    </row>
    <row r="5" spans="1:11" ht="7.9" customHeight="1" thickTop="1" thickBot="1" x14ac:dyDescent="0.25">
      <c r="A5" s="370"/>
      <c r="B5" s="370"/>
      <c r="C5" s="370"/>
      <c r="D5" s="370"/>
      <c r="E5" s="370"/>
      <c r="F5" s="370"/>
      <c r="G5" s="370"/>
      <c r="H5" s="370"/>
    </row>
    <row r="6" spans="1:11" s="62" customFormat="1" ht="30.6" customHeight="1" thickTop="1" thickBot="1" x14ac:dyDescent="0.25">
      <c r="A6" s="369" t="str">
        <f>A1&amp;" DE PROJETO EXECUTIVO - "&amp;C4</f>
        <v>MEMORIAL DE CÁLCULO DE PROJETO EXECUTIVO - DUPLICAÇÃO DA AVENIDA IRENE SILVEIRA COSTA</v>
      </c>
      <c r="B6" s="369"/>
      <c r="C6" s="369"/>
      <c r="D6" s="369"/>
      <c r="E6" s="369"/>
      <c r="F6" s="369"/>
      <c r="G6" s="369"/>
      <c r="H6" s="369"/>
    </row>
    <row r="7" spans="1:11" ht="7.9" customHeight="1" thickBot="1" x14ac:dyDescent="0.25">
      <c r="A7" s="379"/>
      <c r="B7" s="379"/>
      <c r="C7" s="379"/>
      <c r="D7" s="379"/>
      <c r="E7" s="379"/>
      <c r="F7" s="379"/>
      <c r="G7" s="379"/>
    </row>
    <row r="8" spans="1:11" s="6" customFormat="1" ht="24.75" customHeight="1" thickBot="1" x14ac:dyDescent="0.25">
      <c r="A8" s="236">
        <v>1</v>
      </c>
      <c r="B8" s="354" t="s">
        <v>136</v>
      </c>
      <c r="C8" s="354"/>
      <c r="D8" s="354"/>
      <c r="E8" s="354"/>
      <c r="F8" s="354"/>
      <c r="G8" s="155"/>
      <c r="H8" s="155"/>
    </row>
    <row r="9" spans="1:11" s="6" customFormat="1" ht="22.5" customHeight="1" x14ac:dyDescent="0.2">
      <c r="A9" s="237" t="s">
        <v>91</v>
      </c>
      <c r="B9" s="351" t="s">
        <v>278</v>
      </c>
      <c r="C9" s="351"/>
      <c r="D9" s="351"/>
      <c r="E9" s="351"/>
      <c r="F9" s="351"/>
      <c r="G9" s="351"/>
      <c r="H9" s="351"/>
    </row>
    <row r="10" spans="1:11" ht="15" customHeight="1" x14ac:dyDescent="0.2">
      <c r="A10" s="177"/>
      <c r="B10" s="156"/>
      <c r="C10" s="166"/>
      <c r="D10" s="157"/>
      <c r="E10" s="181"/>
      <c r="F10" s="159"/>
      <c r="G10" s="160"/>
      <c r="H10" s="160"/>
    </row>
    <row r="11" spans="1:11" ht="15" customHeight="1" x14ac:dyDescent="0.2">
      <c r="A11" s="177"/>
      <c r="B11" s="182" t="s">
        <v>0</v>
      </c>
      <c r="C11" s="161">
        <v>6</v>
      </c>
      <c r="D11" s="162" t="s">
        <v>68</v>
      </c>
      <c r="E11" s="181"/>
      <c r="F11" s="159"/>
      <c r="G11" s="160"/>
      <c r="H11" s="160"/>
    </row>
    <row r="12" spans="1:11" ht="15" customHeight="1" thickBot="1" x14ac:dyDescent="0.25">
      <c r="A12" s="177"/>
      <c r="B12" s="156"/>
      <c r="C12" s="161"/>
      <c r="D12" s="163"/>
      <c r="E12" s="164"/>
      <c r="F12" s="165"/>
      <c r="G12" s="159"/>
      <c r="H12" s="159"/>
      <c r="J12" s="6"/>
      <c r="K12" s="6"/>
    </row>
    <row r="13" spans="1:11" s="6" customFormat="1" ht="22.5" customHeight="1" x14ac:dyDescent="0.2">
      <c r="A13" s="237" t="s">
        <v>282</v>
      </c>
      <c r="B13" s="351" t="s">
        <v>95</v>
      </c>
      <c r="C13" s="351"/>
      <c r="D13" s="351"/>
      <c r="E13" s="351"/>
      <c r="F13" s="351"/>
      <c r="G13" s="351"/>
      <c r="H13" s="351"/>
    </row>
    <row r="14" spans="1:11" ht="15" customHeight="1" x14ac:dyDescent="0.2">
      <c r="A14" s="177"/>
      <c r="B14" s="156"/>
      <c r="C14" s="166"/>
      <c r="D14" s="157"/>
      <c r="E14" s="158"/>
      <c r="F14" s="159"/>
      <c r="G14" s="160"/>
      <c r="H14" s="160"/>
    </row>
    <row r="15" spans="1:11" ht="15" customHeight="1" x14ac:dyDescent="0.2">
      <c r="A15" s="177"/>
      <c r="B15" s="156" t="s">
        <v>76</v>
      </c>
      <c r="C15" s="166">
        <v>14</v>
      </c>
      <c r="D15" s="167"/>
      <c r="E15" s="288" t="s">
        <v>528</v>
      </c>
      <c r="F15" s="360"/>
      <c r="G15" s="360"/>
      <c r="H15" s="160"/>
    </row>
    <row r="16" spans="1:11" ht="15" customHeight="1" x14ac:dyDescent="0.2">
      <c r="A16" s="177"/>
      <c r="B16" s="156" t="s">
        <v>77</v>
      </c>
      <c r="C16" s="166">
        <v>30</v>
      </c>
      <c r="D16" s="167"/>
      <c r="E16" s="164"/>
      <c r="F16" s="360"/>
      <c r="G16" s="360"/>
      <c r="H16" s="160"/>
    </row>
    <row r="17" spans="1:11" ht="15" customHeight="1" x14ac:dyDescent="0.2">
      <c r="A17" s="177"/>
      <c r="B17" s="156" t="s">
        <v>96</v>
      </c>
      <c r="C17" s="166">
        <f>C11</f>
        <v>6</v>
      </c>
      <c r="D17" s="167"/>
      <c r="E17" s="164"/>
      <c r="F17" s="168"/>
      <c r="G17" s="168"/>
      <c r="H17" s="160"/>
    </row>
    <row r="18" spans="1:11" ht="15" customHeight="1" x14ac:dyDescent="0.2">
      <c r="A18" s="177"/>
      <c r="B18" s="289" t="s">
        <v>0</v>
      </c>
      <c r="C18" s="161">
        <f>C15*C16*C17</f>
        <v>2520</v>
      </c>
      <c r="D18" s="162" t="s">
        <v>97</v>
      </c>
      <c r="E18" s="158"/>
      <c r="F18" s="159"/>
      <c r="G18" s="160"/>
      <c r="H18" s="160"/>
    </row>
    <row r="19" spans="1:11" ht="15" customHeight="1" thickBot="1" x14ac:dyDescent="0.25">
      <c r="A19" s="177"/>
      <c r="B19" s="156"/>
      <c r="C19" s="161"/>
      <c r="D19" s="163"/>
      <c r="E19" s="164"/>
      <c r="F19" s="165"/>
      <c r="G19" s="159"/>
      <c r="H19" s="159"/>
      <c r="J19" s="6"/>
      <c r="K19" s="6"/>
    </row>
    <row r="20" spans="1:11" s="6" customFormat="1" ht="24.75" customHeight="1" thickBot="1" x14ac:dyDescent="0.25">
      <c r="A20" s="236">
        <v>2</v>
      </c>
      <c r="B20" s="354" t="s">
        <v>93</v>
      </c>
      <c r="C20" s="354"/>
      <c r="D20" s="354"/>
      <c r="E20" s="354"/>
      <c r="F20" s="354"/>
      <c r="G20" s="155"/>
      <c r="H20" s="155"/>
    </row>
    <row r="21" spans="1:11" s="6" customFormat="1" ht="22.5" customHeight="1" x14ac:dyDescent="0.2">
      <c r="A21" s="237" t="s">
        <v>249</v>
      </c>
      <c r="B21" s="351" t="s">
        <v>94</v>
      </c>
      <c r="C21" s="351"/>
      <c r="D21" s="351"/>
      <c r="E21" s="351"/>
      <c r="F21" s="351"/>
      <c r="G21" s="351"/>
      <c r="H21" s="351"/>
    </row>
    <row r="22" spans="1:11" ht="15" customHeight="1" x14ac:dyDescent="0.2">
      <c r="A22" s="177"/>
      <c r="B22" s="156"/>
      <c r="C22" s="166"/>
      <c r="D22" s="157"/>
      <c r="E22" s="158"/>
      <c r="F22" s="159"/>
      <c r="G22" s="160"/>
      <c r="H22" s="160"/>
    </row>
    <row r="23" spans="1:11" ht="15" customHeight="1" x14ac:dyDescent="0.2">
      <c r="A23" s="177"/>
      <c r="B23" s="289" t="s">
        <v>0</v>
      </c>
      <c r="C23" s="161">
        <v>6</v>
      </c>
      <c r="D23" s="162" t="s">
        <v>68</v>
      </c>
      <c r="E23" s="158"/>
      <c r="F23" s="159"/>
      <c r="G23" s="160"/>
      <c r="H23" s="160"/>
    </row>
    <row r="24" spans="1:11" ht="15" customHeight="1" thickBot="1" x14ac:dyDescent="0.25">
      <c r="A24" s="177"/>
      <c r="B24" s="156"/>
      <c r="C24" s="161"/>
      <c r="D24" s="163"/>
      <c r="E24" s="164"/>
      <c r="F24" s="165"/>
      <c r="G24" s="159"/>
      <c r="H24" s="159"/>
      <c r="J24" s="6"/>
      <c r="K24" s="6"/>
    </row>
    <row r="25" spans="1:11" s="6" customFormat="1" ht="22.5" customHeight="1" x14ac:dyDescent="0.2">
      <c r="A25" s="237" t="s">
        <v>953</v>
      </c>
      <c r="B25" s="351" t="s">
        <v>491</v>
      </c>
      <c r="C25" s="351"/>
      <c r="D25" s="351"/>
      <c r="E25" s="351"/>
      <c r="F25" s="351"/>
      <c r="G25" s="351"/>
      <c r="H25" s="351"/>
    </row>
    <row r="26" spans="1:11" ht="15" customHeight="1" x14ac:dyDescent="0.2">
      <c r="A26" s="177"/>
      <c r="B26" s="156"/>
      <c r="C26" s="166"/>
      <c r="D26" s="157"/>
      <c r="E26" s="158"/>
      <c r="F26" s="159"/>
      <c r="G26" s="160"/>
      <c r="H26" s="160"/>
    </row>
    <row r="27" spans="1:11" ht="15" customHeight="1" x14ac:dyDescent="0.2">
      <c r="A27" s="177"/>
      <c r="B27" s="289" t="s">
        <v>0</v>
      </c>
      <c r="C27" s="161">
        <v>1</v>
      </c>
      <c r="D27" s="162" t="s">
        <v>41</v>
      </c>
      <c r="E27" s="158"/>
      <c r="F27" s="159"/>
      <c r="G27" s="160"/>
      <c r="H27" s="160"/>
    </row>
    <row r="28" spans="1:11" ht="15" customHeight="1" thickBot="1" x14ac:dyDescent="0.25">
      <c r="A28" s="177"/>
      <c r="B28" s="156"/>
      <c r="C28" s="161"/>
      <c r="D28" s="163"/>
      <c r="E28" s="164"/>
      <c r="F28" s="165"/>
      <c r="G28" s="159"/>
      <c r="H28" s="159"/>
      <c r="J28" s="6"/>
      <c r="K28" s="6"/>
    </row>
    <row r="29" spans="1:11" s="6" customFormat="1" ht="22.5" customHeight="1" x14ac:dyDescent="0.2">
      <c r="A29" s="237" t="s">
        <v>250</v>
      </c>
      <c r="B29" s="362" t="s">
        <v>492</v>
      </c>
      <c r="C29" s="362"/>
      <c r="D29" s="362"/>
      <c r="E29" s="362"/>
      <c r="F29" s="362"/>
      <c r="G29" s="362"/>
      <c r="H29" s="362"/>
    </row>
    <row r="30" spans="1:11" ht="15" customHeight="1" x14ac:dyDescent="0.2">
      <c r="A30" s="177"/>
      <c r="B30" s="156"/>
      <c r="C30" s="166"/>
      <c r="D30" s="157"/>
      <c r="E30" s="158"/>
      <c r="F30" s="159"/>
      <c r="G30" s="160"/>
      <c r="H30" s="160"/>
    </row>
    <row r="31" spans="1:11" ht="15" customHeight="1" x14ac:dyDescent="0.2">
      <c r="A31" s="177"/>
      <c r="B31" s="289" t="s">
        <v>36</v>
      </c>
      <c r="C31" s="161">
        <v>1</v>
      </c>
      <c r="D31" s="162" t="s">
        <v>535</v>
      </c>
      <c r="E31" s="158"/>
      <c r="F31" s="159"/>
      <c r="G31" s="160"/>
      <c r="H31" s="160"/>
    </row>
    <row r="32" spans="1:11" ht="15" customHeight="1" thickBot="1" x14ac:dyDescent="0.25">
      <c r="A32" s="177"/>
      <c r="B32" s="156"/>
      <c r="C32" s="161"/>
      <c r="D32" s="163"/>
      <c r="E32" s="164"/>
      <c r="F32" s="165"/>
      <c r="G32" s="159"/>
      <c r="H32" s="159"/>
      <c r="J32" s="6"/>
      <c r="K32" s="6"/>
    </row>
    <row r="33" spans="1:11" s="6" customFormat="1" ht="22.5" customHeight="1" x14ac:dyDescent="0.2">
      <c r="A33" s="237" t="s">
        <v>251</v>
      </c>
      <c r="B33" s="351" t="s">
        <v>549</v>
      </c>
      <c r="C33" s="351"/>
      <c r="D33" s="351"/>
      <c r="E33" s="351"/>
      <c r="F33" s="351"/>
      <c r="G33" s="351"/>
      <c r="H33" s="351"/>
    </row>
    <row r="34" spans="1:11" ht="15" customHeight="1" x14ac:dyDescent="0.2">
      <c r="A34" s="177"/>
      <c r="B34" s="156"/>
      <c r="C34" s="166"/>
      <c r="D34" s="157"/>
      <c r="E34" s="158"/>
      <c r="F34" s="159"/>
      <c r="G34" s="160"/>
      <c r="H34" s="160"/>
    </row>
    <row r="35" spans="1:11" ht="15" customHeight="1" x14ac:dyDescent="0.2">
      <c r="A35" s="177"/>
      <c r="B35" s="289" t="s">
        <v>36</v>
      </c>
      <c r="C35" s="161">
        <v>1</v>
      </c>
      <c r="D35" s="162" t="s">
        <v>535</v>
      </c>
      <c r="E35" s="158"/>
      <c r="F35" s="159"/>
      <c r="G35" s="160"/>
      <c r="H35" s="160"/>
    </row>
    <row r="36" spans="1:11" ht="15" customHeight="1" thickBot="1" x14ac:dyDescent="0.25">
      <c r="A36" s="177"/>
      <c r="B36" s="156"/>
      <c r="C36" s="161"/>
      <c r="D36" s="163"/>
      <c r="E36" s="164"/>
      <c r="F36" s="165"/>
      <c r="G36" s="159"/>
      <c r="H36" s="159"/>
      <c r="J36" s="6"/>
      <c r="K36" s="6"/>
    </row>
    <row r="37" spans="1:11" s="6" customFormat="1" ht="22.5" customHeight="1" x14ac:dyDescent="0.2">
      <c r="A37" s="237" t="s">
        <v>954</v>
      </c>
      <c r="B37" s="351" t="s">
        <v>490</v>
      </c>
      <c r="C37" s="351"/>
      <c r="D37" s="351"/>
      <c r="E37" s="351"/>
      <c r="F37" s="351"/>
      <c r="G37" s="351"/>
      <c r="H37" s="351"/>
    </row>
    <row r="38" spans="1:11" ht="15" customHeight="1" x14ac:dyDescent="0.2">
      <c r="A38" s="177"/>
      <c r="B38" s="156"/>
      <c r="C38" s="166"/>
      <c r="D38" s="157"/>
      <c r="E38" s="158"/>
      <c r="F38" s="159"/>
      <c r="G38" s="160"/>
      <c r="H38" s="160"/>
    </row>
    <row r="39" spans="1:11" ht="15" customHeight="1" x14ac:dyDescent="0.2">
      <c r="A39" s="177"/>
      <c r="B39" s="156" t="s">
        <v>36</v>
      </c>
      <c r="C39" s="166">
        <v>2</v>
      </c>
      <c r="D39" s="167" t="s">
        <v>41</v>
      </c>
      <c r="E39" s="164"/>
      <c r="F39" s="360"/>
      <c r="G39" s="360"/>
      <c r="H39" s="160"/>
    </row>
    <row r="40" spans="1:11" ht="15" customHeight="1" x14ac:dyDescent="0.2">
      <c r="A40" s="177"/>
      <c r="B40" s="156" t="s">
        <v>60</v>
      </c>
      <c r="C40" s="166">
        <f>C23</f>
        <v>6</v>
      </c>
      <c r="D40" s="167" t="s">
        <v>68</v>
      </c>
      <c r="E40" s="164"/>
      <c r="F40" s="360"/>
      <c r="G40" s="360"/>
      <c r="H40" s="160"/>
    </row>
    <row r="41" spans="1:11" ht="15" customHeight="1" x14ac:dyDescent="0.2">
      <c r="A41" s="177"/>
      <c r="B41" s="289" t="s">
        <v>0</v>
      </c>
      <c r="C41" s="161">
        <f>C39*C40</f>
        <v>12</v>
      </c>
      <c r="D41" s="162" t="s">
        <v>68</v>
      </c>
      <c r="E41" s="158"/>
      <c r="F41" s="159"/>
      <c r="G41" s="160"/>
      <c r="H41" s="160"/>
    </row>
    <row r="42" spans="1:11" ht="15" customHeight="1" thickBot="1" x14ac:dyDescent="0.25">
      <c r="A42" s="177"/>
      <c r="B42" s="156"/>
      <c r="C42" s="161"/>
      <c r="D42" s="163"/>
      <c r="E42" s="164"/>
      <c r="F42" s="165"/>
      <c r="G42" s="159"/>
      <c r="H42" s="159"/>
      <c r="J42" s="6"/>
      <c r="K42" s="6"/>
    </row>
    <row r="43" spans="1:11" s="6" customFormat="1" ht="24.75" customHeight="1" thickBot="1" x14ac:dyDescent="0.25">
      <c r="A43" s="236">
        <v>3</v>
      </c>
      <c r="B43" s="354" t="s">
        <v>98</v>
      </c>
      <c r="C43" s="354"/>
      <c r="D43" s="354"/>
      <c r="E43" s="354"/>
      <c r="F43" s="354"/>
      <c r="G43" s="155"/>
      <c r="H43" s="155"/>
    </row>
    <row r="44" spans="1:11" s="6" customFormat="1" ht="22.5" customHeight="1" x14ac:dyDescent="0.2">
      <c r="A44" s="237" t="s">
        <v>252</v>
      </c>
      <c r="B44" s="351" t="s">
        <v>955</v>
      </c>
      <c r="C44" s="351"/>
      <c r="D44" s="351"/>
      <c r="E44" s="351"/>
      <c r="F44" s="351"/>
      <c r="G44" s="351"/>
      <c r="H44" s="351"/>
    </row>
    <row r="45" spans="1:11" ht="15" customHeight="1" x14ac:dyDescent="0.2">
      <c r="A45" s="177"/>
      <c r="B45" s="156"/>
      <c r="C45" s="166"/>
      <c r="D45" s="157"/>
      <c r="E45" s="158"/>
      <c r="F45" s="159"/>
      <c r="G45" s="160"/>
      <c r="H45" s="160"/>
    </row>
    <row r="46" spans="1:11" ht="15" customHeight="1" x14ac:dyDescent="0.2">
      <c r="A46" s="177"/>
      <c r="B46" s="289" t="s">
        <v>36</v>
      </c>
      <c r="C46" s="161">
        <v>1</v>
      </c>
      <c r="D46" s="162" t="s">
        <v>41</v>
      </c>
      <c r="E46" s="158"/>
      <c r="F46" s="159"/>
      <c r="G46" s="160"/>
      <c r="H46" s="160"/>
    </row>
    <row r="47" spans="1:11" ht="15" customHeight="1" thickBot="1" x14ac:dyDescent="0.25">
      <c r="A47" s="177"/>
      <c r="B47" s="156"/>
      <c r="C47" s="161"/>
      <c r="D47" s="163"/>
      <c r="E47" s="164"/>
      <c r="F47" s="165"/>
      <c r="G47" s="159"/>
      <c r="H47" s="159"/>
      <c r="J47" s="6"/>
      <c r="K47" s="6"/>
    </row>
    <row r="48" spans="1:11" s="6" customFormat="1" ht="24.75" customHeight="1" thickBot="1" x14ac:dyDescent="0.25">
      <c r="A48" s="236">
        <v>4</v>
      </c>
      <c r="B48" s="354" t="s">
        <v>464</v>
      </c>
      <c r="C48" s="354"/>
      <c r="D48" s="354"/>
      <c r="E48" s="354"/>
      <c r="F48" s="354"/>
      <c r="G48" s="155"/>
      <c r="H48" s="155"/>
    </row>
    <row r="49" spans="1:11" s="6" customFormat="1" ht="22.5" customHeight="1" x14ac:dyDescent="0.2">
      <c r="A49" s="237" t="s">
        <v>253</v>
      </c>
      <c r="B49" s="351" t="s">
        <v>465</v>
      </c>
      <c r="C49" s="351"/>
      <c r="D49" s="351"/>
      <c r="E49" s="351"/>
      <c r="F49" s="351"/>
      <c r="G49" s="351"/>
      <c r="H49" s="351"/>
    </row>
    <row r="50" spans="1:11" ht="15" customHeight="1" x14ac:dyDescent="0.2">
      <c r="A50" s="177"/>
      <c r="B50" s="156"/>
      <c r="C50" s="166"/>
      <c r="D50" s="157"/>
      <c r="E50" s="279"/>
      <c r="F50" s="159"/>
      <c r="G50" s="160"/>
      <c r="H50" s="160"/>
    </row>
    <row r="51" spans="1:11" s="75" customFormat="1" ht="15" customHeight="1" x14ac:dyDescent="0.2">
      <c r="A51" s="178"/>
      <c r="B51" s="289" t="s">
        <v>36</v>
      </c>
      <c r="C51" s="161">
        <v>10</v>
      </c>
      <c r="D51" s="162" t="s">
        <v>41</v>
      </c>
      <c r="E51" s="164"/>
      <c r="F51" s="360"/>
      <c r="G51" s="360"/>
      <c r="H51" s="169"/>
    </row>
    <row r="52" spans="1:11" ht="15" customHeight="1" thickBot="1" x14ac:dyDescent="0.25">
      <c r="A52" s="177"/>
      <c r="B52" s="156"/>
      <c r="C52" s="161"/>
      <c r="D52" s="163"/>
      <c r="E52" s="164"/>
      <c r="F52" s="165"/>
      <c r="G52" s="159"/>
      <c r="H52" s="159"/>
      <c r="J52" s="6"/>
      <c r="K52" s="6"/>
    </row>
    <row r="53" spans="1:11" s="6" customFormat="1" ht="22.5" customHeight="1" x14ac:dyDescent="0.2">
      <c r="A53" s="237" t="s">
        <v>254</v>
      </c>
      <c r="B53" s="351" t="s">
        <v>545</v>
      </c>
      <c r="C53" s="351"/>
      <c r="D53" s="351"/>
      <c r="E53" s="351"/>
      <c r="F53" s="351"/>
      <c r="G53" s="351"/>
      <c r="H53" s="351"/>
    </row>
    <row r="54" spans="1:11" ht="15" customHeight="1" x14ac:dyDescent="0.2">
      <c r="A54" s="177"/>
      <c r="B54" s="156"/>
      <c r="C54" s="166"/>
      <c r="D54" s="157"/>
      <c r="E54" s="158"/>
      <c r="F54" s="159"/>
      <c r="G54" s="160"/>
      <c r="H54" s="160"/>
    </row>
    <row r="55" spans="1:11" ht="15" customHeight="1" x14ac:dyDescent="0.2">
      <c r="A55" s="177"/>
      <c r="B55" s="156" t="s">
        <v>467</v>
      </c>
      <c r="C55" s="166">
        <v>0.5</v>
      </c>
      <c r="D55" s="167" t="s">
        <v>1</v>
      </c>
      <c r="E55" s="158"/>
      <c r="F55" s="159"/>
      <c r="G55" s="160"/>
      <c r="H55" s="160"/>
    </row>
    <row r="56" spans="1:11" ht="15" customHeight="1" x14ac:dyDescent="0.2">
      <c r="A56" s="177"/>
      <c r="B56" s="156" t="s">
        <v>622</v>
      </c>
      <c r="C56" s="166">
        <v>0.25</v>
      </c>
      <c r="D56" s="167" t="s">
        <v>1</v>
      </c>
      <c r="E56" s="158"/>
      <c r="F56" s="159"/>
      <c r="G56" s="160"/>
      <c r="H56" s="160"/>
    </row>
    <row r="57" spans="1:11" ht="15" customHeight="1" x14ac:dyDescent="0.2">
      <c r="A57" s="177"/>
      <c r="B57" s="156" t="s">
        <v>623</v>
      </c>
      <c r="C57" s="166">
        <v>0.25</v>
      </c>
      <c r="D57" s="167" t="s">
        <v>1</v>
      </c>
      <c r="E57" s="279"/>
      <c r="F57" s="159"/>
      <c r="G57" s="160"/>
      <c r="H57" s="160"/>
    </row>
    <row r="58" spans="1:11" ht="15" customHeight="1" x14ac:dyDescent="0.2">
      <c r="A58" s="177"/>
      <c r="B58" s="156" t="s">
        <v>659</v>
      </c>
      <c r="C58" s="166">
        <v>1.96</v>
      </c>
      <c r="D58" s="167" t="s">
        <v>1</v>
      </c>
      <c r="E58" s="279"/>
      <c r="F58" s="159"/>
      <c r="G58" s="160"/>
      <c r="H58" s="160"/>
    </row>
    <row r="59" spans="1:11" ht="15" customHeight="1" x14ac:dyDescent="0.2">
      <c r="A59" s="177"/>
      <c r="B59" s="156" t="s">
        <v>660</v>
      </c>
      <c r="C59" s="166">
        <v>0.54</v>
      </c>
      <c r="D59" s="167" t="s">
        <v>1</v>
      </c>
      <c r="E59" s="279"/>
      <c r="F59" s="159"/>
      <c r="G59" s="160"/>
      <c r="H59" s="160"/>
    </row>
    <row r="60" spans="1:11" ht="15" customHeight="1" x14ac:dyDescent="0.2">
      <c r="A60" s="177"/>
      <c r="B60" s="156" t="s">
        <v>630</v>
      </c>
      <c r="C60" s="166">
        <v>0.4</v>
      </c>
      <c r="D60" s="167" t="s">
        <v>1</v>
      </c>
      <c r="F60" s="159"/>
      <c r="G60" s="160"/>
      <c r="H60" s="160"/>
    </row>
    <row r="61" spans="1:11" ht="15" customHeight="1" x14ac:dyDescent="0.2">
      <c r="A61" s="177"/>
      <c r="B61" s="156" t="s">
        <v>661</v>
      </c>
      <c r="C61" s="166">
        <v>0.2</v>
      </c>
      <c r="D61" s="167" t="s">
        <v>1</v>
      </c>
      <c r="E61" s="316"/>
      <c r="F61" s="159"/>
      <c r="G61" s="160"/>
      <c r="H61" s="160"/>
    </row>
    <row r="62" spans="1:11" ht="15" customHeight="1" x14ac:dyDescent="0.2">
      <c r="A62" s="177"/>
      <c r="B62" s="156" t="s">
        <v>587</v>
      </c>
      <c r="C62" s="166">
        <v>0.4</v>
      </c>
      <c r="D62" s="167" t="s">
        <v>1</v>
      </c>
      <c r="F62" s="159"/>
      <c r="G62" s="160"/>
      <c r="H62" s="160"/>
    </row>
    <row r="63" spans="1:11" s="75" customFormat="1" ht="15" customHeight="1" x14ac:dyDescent="0.2">
      <c r="A63" s="178"/>
      <c r="B63" s="289" t="s">
        <v>0</v>
      </c>
      <c r="C63" s="161">
        <f>SUM(C55:C62)</f>
        <v>4.5</v>
      </c>
      <c r="D63" s="162" t="s">
        <v>1</v>
      </c>
      <c r="E63" s="164"/>
      <c r="F63" s="360"/>
      <c r="G63" s="360"/>
      <c r="H63" s="169"/>
    </row>
    <row r="64" spans="1:11" ht="15" customHeight="1" thickBot="1" x14ac:dyDescent="0.25">
      <c r="A64" s="177"/>
      <c r="B64" s="156"/>
      <c r="C64" s="161"/>
      <c r="D64" s="163"/>
      <c r="E64" s="164"/>
      <c r="F64" s="165"/>
      <c r="G64" s="159"/>
      <c r="H64" s="159"/>
      <c r="J64" s="6"/>
      <c r="K64" s="6"/>
    </row>
    <row r="65" spans="1:11" s="6" customFormat="1" ht="22.5" customHeight="1" x14ac:dyDescent="0.2">
      <c r="A65" s="237" t="s">
        <v>255</v>
      </c>
      <c r="B65" s="351" t="s">
        <v>658</v>
      </c>
      <c r="C65" s="351"/>
      <c r="D65" s="351"/>
      <c r="E65" s="351"/>
      <c r="F65" s="351"/>
      <c r="G65" s="351"/>
      <c r="H65" s="351"/>
    </row>
    <row r="66" spans="1:11" ht="15" customHeight="1" x14ac:dyDescent="0.2">
      <c r="A66" s="177"/>
      <c r="B66" s="156"/>
      <c r="C66" s="166"/>
      <c r="D66" s="157"/>
      <c r="E66" s="316"/>
      <c r="F66" s="159"/>
      <c r="G66" s="160"/>
      <c r="H66" s="160"/>
    </row>
    <row r="67" spans="1:11" s="75" customFormat="1" ht="15" customHeight="1" x14ac:dyDescent="0.2">
      <c r="A67" s="178"/>
      <c r="B67" s="318" t="s">
        <v>36</v>
      </c>
      <c r="C67" s="161">
        <v>50</v>
      </c>
      <c r="D67" s="162" t="s">
        <v>41</v>
      </c>
      <c r="E67" s="164"/>
      <c r="F67" s="360"/>
      <c r="G67" s="360"/>
      <c r="H67" s="169"/>
    </row>
    <row r="68" spans="1:11" ht="15" customHeight="1" thickBot="1" x14ac:dyDescent="0.25">
      <c r="A68" s="177"/>
      <c r="B68" s="156"/>
      <c r="C68" s="161"/>
      <c r="D68" s="163"/>
      <c r="E68" s="164"/>
      <c r="F68" s="165"/>
      <c r="G68" s="159"/>
      <c r="H68" s="159"/>
      <c r="J68" s="6"/>
      <c r="K68" s="6"/>
    </row>
    <row r="69" spans="1:11" s="6" customFormat="1" ht="24.75" customHeight="1" thickBot="1" x14ac:dyDescent="0.25">
      <c r="A69" s="236">
        <v>5</v>
      </c>
      <c r="B69" s="354" t="s">
        <v>232</v>
      </c>
      <c r="C69" s="354"/>
      <c r="D69" s="354"/>
      <c r="E69" s="354"/>
      <c r="F69" s="354"/>
      <c r="G69" s="155"/>
      <c r="H69" s="155"/>
    </row>
    <row r="70" spans="1:11" s="171" customFormat="1" ht="22.5" customHeight="1" thickBot="1" x14ac:dyDescent="0.25">
      <c r="A70" s="238" t="s">
        <v>493</v>
      </c>
      <c r="B70" s="353" t="s">
        <v>470</v>
      </c>
      <c r="C70" s="353"/>
      <c r="D70" s="353"/>
      <c r="E70" s="353"/>
      <c r="F70" s="353"/>
      <c r="G70" s="170"/>
      <c r="H70" s="170"/>
    </row>
    <row r="71" spans="1:11" s="6" customFormat="1" ht="22.5" customHeight="1" x14ac:dyDescent="0.2">
      <c r="A71" s="237" t="s">
        <v>494</v>
      </c>
      <c r="B71" s="351" t="s">
        <v>279</v>
      </c>
      <c r="C71" s="351"/>
      <c r="D71" s="351"/>
      <c r="E71" s="351"/>
      <c r="F71" s="351"/>
      <c r="G71" s="351"/>
      <c r="H71" s="351"/>
    </row>
    <row r="72" spans="1:11" ht="15" customHeight="1" x14ac:dyDescent="0.2">
      <c r="A72" s="177"/>
      <c r="B72" s="156"/>
      <c r="C72" s="166"/>
      <c r="D72" s="157"/>
      <c r="E72" s="158"/>
      <c r="F72" s="159"/>
      <c r="G72" s="160"/>
      <c r="H72" s="160"/>
    </row>
    <row r="73" spans="1:11" ht="15" customHeight="1" x14ac:dyDescent="0.2">
      <c r="A73" s="177"/>
      <c r="B73" s="156" t="s">
        <v>468</v>
      </c>
      <c r="C73" s="166">
        <v>1606.76</v>
      </c>
      <c r="D73" s="167" t="s">
        <v>1</v>
      </c>
      <c r="F73" s="159"/>
      <c r="G73" s="160"/>
      <c r="H73" s="160"/>
    </row>
    <row r="74" spans="1:11" ht="15" customHeight="1" x14ac:dyDescent="0.2">
      <c r="A74" s="177"/>
      <c r="B74" s="156" t="s">
        <v>469</v>
      </c>
      <c r="C74" s="166">
        <v>1195.95</v>
      </c>
      <c r="D74" s="167" t="s">
        <v>1</v>
      </c>
      <c r="F74" s="159"/>
      <c r="G74" s="160"/>
      <c r="H74" s="160"/>
    </row>
    <row r="75" spans="1:11" ht="15" customHeight="1" x14ac:dyDescent="0.2">
      <c r="A75" s="177"/>
      <c r="B75" s="289" t="s">
        <v>411</v>
      </c>
      <c r="C75" s="161">
        <f>SUM(C73:C74)</f>
        <v>2802.71</v>
      </c>
      <c r="D75" s="162" t="s">
        <v>1</v>
      </c>
      <c r="E75" s="279" t="s">
        <v>662</v>
      </c>
      <c r="F75" s="5"/>
      <c r="G75" s="5"/>
    </row>
    <row r="76" spans="1:11" ht="15" customHeight="1" thickBot="1" x14ac:dyDescent="0.25">
      <c r="A76" s="177"/>
      <c r="B76" s="156"/>
      <c r="C76" s="161"/>
      <c r="D76" s="163"/>
      <c r="E76" s="5"/>
      <c r="F76" s="5"/>
      <c r="G76" s="5"/>
      <c r="J76" s="6"/>
      <c r="K76" s="6"/>
    </row>
    <row r="77" spans="1:11" s="6" customFormat="1" ht="22.5" customHeight="1" x14ac:dyDescent="0.2">
      <c r="A77" s="237" t="s">
        <v>592</v>
      </c>
      <c r="B77" s="351" t="s">
        <v>956</v>
      </c>
      <c r="C77" s="351"/>
      <c r="D77" s="351"/>
      <c r="E77" s="351"/>
      <c r="F77" s="351"/>
      <c r="G77" s="351"/>
      <c r="H77" s="351"/>
    </row>
    <row r="78" spans="1:11" ht="15" customHeight="1" x14ac:dyDescent="0.2">
      <c r="A78" s="177"/>
      <c r="B78" s="156"/>
      <c r="C78" s="166"/>
      <c r="D78" s="157"/>
      <c r="E78" s="307"/>
      <c r="F78" s="159"/>
      <c r="G78" s="160"/>
      <c r="H78" s="160"/>
    </row>
    <row r="79" spans="1:11" ht="15" customHeight="1" x14ac:dyDescent="0.2">
      <c r="A79" s="177"/>
      <c r="B79" s="308" t="s">
        <v>36</v>
      </c>
      <c r="C79" s="161">
        <v>2</v>
      </c>
      <c r="D79" s="162" t="s">
        <v>41</v>
      </c>
      <c r="E79" s="5"/>
      <c r="F79" s="5"/>
      <c r="G79" s="5"/>
    </row>
    <row r="80" spans="1:11" ht="15" customHeight="1" thickBot="1" x14ac:dyDescent="0.25">
      <c r="A80" s="177"/>
      <c r="B80" s="156"/>
      <c r="C80" s="161"/>
      <c r="D80" s="163"/>
      <c r="E80" s="5"/>
      <c r="F80" s="5"/>
      <c r="G80" s="5"/>
      <c r="J80" s="6"/>
      <c r="K80" s="6"/>
    </row>
    <row r="81" spans="1:11" s="6" customFormat="1" ht="22.5" customHeight="1" x14ac:dyDescent="0.2">
      <c r="A81" s="237" t="s">
        <v>593</v>
      </c>
      <c r="B81" s="351" t="s">
        <v>957</v>
      </c>
      <c r="C81" s="351"/>
      <c r="D81" s="351"/>
      <c r="E81" s="351"/>
      <c r="F81" s="351"/>
      <c r="G81" s="351"/>
      <c r="H81" s="351"/>
    </row>
    <row r="82" spans="1:11" ht="15" customHeight="1" x14ac:dyDescent="0.2">
      <c r="A82" s="177"/>
      <c r="B82" s="156"/>
      <c r="C82" s="166"/>
      <c r="D82" s="157"/>
      <c r="E82" s="316"/>
      <c r="F82" s="159"/>
      <c r="G82" s="160"/>
      <c r="H82" s="160"/>
    </row>
    <row r="83" spans="1:11" ht="15" customHeight="1" x14ac:dyDescent="0.2">
      <c r="A83" s="177"/>
      <c r="B83" s="318" t="s">
        <v>36</v>
      </c>
      <c r="C83" s="161">
        <v>2</v>
      </c>
      <c r="D83" s="162" t="s">
        <v>41</v>
      </c>
      <c r="E83" s="5"/>
      <c r="F83" s="5"/>
      <c r="G83" s="5"/>
    </row>
    <row r="84" spans="1:11" ht="15" customHeight="1" thickBot="1" x14ac:dyDescent="0.25">
      <c r="A84" s="177"/>
      <c r="B84" s="156"/>
      <c r="C84" s="161"/>
      <c r="D84" s="163"/>
      <c r="E84" s="5"/>
      <c r="F84" s="5"/>
      <c r="G84" s="5"/>
      <c r="J84" s="6"/>
      <c r="K84" s="6"/>
    </row>
    <row r="85" spans="1:11" s="6" customFormat="1" ht="22.5" customHeight="1" x14ac:dyDescent="0.2">
      <c r="A85" s="237" t="s">
        <v>495</v>
      </c>
      <c r="B85" s="351" t="s">
        <v>57</v>
      </c>
      <c r="C85" s="351"/>
      <c r="D85" s="351"/>
      <c r="E85" s="351"/>
      <c r="F85" s="351"/>
      <c r="G85" s="351"/>
      <c r="H85" s="351"/>
    </row>
    <row r="86" spans="1:11" ht="15" customHeight="1" x14ac:dyDescent="0.2">
      <c r="A86" s="177"/>
      <c r="B86" s="156"/>
      <c r="C86" s="166"/>
      <c r="D86" s="157"/>
      <c r="E86" s="279"/>
      <c r="F86" s="159"/>
      <c r="G86" s="160"/>
      <c r="H86" s="160"/>
    </row>
    <row r="87" spans="1:11" ht="15" customHeight="1" x14ac:dyDescent="0.2">
      <c r="A87" s="177"/>
      <c r="B87" s="156" t="s">
        <v>617</v>
      </c>
      <c r="C87" s="166">
        <f>C75</f>
        <v>2802.71</v>
      </c>
      <c r="D87" s="167" t="s">
        <v>1</v>
      </c>
      <c r="E87" s="296" t="str">
        <f>"ITEM "&amp;A71</f>
        <v>ITEM 5.1.1</v>
      </c>
      <c r="F87" s="159"/>
      <c r="G87" s="160"/>
      <c r="H87" s="160"/>
    </row>
    <row r="88" spans="1:11" ht="15" customHeight="1" x14ac:dyDescent="0.2">
      <c r="A88" s="177"/>
      <c r="B88" s="156" t="s">
        <v>61</v>
      </c>
      <c r="C88" s="166">
        <v>0.15</v>
      </c>
      <c r="D88" s="167" t="s">
        <v>6</v>
      </c>
      <c r="E88" s="296"/>
      <c r="F88" s="159"/>
      <c r="G88" s="160"/>
      <c r="H88" s="160"/>
    </row>
    <row r="89" spans="1:11" ht="15" customHeight="1" x14ac:dyDescent="0.2">
      <c r="A89" s="177"/>
      <c r="B89" s="283" t="s">
        <v>666</v>
      </c>
      <c r="C89" s="284">
        <f>C87*C88</f>
        <v>420.40649999999999</v>
      </c>
      <c r="D89" s="285" t="s">
        <v>2</v>
      </c>
      <c r="E89" s="316"/>
      <c r="F89" s="159"/>
      <c r="G89" s="160"/>
      <c r="H89" s="160"/>
    </row>
    <row r="90" spans="1:11" ht="15" customHeight="1" x14ac:dyDescent="0.2">
      <c r="A90" s="177"/>
      <c r="B90" s="156" t="s">
        <v>665</v>
      </c>
      <c r="C90" s="166">
        <v>8</v>
      </c>
      <c r="D90" s="167" t="s">
        <v>1</v>
      </c>
      <c r="E90" s="316"/>
      <c r="F90" s="159"/>
      <c r="G90" s="160"/>
      <c r="H90" s="160"/>
    </row>
    <row r="91" spans="1:11" ht="15" customHeight="1" x14ac:dyDescent="0.2">
      <c r="A91" s="177"/>
      <c r="B91" s="156" t="s">
        <v>663</v>
      </c>
      <c r="C91" s="166">
        <v>0.2</v>
      </c>
      <c r="D91" s="167" t="s">
        <v>6</v>
      </c>
      <c r="E91" s="316"/>
      <c r="F91" s="159"/>
      <c r="G91" s="160"/>
      <c r="H91" s="160"/>
    </row>
    <row r="92" spans="1:11" ht="15" customHeight="1" x14ac:dyDescent="0.2">
      <c r="A92" s="177"/>
      <c r="B92" s="283" t="s">
        <v>666</v>
      </c>
      <c r="C92" s="284">
        <f>C90*C91</f>
        <v>1.6</v>
      </c>
      <c r="D92" s="285" t="s">
        <v>2</v>
      </c>
      <c r="E92" s="316"/>
      <c r="F92" s="159"/>
      <c r="G92" s="160"/>
      <c r="H92" s="160"/>
    </row>
    <row r="93" spans="1:11" ht="15" customHeight="1" x14ac:dyDescent="0.2">
      <c r="A93" s="177"/>
      <c r="B93" s="156" t="s">
        <v>664</v>
      </c>
      <c r="C93" s="166">
        <v>2</v>
      </c>
      <c r="D93" s="167" t="s">
        <v>1</v>
      </c>
      <c r="E93" s="316" t="str">
        <f>"ITEM "&amp;A77</f>
        <v>ITEM 5.1.2</v>
      </c>
      <c r="F93" s="159"/>
      <c r="G93" s="160"/>
      <c r="H93" s="160"/>
    </row>
    <row r="94" spans="1:11" ht="15" customHeight="1" x14ac:dyDescent="0.2">
      <c r="A94" s="177"/>
      <c r="B94" s="156" t="s">
        <v>663</v>
      </c>
      <c r="C94" s="166">
        <v>0.4</v>
      </c>
      <c r="D94" s="167" t="s">
        <v>6</v>
      </c>
      <c r="E94" s="316"/>
      <c r="F94" s="159"/>
      <c r="G94" s="160"/>
      <c r="H94" s="160"/>
    </row>
    <row r="95" spans="1:11" ht="15" customHeight="1" x14ac:dyDescent="0.2">
      <c r="A95" s="177"/>
      <c r="B95" s="283" t="s">
        <v>666</v>
      </c>
      <c r="C95" s="284">
        <f>C93*C94</f>
        <v>0.8</v>
      </c>
      <c r="D95" s="285" t="s">
        <v>2</v>
      </c>
      <c r="E95" s="316"/>
      <c r="F95" s="159"/>
      <c r="G95" s="160"/>
      <c r="H95" s="160"/>
    </row>
    <row r="96" spans="1:11" ht="15" customHeight="1" x14ac:dyDescent="0.2">
      <c r="A96" s="177"/>
      <c r="B96" s="156" t="s">
        <v>56</v>
      </c>
      <c r="C96" s="166">
        <v>30</v>
      </c>
      <c r="D96" s="167" t="s">
        <v>53</v>
      </c>
      <c r="E96" s="279"/>
      <c r="F96" s="159"/>
      <c r="G96" s="160"/>
      <c r="H96" s="160"/>
      <c r="J96" s="291"/>
    </row>
    <row r="97" spans="1:12" ht="15" customHeight="1" x14ac:dyDescent="0.2">
      <c r="A97" s="177"/>
      <c r="B97" s="289" t="s">
        <v>0</v>
      </c>
      <c r="C97" s="161">
        <f>(C89+C92+C95)*((C96+100)/100)</f>
        <v>549.64845000000003</v>
      </c>
      <c r="D97" s="162" t="s">
        <v>2</v>
      </c>
      <c r="E97" s="279"/>
      <c r="F97" s="159"/>
      <c r="G97" s="160"/>
      <c r="H97" s="160"/>
    </row>
    <row r="98" spans="1:12" ht="15" customHeight="1" thickBot="1" x14ac:dyDescent="0.25">
      <c r="A98" s="177"/>
      <c r="B98" s="156"/>
      <c r="C98" s="161"/>
      <c r="D98" s="163"/>
      <c r="E98" s="164"/>
      <c r="F98" s="165"/>
      <c r="G98" s="159"/>
      <c r="H98" s="159"/>
      <c r="J98" s="6"/>
      <c r="K98" s="6"/>
    </row>
    <row r="99" spans="1:12" s="6" customFormat="1" ht="22.5" customHeight="1" x14ac:dyDescent="0.2">
      <c r="A99" s="237" t="s">
        <v>667</v>
      </c>
      <c r="B99" s="351" t="s">
        <v>54</v>
      </c>
      <c r="C99" s="351"/>
      <c r="D99" s="351"/>
      <c r="E99" s="351"/>
      <c r="F99" s="351"/>
      <c r="G99" s="351"/>
      <c r="H99" s="351"/>
      <c r="L99" s="5">
        <f>564033.58</f>
        <v>564033.57999999996</v>
      </c>
    </row>
    <row r="100" spans="1:12" ht="15" customHeight="1" x14ac:dyDescent="0.2">
      <c r="A100" s="177"/>
      <c r="B100" s="156"/>
      <c r="C100" s="166"/>
      <c r="D100" s="157"/>
      <c r="E100" s="279"/>
      <c r="F100" s="159"/>
      <c r="G100" s="160"/>
      <c r="H100" s="160"/>
      <c r="L100" s="6">
        <f>498719.24</f>
        <v>498719.24</v>
      </c>
    </row>
    <row r="101" spans="1:12" ht="15" customHeight="1" x14ac:dyDescent="0.2">
      <c r="A101" s="177"/>
      <c r="B101" s="156" t="s">
        <v>58</v>
      </c>
      <c r="C101" s="166">
        <f>C97</f>
        <v>549.64845000000003</v>
      </c>
      <c r="D101" s="167" t="s">
        <v>2</v>
      </c>
      <c r="E101" s="281" t="str">
        <f>"ITEM "&amp;A85</f>
        <v>ITEM 5.1.4</v>
      </c>
      <c r="F101" s="159"/>
      <c r="G101" s="160"/>
      <c r="H101" s="160"/>
      <c r="L101" s="291">
        <f>L100/L99</f>
        <v>0.88420132716211686</v>
      </c>
    </row>
    <row r="102" spans="1:12" ht="15" customHeight="1" x14ac:dyDescent="0.2">
      <c r="A102" s="177"/>
      <c r="B102" s="156" t="s">
        <v>100</v>
      </c>
      <c r="C102" s="166">
        <v>7.8</v>
      </c>
      <c r="D102" s="167" t="s">
        <v>55</v>
      </c>
      <c r="E102" s="279" t="s">
        <v>101</v>
      </c>
      <c r="F102" s="159"/>
      <c r="G102" s="160"/>
      <c r="H102" s="160"/>
      <c r="L102" s="291">
        <f>1-L101</f>
        <v>0.11579867283788314</v>
      </c>
    </row>
    <row r="103" spans="1:12" ht="15" customHeight="1" x14ac:dyDescent="0.2">
      <c r="A103" s="177"/>
      <c r="B103" s="289" t="s">
        <v>0</v>
      </c>
      <c r="C103" s="161">
        <f>C101*C102</f>
        <v>4287.2579100000003</v>
      </c>
      <c r="D103" s="162" t="s">
        <v>59</v>
      </c>
      <c r="E103" s="279"/>
      <c r="F103" s="159"/>
      <c r="G103" s="160"/>
      <c r="H103" s="160"/>
    </row>
    <row r="104" spans="1:12" ht="15" customHeight="1" thickBot="1" x14ac:dyDescent="0.25">
      <c r="A104" s="177"/>
      <c r="B104" s="156"/>
      <c r="C104" s="161"/>
      <c r="D104" s="163"/>
      <c r="E104" s="164"/>
      <c r="F104" s="165"/>
      <c r="G104" s="159"/>
      <c r="H104" s="159"/>
      <c r="J104" s="6"/>
      <c r="K104" s="6"/>
    </row>
    <row r="105" spans="1:12" s="6" customFormat="1" ht="22.5" customHeight="1" x14ac:dyDescent="0.2">
      <c r="A105" s="237" t="s">
        <v>668</v>
      </c>
      <c r="B105" s="351" t="s">
        <v>118</v>
      </c>
      <c r="C105" s="351"/>
      <c r="D105" s="351"/>
      <c r="E105" s="351"/>
      <c r="F105" s="351"/>
      <c r="G105" s="351"/>
      <c r="H105" s="351"/>
    </row>
    <row r="106" spans="1:12" ht="15" customHeight="1" x14ac:dyDescent="0.2">
      <c r="A106" s="177"/>
      <c r="B106" s="289"/>
      <c r="C106" s="166"/>
      <c r="D106" s="157"/>
      <c r="E106" s="279"/>
      <c r="F106" s="159"/>
      <c r="G106" s="160"/>
      <c r="H106" s="160"/>
    </row>
    <row r="107" spans="1:12" ht="15" customHeight="1" x14ac:dyDescent="0.2">
      <c r="A107" s="177"/>
      <c r="B107" s="289" t="s">
        <v>0</v>
      </c>
      <c r="C107" s="161">
        <f>C97</f>
        <v>549.64845000000003</v>
      </c>
      <c r="D107" s="162" t="s">
        <v>2</v>
      </c>
      <c r="E107" s="352" t="str">
        <f>"ITEM "&amp;A85</f>
        <v>ITEM 5.1.4</v>
      </c>
      <c r="F107" s="352"/>
      <c r="G107" s="352"/>
      <c r="H107" s="352"/>
    </row>
    <row r="108" spans="1:12" ht="15" customHeight="1" thickBot="1" x14ac:dyDescent="0.25">
      <c r="A108" s="177"/>
      <c r="B108" s="156"/>
      <c r="C108" s="161"/>
      <c r="D108" s="163"/>
      <c r="E108" s="164"/>
      <c r="F108" s="165"/>
      <c r="G108" s="159"/>
      <c r="H108" s="159"/>
      <c r="J108" s="6"/>
      <c r="K108" s="6"/>
    </row>
    <row r="109" spans="1:12" s="171" customFormat="1" ht="22.5" customHeight="1" thickBot="1" x14ac:dyDescent="0.25">
      <c r="A109" s="238" t="s">
        <v>496</v>
      </c>
      <c r="B109" s="353" t="s">
        <v>621</v>
      </c>
      <c r="C109" s="353"/>
      <c r="D109" s="353"/>
      <c r="E109" s="353"/>
      <c r="F109" s="353"/>
      <c r="G109" s="170"/>
      <c r="H109" s="170"/>
    </row>
    <row r="110" spans="1:12" s="6" customFormat="1" ht="22.5" customHeight="1" x14ac:dyDescent="0.2">
      <c r="A110" s="237" t="s">
        <v>497</v>
      </c>
      <c r="B110" s="351" t="s">
        <v>471</v>
      </c>
      <c r="C110" s="351"/>
      <c r="D110" s="351"/>
      <c r="E110" s="351"/>
      <c r="F110" s="351"/>
      <c r="G110" s="351"/>
      <c r="H110" s="351"/>
    </row>
    <row r="111" spans="1:12" ht="15" customHeight="1" x14ac:dyDescent="0.2">
      <c r="A111" s="177"/>
      <c r="B111" s="234"/>
      <c r="C111" s="166"/>
      <c r="D111" s="157"/>
      <c r="E111" s="267"/>
      <c r="F111" s="159"/>
      <c r="G111" s="160"/>
      <c r="H111" s="160"/>
    </row>
    <row r="112" spans="1:12" ht="15" customHeight="1" x14ac:dyDescent="0.2">
      <c r="A112" s="177"/>
      <c r="B112" s="156" t="s">
        <v>472</v>
      </c>
      <c r="C112" s="166">
        <v>6727.27</v>
      </c>
      <c r="D112" s="167" t="s">
        <v>1</v>
      </c>
      <c r="E112" s="279"/>
      <c r="F112" s="159"/>
      <c r="G112" s="160"/>
      <c r="H112" s="160"/>
    </row>
    <row r="113" spans="1:11" ht="15" customHeight="1" x14ac:dyDescent="0.2">
      <c r="A113" s="177"/>
      <c r="B113" s="156" t="s">
        <v>473</v>
      </c>
      <c r="C113" s="166">
        <v>68.28</v>
      </c>
      <c r="D113" s="167" t="s">
        <v>1</v>
      </c>
      <c r="E113" s="279"/>
      <c r="F113" s="159"/>
      <c r="G113" s="160"/>
      <c r="H113" s="160"/>
    </row>
    <row r="114" spans="1:11" ht="15" customHeight="1" x14ac:dyDescent="0.2">
      <c r="A114" s="177"/>
      <c r="B114" s="289" t="s">
        <v>411</v>
      </c>
      <c r="C114" s="161">
        <f>SUM(C112:C113)</f>
        <v>6795.55</v>
      </c>
      <c r="D114" s="162" t="s">
        <v>1</v>
      </c>
      <c r="E114" s="352"/>
      <c r="F114" s="352"/>
      <c r="G114" s="352"/>
      <c r="H114" s="352"/>
    </row>
    <row r="115" spans="1:11" ht="15" customHeight="1" thickBot="1" x14ac:dyDescent="0.25">
      <c r="A115" s="177"/>
      <c r="B115" s="156"/>
      <c r="C115" s="161"/>
      <c r="D115" s="163"/>
      <c r="E115" s="164"/>
      <c r="F115" s="165"/>
      <c r="G115" s="159"/>
      <c r="H115" s="159"/>
      <c r="J115" s="6"/>
      <c r="K115" s="6"/>
    </row>
    <row r="116" spans="1:11" s="6" customFormat="1" ht="22.5" customHeight="1" x14ac:dyDescent="0.2">
      <c r="A116" s="237" t="s">
        <v>498</v>
      </c>
      <c r="B116" s="351" t="s">
        <v>474</v>
      </c>
      <c r="C116" s="351"/>
      <c r="D116" s="351"/>
      <c r="E116" s="351"/>
      <c r="F116" s="351"/>
      <c r="G116" s="351"/>
      <c r="H116" s="351"/>
    </row>
    <row r="117" spans="1:11" ht="15" customHeight="1" x14ac:dyDescent="0.2">
      <c r="A117" s="177"/>
      <c r="B117" s="234"/>
      <c r="C117" s="166"/>
      <c r="D117" s="157"/>
      <c r="E117" s="279"/>
      <c r="F117" s="159"/>
      <c r="G117" s="160"/>
      <c r="H117" s="160"/>
    </row>
    <row r="118" spans="1:11" ht="15" customHeight="1" x14ac:dyDescent="0.2">
      <c r="A118" s="177"/>
      <c r="B118" s="156" t="s">
        <v>475</v>
      </c>
      <c r="C118" s="166">
        <v>78.930000000000007</v>
      </c>
      <c r="D118" s="167" t="s">
        <v>1</v>
      </c>
      <c r="E118" s="279"/>
      <c r="F118" s="159"/>
      <c r="G118" s="160"/>
      <c r="H118" s="160"/>
    </row>
    <row r="119" spans="1:11" ht="15" customHeight="1" x14ac:dyDescent="0.2">
      <c r="A119" s="177"/>
      <c r="B119" s="156" t="s">
        <v>476</v>
      </c>
      <c r="C119" s="166">
        <v>384.73</v>
      </c>
      <c r="D119" s="167" t="s">
        <v>1</v>
      </c>
      <c r="E119" s="307"/>
      <c r="F119" s="159"/>
      <c r="G119" s="160"/>
      <c r="H119" s="160"/>
    </row>
    <row r="120" spans="1:11" ht="15" customHeight="1" x14ac:dyDescent="0.2">
      <c r="A120" s="177"/>
      <c r="B120" s="156" t="s">
        <v>618</v>
      </c>
      <c r="C120" s="166">
        <v>212.64</v>
      </c>
      <c r="D120" s="167" t="s">
        <v>1</v>
      </c>
      <c r="E120" s="279"/>
      <c r="F120" s="159"/>
      <c r="G120" s="160"/>
      <c r="H120" s="160"/>
    </row>
    <row r="121" spans="1:11" ht="15" customHeight="1" x14ac:dyDescent="0.2">
      <c r="A121" s="177"/>
      <c r="B121" s="289" t="s">
        <v>411</v>
      </c>
      <c r="C121" s="161">
        <f>SUM(C118:C120)</f>
        <v>676.3</v>
      </c>
      <c r="D121" s="162" t="s">
        <v>1</v>
      </c>
      <c r="E121" s="352"/>
      <c r="F121" s="352"/>
      <c r="G121" s="352"/>
      <c r="H121" s="352"/>
    </row>
    <row r="122" spans="1:11" ht="15" customHeight="1" thickBot="1" x14ac:dyDescent="0.25">
      <c r="A122" s="177"/>
      <c r="B122" s="156"/>
      <c r="C122" s="161"/>
      <c r="D122" s="163"/>
      <c r="E122" s="164"/>
      <c r="F122" s="165"/>
      <c r="G122" s="159"/>
      <c r="H122" s="159"/>
      <c r="J122" s="6"/>
      <c r="K122" s="6"/>
    </row>
    <row r="123" spans="1:11" s="6" customFormat="1" ht="22.5" customHeight="1" x14ac:dyDescent="0.2">
      <c r="A123" s="237" t="s">
        <v>499</v>
      </c>
      <c r="B123" s="351" t="s">
        <v>477</v>
      </c>
      <c r="C123" s="351"/>
      <c r="D123" s="351"/>
      <c r="E123" s="351"/>
      <c r="F123" s="351"/>
      <c r="G123" s="351"/>
      <c r="H123" s="351"/>
    </row>
    <row r="124" spans="1:11" ht="15" customHeight="1" x14ac:dyDescent="0.2">
      <c r="A124" s="177"/>
      <c r="B124" s="156"/>
      <c r="C124" s="166"/>
      <c r="D124" s="157"/>
      <c r="E124" s="158"/>
      <c r="F124" s="159"/>
      <c r="G124" s="160"/>
      <c r="H124" s="160"/>
    </row>
    <row r="125" spans="1:11" ht="15" customHeight="1" x14ac:dyDescent="0.2">
      <c r="A125" s="177"/>
      <c r="B125" s="156" t="s">
        <v>472</v>
      </c>
      <c r="C125" s="166">
        <f>C112</f>
        <v>6727.27</v>
      </c>
      <c r="D125" s="167" t="s">
        <v>1</v>
      </c>
      <c r="E125" s="352"/>
      <c r="F125" s="352"/>
      <c r="G125" s="352"/>
      <c r="H125" s="352"/>
    </row>
    <row r="126" spans="1:11" ht="15" customHeight="1" x14ac:dyDescent="0.2">
      <c r="A126" s="177"/>
      <c r="B126" s="156" t="s">
        <v>61</v>
      </c>
      <c r="C126" s="166">
        <v>0.15</v>
      </c>
      <c r="D126" s="167" t="s">
        <v>6</v>
      </c>
      <c r="E126" s="281"/>
      <c r="F126" s="159"/>
      <c r="G126" s="160"/>
      <c r="H126" s="160"/>
    </row>
    <row r="127" spans="1:11" ht="15" customHeight="1" x14ac:dyDescent="0.2">
      <c r="A127" s="177"/>
      <c r="B127" s="283" t="s">
        <v>99</v>
      </c>
      <c r="C127" s="284">
        <f>C125*C126</f>
        <v>1009.0905</v>
      </c>
      <c r="D127" s="285" t="s">
        <v>2</v>
      </c>
      <c r="E127" s="281"/>
      <c r="F127" s="159"/>
      <c r="G127" s="160"/>
      <c r="H127" s="160"/>
    </row>
    <row r="128" spans="1:11" ht="15" customHeight="1" x14ac:dyDescent="0.2">
      <c r="A128" s="177"/>
      <c r="B128" s="156" t="s">
        <v>475</v>
      </c>
      <c r="C128" s="166">
        <f>C118</f>
        <v>78.930000000000007</v>
      </c>
      <c r="D128" s="167" t="s">
        <v>1</v>
      </c>
      <c r="E128" s="352"/>
      <c r="F128" s="352"/>
      <c r="G128" s="352"/>
      <c r="H128" s="352"/>
    </row>
    <row r="129" spans="1:11" ht="15" customHeight="1" x14ac:dyDescent="0.2">
      <c r="A129" s="177"/>
      <c r="B129" s="156" t="s">
        <v>61</v>
      </c>
      <c r="C129" s="166">
        <v>0.05</v>
      </c>
      <c r="D129" s="167" t="s">
        <v>6</v>
      </c>
      <c r="E129" s="281"/>
      <c r="F129" s="159"/>
      <c r="G129" s="160"/>
      <c r="H129" s="160"/>
    </row>
    <row r="130" spans="1:11" ht="15" customHeight="1" x14ac:dyDescent="0.2">
      <c r="A130" s="177"/>
      <c r="B130" s="283" t="s">
        <v>99</v>
      </c>
      <c r="C130" s="284">
        <f>C128*C129</f>
        <v>3.9465000000000003</v>
      </c>
      <c r="D130" s="285" t="s">
        <v>2</v>
      </c>
      <c r="E130" s="281"/>
      <c r="F130" s="159"/>
      <c r="G130" s="160"/>
      <c r="H130" s="160"/>
    </row>
    <row r="131" spans="1:11" ht="15" customHeight="1" x14ac:dyDescent="0.2">
      <c r="A131" s="177"/>
      <c r="B131" s="156" t="s">
        <v>476</v>
      </c>
      <c r="C131" s="166">
        <f>C119</f>
        <v>384.73</v>
      </c>
      <c r="D131" s="167" t="s">
        <v>1</v>
      </c>
      <c r="E131" s="352"/>
      <c r="F131" s="352"/>
      <c r="G131" s="352"/>
      <c r="H131" s="352"/>
    </row>
    <row r="132" spans="1:11" ht="15" customHeight="1" x14ac:dyDescent="0.2">
      <c r="A132" s="177"/>
      <c r="B132" s="156" t="s">
        <v>61</v>
      </c>
      <c r="C132" s="166">
        <v>0.05</v>
      </c>
      <c r="D132" s="167" t="s">
        <v>6</v>
      </c>
      <c r="E132" s="307"/>
      <c r="F132" s="159"/>
      <c r="G132" s="160"/>
      <c r="H132" s="160"/>
    </row>
    <row r="133" spans="1:11" ht="15" customHeight="1" x14ac:dyDescent="0.2">
      <c r="A133" s="177"/>
      <c r="B133" s="283" t="s">
        <v>99</v>
      </c>
      <c r="C133" s="284">
        <f>C131*C132</f>
        <v>19.236500000000003</v>
      </c>
      <c r="D133" s="285" t="s">
        <v>2</v>
      </c>
      <c r="E133" s="307"/>
      <c r="F133" s="159"/>
      <c r="G133" s="160"/>
      <c r="H133" s="160"/>
    </row>
    <row r="134" spans="1:11" ht="15" customHeight="1" x14ac:dyDescent="0.2">
      <c r="A134" s="177"/>
      <c r="B134" s="289" t="s">
        <v>0</v>
      </c>
      <c r="C134" s="161">
        <f>C127+C133+C130</f>
        <v>1032.2735</v>
      </c>
      <c r="D134" s="162" t="s">
        <v>2</v>
      </c>
      <c r="E134" s="5"/>
      <c r="F134" s="5"/>
      <c r="G134" s="5"/>
    </row>
    <row r="135" spans="1:11" ht="15" customHeight="1" thickBot="1" x14ac:dyDescent="0.25">
      <c r="A135" s="177"/>
      <c r="B135" s="156"/>
      <c r="C135" s="161"/>
      <c r="D135" s="163"/>
      <c r="E135" s="164"/>
      <c r="F135" s="165"/>
      <c r="G135" s="159"/>
      <c r="H135" s="159"/>
      <c r="J135" s="6"/>
      <c r="K135" s="6"/>
    </row>
    <row r="136" spans="1:11" s="6" customFormat="1" ht="22.5" customHeight="1" x14ac:dyDescent="0.2">
      <c r="A136" s="237" t="s">
        <v>500</v>
      </c>
      <c r="B136" s="351" t="s">
        <v>478</v>
      </c>
      <c r="C136" s="351"/>
      <c r="D136" s="351"/>
      <c r="E136" s="351"/>
      <c r="F136" s="351"/>
      <c r="G136" s="351"/>
      <c r="H136" s="351"/>
    </row>
    <row r="137" spans="1:11" ht="15" customHeight="1" x14ac:dyDescent="0.2">
      <c r="A137" s="177"/>
      <c r="B137" s="234"/>
      <c r="C137" s="166"/>
      <c r="D137" s="157"/>
      <c r="E137" s="292"/>
      <c r="F137" s="159"/>
      <c r="G137" s="160"/>
      <c r="H137" s="160"/>
    </row>
    <row r="138" spans="1:11" ht="15" customHeight="1" x14ac:dyDescent="0.2">
      <c r="A138" s="177"/>
      <c r="B138" s="293" t="s">
        <v>466</v>
      </c>
      <c r="C138" s="161">
        <v>1129.06</v>
      </c>
      <c r="D138" s="162" t="s">
        <v>6</v>
      </c>
      <c r="E138" s="352"/>
      <c r="F138" s="352"/>
      <c r="G138" s="352"/>
      <c r="H138" s="352"/>
    </row>
    <row r="139" spans="1:11" ht="15" customHeight="1" thickBot="1" x14ac:dyDescent="0.25">
      <c r="A139" s="177"/>
      <c r="B139" s="156"/>
      <c r="C139" s="161"/>
      <c r="D139" s="163"/>
      <c r="E139" s="164"/>
      <c r="F139" s="165"/>
      <c r="G139" s="159"/>
      <c r="H139" s="159"/>
      <c r="J139" s="6"/>
      <c r="K139" s="6"/>
    </row>
    <row r="140" spans="1:11" s="6" customFormat="1" ht="22.5" customHeight="1" x14ac:dyDescent="0.2">
      <c r="A140" s="237" t="s">
        <v>501</v>
      </c>
      <c r="B140" s="351" t="s">
        <v>619</v>
      </c>
      <c r="C140" s="351"/>
      <c r="D140" s="351"/>
      <c r="E140" s="351"/>
      <c r="F140" s="351"/>
      <c r="G140" s="351"/>
      <c r="H140" s="351"/>
    </row>
    <row r="141" spans="1:11" ht="15" customHeight="1" x14ac:dyDescent="0.2">
      <c r="A141" s="177"/>
      <c r="B141" s="234"/>
      <c r="C141" s="166"/>
      <c r="D141" s="157"/>
      <c r="E141" s="307"/>
      <c r="F141" s="159"/>
      <c r="G141" s="160"/>
      <c r="H141" s="160"/>
    </row>
    <row r="142" spans="1:11" ht="15" customHeight="1" x14ac:dyDescent="0.2">
      <c r="A142" s="177"/>
      <c r="B142" s="156" t="s">
        <v>466</v>
      </c>
      <c r="C142" s="166">
        <v>1183.5</v>
      </c>
      <c r="D142" s="167" t="s">
        <v>6</v>
      </c>
      <c r="E142" s="307"/>
      <c r="F142" s="307"/>
      <c r="G142" s="307"/>
      <c r="H142" s="307"/>
    </row>
    <row r="143" spans="1:11" ht="15" customHeight="1" x14ac:dyDescent="0.2">
      <c r="A143" s="177"/>
      <c r="B143" s="156" t="s">
        <v>620</v>
      </c>
      <c r="C143" s="166">
        <v>0.5</v>
      </c>
      <c r="D143" s="167" t="s">
        <v>6</v>
      </c>
      <c r="E143" s="307"/>
      <c r="F143" s="159"/>
      <c r="G143" s="160"/>
      <c r="H143" s="160"/>
    </row>
    <row r="144" spans="1:11" ht="15" customHeight="1" x14ac:dyDescent="0.2">
      <c r="A144" s="177"/>
      <c r="B144" s="308" t="s">
        <v>108</v>
      </c>
      <c r="C144" s="161">
        <f>C142*C143</f>
        <v>591.75</v>
      </c>
      <c r="D144" s="162" t="s">
        <v>1</v>
      </c>
      <c r="E144" s="352"/>
      <c r="F144" s="352"/>
      <c r="G144" s="352"/>
      <c r="H144" s="352"/>
    </row>
    <row r="145" spans="1:11" ht="15" customHeight="1" thickBot="1" x14ac:dyDescent="0.25">
      <c r="A145" s="177"/>
      <c r="B145" s="156"/>
      <c r="C145" s="161"/>
      <c r="D145" s="163"/>
      <c r="E145" s="164"/>
      <c r="F145" s="165"/>
      <c r="G145" s="159"/>
      <c r="H145" s="159"/>
      <c r="J145" s="6"/>
      <c r="K145" s="6"/>
    </row>
    <row r="146" spans="1:11" s="6" customFormat="1" ht="22.5" customHeight="1" x14ac:dyDescent="0.2">
      <c r="A146" s="237" t="s">
        <v>502</v>
      </c>
      <c r="B146" s="351" t="s">
        <v>57</v>
      </c>
      <c r="C146" s="351"/>
      <c r="D146" s="351"/>
      <c r="E146" s="351"/>
      <c r="F146" s="351"/>
      <c r="G146" s="351"/>
      <c r="H146" s="351"/>
    </row>
    <row r="147" spans="1:11" ht="15" customHeight="1" x14ac:dyDescent="0.2">
      <c r="A147" s="177"/>
      <c r="B147" s="156"/>
      <c r="C147" s="166"/>
      <c r="D147" s="157"/>
      <c r="E147" s="158"/>
      <c r="F147" s="159"/>
      <c r="G147" s="160"/>
      <c r="H147" s="160"/>
    </row>
    <row r="148" spans="1:11" ht="15" customHeight="1" x14ac:dyDescent="0.2">
      <c r="A148" s="177"/>
      <c r="B148" s="156" t="s">
        <v>479</v>
      </c>
      <c r="C148" s="166">
        <f>C114</f>
        <v>6795.55</v>
      </c>
      <c r="D148" s="167" t="s">
        <v>1</v>
      </c>
      <c r="E148" s="288" t="str">
        <f>"ITEM "&amp;A110</f>
        <v>ITEM 5.2.1</v>
      </c>
      <c r="F148" s="288"/>
      <c r="G148" s="288"/>
      <c r="H148" s="288"/>
    </row>
    <row r="149" spans="1:11" ht="15" customHeight="1" x14ac:dyDescent="0.2">
      <c r="A149" s="177"/>
      <c r="B149" s="156" t="s">
        <v>61</v>
      </c>
      <c r="C149" s="166">
        <v>0.05</v>
      </c>
      <c r="D149" s="167" t="s">
        <v>6</v>
      </c>
      <c r="E149" s="268"/>
      <c r="F149" s="159"/>
      <c r="G149" s="160"/>
      <c r="H149" s="160"/>
    </row>
    <row r="150" spans="1:11" ht="15" customHeight="1" x14ac:dyDescent="0.2">
      <c r="A150" s="177"/>
      <c r="B150" s="283" t="s">
        <v>485</v>
      </c>
      <c r="C150" s="284">
        <f>C148*C149</f>
        <v>339.77750000000003</v>
      </c>
      <c r="D150" s="285" t="s">
        <v>2</v>
      </c>
      <c r="E150" s="158"/>
      <c r="F150" s="159"/>
      <c r="G150" s="160"/>
      <c r="H150" s="160"/>
    </row>
    <row r="151" spans="1:11" ht="15" customHeight="1" x14ac:dyDescent="0.2">
      <c r="A151" s="177"/>
      <c r="B151" s="156" t="s">
        <v>481</v>
      </c>
      <c r="C151" s="166">
        <f>C121</f>
        <v>676.3</v>
      </c>
      <c r="D151" s="167" t="s">
        <v>1</v>
      </c>
      <c r="E151" s="288" t="str">
        <f>"ITEM "&amp;A116</f>
        <v>ITEM 5.2.2</v>
      </c>
      <c r="F151" s="288"/>
      <c r="G151" s="288"/>
      <c r="H151" s="288"/>
    </row>
    <row r="152" spans="1:11" ht="15" customHeight="1" x14ac:dyDescent="0.2">
      <c r="A152" s="177"/>
      <c r="B152" s="156" t="s">
        <v>61</v>
      </c>
      <c r="C152" s="166">
        <v>0.06</v>
      </c>
      <c r="D152" s="167" t="s">
        <v>6</v>
      </c>
      <c r="E152" s="268"/>
      <c r="F152" s="159"/>
      <c r="G152" s="160"/>
      <c r="H152" s="160"/>
    </row>
    <row r="153" spans="1:11" ht="15" customHeight="1" x14ac:dyDescent="0.2">
      <c r="A153" s="177"/>
      <c r="B153" s="283" t="s">
        <v>480</v>
      </c>
      <c r="C153" s="284">
        <f>C151*C152</f>
        <v>40.577999999999996</v>
      </c>
      <c r="D153" s="285" t="s">
        <v>2</v>
      </c>
      <c r="E153" s="158"/>
      <c r="F153" s="159"/>
      <c r="G153" s="160"/>
      <c r="H153" s="160"/>
    </row>
    <row r="154" spans="1:11" ht="15" customHeight="1" x14ac:dyDescent="0.2">
      <c r="A154" s="177"/>
      <c r="B154" s="283" t="s">
        <v>530</v>
      </c>
      <c r="C154" s="284">
        <f>C134</f>
        <v>1032.2735</v>
      </c>
      <c r="D154" s="285" t="s">
        <v>2</v>
      </c>
      <c r="E154" s="288" t="str">
        <f>"ITEM "&amp;A123</f>
        <v>ITEM 5.2.3</v>
      </c>
      <c r="F154" s="288"/>
      <c r="G154" s="288"/>
      <c r="H154" s="288"/>
    </row>
    <row r="155" spans="1:11" ht="15" customHeight="1" x14ac:dyDescent="0.2">
      <c r="A155" s="177"/>
      <c r="B155" s="156" t="s">
        <v>412</v>
      </c>
      <c r="C155" s="166">
        <f>C138</f>
        <v>1129.06</v>
      </c>
      <c r="D155" s="167" t="s">
        <v>6</v>
      </c>
      <c r="E155" s="288" t="str">
        <f>"ITEM "&amp;A136</f>
        <v>ITEM 5.2.4</v>
      </c>
      <c r="F155" s="288"/>
      <c r="G155" s="288"/>
      <c r="H155" s="288"/>
    </row>
    <row r="156" spans="1:11" ht="15" customHeight="1" x14ac:dyDescent="0.2">
      <c r="A156" s="177"/>
      <c r="B156" s="156" t="s">
        <v>413</v>
      </c>
      <c r="C156" s="166">
        <f>0.15*0.3</f>
        <v>4.4999999999999998E-2</v>
      </c>
      <c r="D156" s="167" t="s">
        <v>1</v>
      </c>
      <c r="E156" s="268"/>
      <c r="F156" s="159"/>
      <c r="G156" s="160"/>
      <c r="H156" s="160"/>
    </row>
    <row r="157" spans="1:11" ht="15" customHeight="1" x14ac:dyDescent="0.2">
      <c r="A157" s="177"/>
      <c r="B157" s="283" t="s">
        <v>386</v>
      </c>
      <c r="C157" s="284">
        <f>C155*C156</f>
        <v>50.807699999999997</v>
      </c>
      <c r="D157" s="285" t="s">
        <v>2</v>
      </c>
      <c r="E157" s="158"/>
      <c r="F157" s="159"/>
      <c r="G157" s="160"/>
      <c r="H157" s="160"/>
    </row>
    <row r="158" spans="1:11" ht="15" customHeight="1" x14ac:dyDescent="0.2">
      <c r="A158" s="177"/>
      <c r="B158" s="156" t="s">
        <v>108</v>
      </c>
      <c r="C158" s="166">
        <f>C144</f>
        <v>591.75</v>
      </c>
      <c r="D158" s="167" t="s">
        <v>6</v>
      </c>
      <c r="E158" s="307" t="str">
        <f>"ITEM "&amp;A140</f>
        <v>ITEM 5.2.5</v>
      </c>
      <c r="F158" s="307"/>
      <c r="G158" s="307"/>
      <c r="H158" s="307"/>
    </row>
    <row r="159" spans="1:11" ht="15" customHeight="1" x14ac:dyDescent="0.2">
      <c r="A159" s="177"/>
      <c r="B159" s="156" t="s">
        <v>61</v>
      </c>
      <c r="C159" s="166">
        <v>7.0000000000000007E-2</v>
      </c>
      <c r="D159" s="167" t="s">
        <v>1</v>
      </c>
      <c r="E159" s="307"/>
      <c r="F159" s="159"/>
      <c r="G159" s="160"/>
      <c r="H159" s="160"/>
    </row>
    <row r="160" spans="1:11" ht="15" customHeight="1" x14ac:dyDescent="0.2">
      <c r="A160" s="177"/>
      <c r="B160" s="283" t="s">
        <v>386</v>
      </c>
      <c r="C160" s="284">
        <f>C158*C159</f>
        <v>41.422500000000007</v>
      </c>
      <c r="D160" s="285" t="s">
        <v>2</v>
      </c>
      <c r="E160" s="307"/>
      <c r="F160" s="159"/>
      <c r="G160" s="160"/>
      <c r="H160" s="160"/>
    </row>
    <row r="161" spans="1:11" ht="15" customHeight="1" x14ac:dyDescent="0.2">
      <c r="A161" s="177"/>
      <c r="B161" s="156" t="s">
        <v>56</v>
      </c>
      <c r="C161" s="166">
        <v>30</v>
      </c>
      <c r="D161" s="167" t="s">
        <v>53</v>
      </c>
      <c r="E161" s="158"/>
      <c r="F161" s="159"/>
      <c r="G161" s="160"/>
      <c r="H161" s="160"/>
    </row>
    <row r="162" spans="1:11" ht="15" customHeight="1" x14ac:dyDescent="0.2">
      <c r="A162" s="177"/>
      <c r="B162" s="289" t="s">
        <v>0</v>
      </c>
      <c r="C162" s="161">
        <f>(C150+C153+C154+C157+C160)*1.3</f>
        <v>1956.3169599999999</v>
      </c>
      <c r="D162" s="162" t="s">
        <v>2</v>
      </c>
      <c r="E162" s="158"/>
      <c r="F162" s="159"/>
      <c r="G162" s="160"/>
      <c r="H162" s="160"/>
    </row>
    <row r="163" spans="1:11" ht="15" customHeight="1" thickBot="1" x14ac:dyDescent="0.25">
      <c r="A163" s="177"/>
      <c r="B163" s="156"/>
      <c r="C163" s="161"/>
      <c r="D163" s="163"/>
      <c r="E163" s="164"/>
      <c r="F163" s="165"/>
      <c r="G163" s="159"/>
      <c r="H163" s="159"/>
      <c r="J163" s="6"/>
      <c r="K163" s="6"/>
    </row>
    <row r="164" spans="1:11" s="6" customFormat="1" ht="22.5" customHeight="1" x14ac:dyDescent="0.2">
      <c r="A164" s="237" t="s">
        <v>503</v>
      </c>
      <c r="B164" s="351" t="s">
        <v>54</v>
      </c>
      <c r="C164" s="351"/>
      <c r="D164" s="351"/>
      <c r="E164" s="351"/>
      <c r="F164" s="351"/>
      <c r="G164" s="351"/>
      <c r="H164" s="351"/>
    </row>
    <row r="165" spans="1:11" ht="15" customHeight="1" x14ac:dyDescent="0.2">
      <c r="A165" s="177"/>
      <c r="B165" s="156"/>
      <c r="C165" s="166"/>
      <c r="D165" s="157"/>
      <c r="E165" s="158"/>
      <c r="F165" s="159"/>
      <c r="G165" s="160"/>
      <c r="H165" s="160"/>
    </row>
    <row r="166" spans="1:11" ht="15" customHeight="1" x14ac:dyDescent="0.2">
      <c r="A166" s="177"/>
      <c r="B166" s="156" t="s">
        <v>58</v>
      </c>
      <c r="C166" s="166">
        <f>C162</f>
        <v>1956.3169599999999</v>
      </c>
      <c r="D166" s="167" t="s">
        <v>2</v>
      </c>
      <c r="E166" s="288" t="str">
        <f>"ITEM "&amp;A146</f>
        <v>ITEM 5.2.6</v>
      </c>
      <c r="F166" s="288"/>
      <c r="G166" s="288"/>
      <c r="H166" s="288"/>
    </row>
    <row r="167" spans="1:11" ht="15" customHeight="1" x14ac:dyDescent="0.2">
      <c r="A167" s="177"/>
      <c r="B167" s="156" t="s">
        <v>100</v>
      </c>
      <c r="C167" s="166">
        <v>7.8</v>
      </c>
      <c r="D167" s="167" t="s">
        <v>55</v>
      </c>
      <c r="E167" s="288" t="s">
        <v>101</v>
      </c>
      <c r="F167" s="288"/>
      <c r="G167" s="288"/>
      <c r="H167" s="288"/>
    </row>
    <row r="168" spans="1:11" ht="15" customHeight="1" x14ac:dyDescent="0.2">
      <c r="A168" s="177"/>
      <c r="B168" s="289" t="s">
        <v>0</v>
      </c>
      <c r="C168" s="161">
        <f>C166*C167</f>
        <v>15259.272287999998</v>
      </c>
      <c r="D168" s="162" t="s">
        <v>59</v>
      </c>
      <c r="E168" s="158"/>
      <c r="F168" s="159"/>
      <c r="G168" s="160"/>
      <c r="H168" s="160"/>
    </row>
    <row r="169" spans="1:11" ht="15" customHeight="1" thickBot="1" x14ac:dyDescent="0.25">
      <c r="A169" s="177"/>
      <c r="B169" s="156"/>
      <c r="C169" s="161"/>
      <c r="D169" s="163"/>
      <c r="E169" s="164"/>
      <c r="F169" s="165"/>
      <c r="G169" s="159"/>
      <c r="H169" s="159"/>
      <c r="J169" s="6"/>
      <c r="K169" s="6"/>
    </row>
    <row r="170" spans="1:11" s="6" customFormat="1" ht="22.5" customHeight="1" x14ac:dyDescent="0.2">
      <c r="A170" s="237" t="s">
        <v>504</v>
      </c>
      <c r="B170" s="351" t="s">
        <v>118</v>
      </c>
      <c r="C170" s="351"/>
      <c r="D170" s="351"/>
      <c r="E170" s="351"/>
      <c r="F170" s="351"/>
      <c r="G170" s="351"/>
      <c r="H170" s="351"/>
    </row>
    <row r="171" spans="1:11" ht="15" customHeight="1" x14ac:dyDescent="0.2">
      <c r="A171" s="177"/>
      <c r="B171" s="156"/>
      <c r="C171" s="166"/>
      <c r="D171" s="157"/>
      <c r="E171" s="158"/>
      <c r="F171" s="159"/>
      <c r="G171" s="160"/>
      <c r="H171" s="160"/>
    </row>
    <row r="172" spans="1:11" ht="15" customHeight="1" x14ac:dyDescent="0.2">
      <c r="A172" s="177"/>
      <c r="B172" s="289" t="s">
        <v>0</v>
      </c>
      <c r="C172" s="161">
        <f>C162</f>
        <v>1956.3169599999999</v>
      </c>
      <c r="D172" s="162" t="s">
        <v>2</v>
      </c>
      <c r="E172" s="288" t="str">
        <f>"ITEM "&amp;A146</f>
        <v>ITEM 5.2.6</v>
      </c>
      <c r="F172" s="288"/>
      <c r="G172" s="288"/>
      <c r="H172" s="288"/>
    </row>
    <row r="173" spans="1:11" ht="15" customHeight="1" thickBot="1" x14ac:dyDescent="0.25">
      <c r="A173" s="177"/>
      <c r="B173" s="156"/>
      <c r="C173" s="161"/>
      <c r="D173" s="163"/>
      <c r="E173" s="164"/>
      <c r="F173" s="165"/>
      <c r="G173" s="159"/>
      <c r="H173" s="159"/>
      <c r="J173" s="6"/>
      <c r="K173" s="6"/>
    </row>
    <row r="174" spans="1:11" s="6" customFormat="1" ht="22.5" customHeight="1" x14ac:dyDescent="0.2">
      <c r="A174" s="237" t="s">
        <v>539</v>
      </c>
      <c r="B174" s="351" t="s">
        <v>482</v>
      </c>
      <c r="C174" s="351"/>
      <c r="D174" s="351"/>
      <c r="E174" s="351"/>
      <c r="F174" s="351"/>
      <c r="G174" s="351"/>
      <c r="H174" s="351"/>
    </row>
    <row r="175" spans="1:11" ht="15" customHeight="1" x14ac:dyDescent="0.2">
      <c r="A175" s="177"/>
      <c r="B175" s="156"/>
      <c r="C175" s="166"/>
      <c r="D175" s="157"/>
      <c r="E175" s="279"/>
      <c r="F175" s="159"/>
      <c r="G175" s="160"/>
      <c r="H175" s="160"/>
    </row>
    <row r="176" spans="1:11" ht="15" customHeight="1" x14ac:dyDescent="0.2">
      <c r="A176" s="177"/>
      <c r="B176" s="156" t="s">
        <v>483</v>
      </c>
      <c r="C176" s="166">
        <f>C74</f>
        <v>1195.95</v>
      </c>
      <c r="D176" s="167" t="s">
        <v>1</v>
      </c>
      <c r="E176" s="352"/>
      <c r="F176" s="352"/>
      <c r="G176" s="352"/>
      <c r="H176" s="352"/>
    </row>
    <row r="177" spans="1:11" ht="15" customHeight="1" x14ac:dyDescent="0.2">
      <c r="A177" s="177"/>
      <c r="B177" s="156" t="s">
        <v>61</v>
      </c>
      <c r="C177" s="166">
        <v>0.35</v>
      </c>
      <c r="D177" s="167" t="s">
        <v>6</v>
      </c>
      <c r="E177" s="279"/>
      <c r="F177" s="159"/>
      <c r="G177" s="160"/>
      <c r="H177" s="160"/>
    </row>
    <row r="178" spans="1:11" ht="15" customHeight="1" x14ac:dyDescent="0.2">
      <c r="A178" s="177"/>
      <c r="B178" s="283" t="s">
        <v>99</v>
      </c>
      <c r="C178" s="284">
        <f>C176*C177</f>
        <v>418.58249999999998</v>
      </c>
      <c r="D178" s="285" t="s">
        <v>2</v>
      </c>
      <c r="E178" s="279"/>
      <c r="F178" s="159"/>
      <c r="G178" s="160"/>
      <c r="H178" s="160"/>
    </row>
    <row r="179" spans="1:11" ht="15" customHeight="1" x14ac:dyDescent="0.2">
      <c r="A179" s="177"/>
      <c r="B179" s="156" t="s">
        <v>472</v>
      </c>
      <c r="C179" s="166">
        <f>C112</f>
        <v>6727.27</v>
      </c>
      <c r="D179" s="167" t="s">
        <v>1</v>
      </c>
      <c r="E179" s="352"/>
      <c r="F179" s="352"/>
      <c r="G179" s="352"/>
      <c r="H179" s="352"/>
    </row>
    <row r="180" spans="1:11" ht="15" customHeight="1" x14ac:dyDescent="0.2">
      <c r="A180" s="177"/>
      <c r="B180" s="156" t="s">
        <v>61</v>
      </c>
      <c r="C180" s="166">
        <v>0.3</v>
      </c>
      <c r="D180" s="167" t="s">
        <v>6</v>
      </c>
      <c r="E180" s="279"/>
      <c r="F180" s="159"/>
      <c r="G180" s="160"/>
      <c r="H180" s="160"/>
    </row>
    <row r="181" spans="1:11" ht="15" customHeight="1" x14ac:dyDescent="0.2">
      <c r="A181" s="177"/>
      <c r="B181" s="283" t="s">
        <v>99</v>
      </c>
      <c r="C181" s="284">
        <f>C179*C180</f>
        <v>2018.181</v>
      </c>
      <c r="D181" s="285" t="s">
        <v>2</v>
      </c>
      <c r="E181" s="279"/>
      <c r="F181" s="159"/>
      <c r="G181" s="160"/>
      <c r="H181" s="160"/>
    </row>
    <row r="182" spans="1:11" ht="15" customHeight="1" x14ac:dyDescent="0.2">
      <c r="A182" s="177"/>
      <c r="B182" s="156" t="s">
        <v>476</v>
      </c>
      <c r="C182" s="166">
        <f>C119</f>
        <v>384.73</v>
      </c>
      <c r="D182" s="167" t="s">
        <v>1</v>
      </c>
      <c r="E182" s="352"/>
      <c r="F182" s="352"/>
      <c r="G182" s="352"/>
      <c r="H182" s="352"/>
    </row>
    <row r="183" spans="1:11" ht="15" customHeight="1" x14ac:dyDescent="0.2">
      <c r="A183" s="177"/>
      <c r="B183" s="156" t="s">
        <v>61</v>
      </c>
      <c r="C183" s="166">
        <v>0.39</v>
      </c>
      <c r="D183" s="167" t="s">
        <v>6</v>
      </c>
      <c r="E183" s="279"/>
      <c r="F183" s="159"/>
      <c r="G183" s="160"/>
      <c r="H183" s="160"/>
    </row>
    <row r="184" spans="1:11" ht="15" customHeight="1" x14ac:dyDescent="0.2">
      <c r="A184" s="177"/>
      <c r="B184" s="283" t="s">
        <v>99</v>
      </c>
      <c r="C184" s="284">
        <f>C182*C183</f>
        <v>150.04470000000001</v>
      </c>
      <c r="D184" s="285" t="s">
        <v>2</v>
      </c>
      <c r="E184" s="279"/>
      <c r="F184" s="159"/>
      <c r="G184" s="160"/>
      <c r="H184" s="160"/>
    </row>
    <row r="185" spans="1:11" ht="15" customHeight="1" x14ac:dyDescent="0.2">
      <c r="A185" s="177"/>
      <c r="B185" s="289" t="s">
        <v>0</v>
      </c>
      <c r="C185" s="161">
        <f>C178+C181+C184</f>
        <v>2586.8081999999999</v>
      </c>
      <c r="D185" s="162" t="s">
        <v>2</v>
      </c>
      <c r="E185" s="5"/>
      <c r="F185" s="5"/>
      <c r="G185" s="5"/>
    </row>
    <row r="186" spans="1:11" ht="15" customHeight="1" thickBot="1" x14ac:dyDescent="0.25">
      <c r="A186" s="177"/>
      <c r="B186" s="156"/>
      <c r="C186" s="161"/>
      <c r="D186" s="163"/>
      <c r="E186" s="164"/>
      <c r="F186" s="165"/>
      <c r="G186" s="159"/>
      <c r="H186" s="159"/>
      <c r="J186" s="6"/>
      <c r="K186" s="6"/>
    </row>
    <row r="187" spans="1:11" s="6" customFormat="1" ht="22.5" customHeight="1" x14ac:dyDescent="0.2">
      <c r="A187" s="237" t="s">
        <v>540</v>
      </c>
      <c r="B187" s="351" t="s">
        <v>57</v>
      </c>
      <c r="C187" s="351"/>
      <c r="D187" s="351"/>
      <c r="E187" s="351"/>
      <c r="F187" s="351"/>
      <c r="G187" s="351"/>
      <c r="H187" s="351"/>
    </row>
    <row r="188" spans="1:11" ht="15" customHeight="1" x14ac:dyDescent="0.2">
      <c r="A188" s="177"/>
      <c r="B188" s="156"/>
      <c r="C188" s="166"/>
      <c r="D188" s="157"/>
      <c r="E188" s="287"/>
      <c r="F188" s="159"/>
      <c r="G188" s="160"/>
      <c r="H188" s="160"/>
    </row>
    <row r="189" spans="1:11" ht="15" customHeight="1" x14ac:dyDescent="0.2">
      <c r="A189" s="177"/>
      <c r="B189" s="156" t="s">
        <v>484</v>
      </c>
      <c r="C189" s="166">
        <f>C185</f>
        <v>2586.8081999999999</v>
      </c>
      <c r="D189" s="167" t="s">
        <v>1</v>
      </c>
      <c r="E189" s="288" t="str">
        <f>"ITEM "&amp;A174</f>
        <v>ITEM 5.2.9</v>
      </c>
      <c r="F189" s="288"/>
      <c r="G189" s="288"/>
      <c r="H189" s="288"/>
    </row>
    <row r="190" spans="1:11" ht="15" customHeight="1" x14ac:dyDescent="0.2">
      <c r="A190" s="177"/>
      <c r="B190" s="156" t="s">
        <v>56</v>
      </c>
      <c r="C190" s="166">
        <v>30</v>
      </c>
      <c r="D190" s="167" t="s">
        <v>53</v>
      </c>
      <c r="E190" s="287"/>
      <c r="F190" s="159"/>
      <c r="G190" s="160"/>
      <c r="H190" s="160"/>
    </row>
    <row r="191" spans="1:11" ht="15" customHeight="1" x14ac:dyDescent="0.2">
      <c r="A191" s="177"/>
      <c r="B191" s="289" t="s">
        <v>0</v>
      </c>
      <c r="C191" s="161">
        <f>C189*1.3</f>
        <v>3362.8506600000001</v>
      </c>
      <c r="D191" s="162" t="s">
        <v>2</v>
      </c>
      <c r="E191" s="287"/>
      <c r="F191" s="159"/>
      <c r="G191" s="160"/>
      <c r="H191" s="160"/>
    </row>
    <row r="192" spans="1:11" ht="15" customHeight="1" thickBot="1" x14ac:dyDescent="0.25">
      <c r="A192" s="177"/>
      <c r="B192" s="156"/>
      <c r="C192" s="161"/>
      <c r="D192" s="163"/>
      <c r="E192" s="164"/>
      <c r="F192" s="165"/>
      <c r="G192" s="159"/>
      <c r="H192" s="159"/>
      <c r="J192" s="6"/>
      <c r="K192" s="6"/>
    </row>
    <row r="193" spans="1:11" s="6" customFormat="1" ht="22.5" customHeight="1" x14ac:dyDescent="0.2">
      <c r="A193" s="237" t="s">
        <v>541</v>
      </c>
      <c r="B193" s="351" t="s">
        <v>54</v>
      </c>
      <c r="C193" s="351"/>
      <c r="D193" s="351"/>
      <c r="E193" s="351"/>
      <c r="F193" s="351"/>
      <c r="G193" s="351"/>
      <c r="H193" s="351"/>
    </row>
    <row r="194" spans="1:11" ht="15" customHeight="1" x14ac:dyDescent="0.2">
      <c r="A194" s="177"/>
      <c r="B194" s="156"/>
      <c r="C194" s="166"/>
      <c r="D194" s="157"/>
      <c r="E194" s="287"/>
      <c r="F194" s="159"/>
      <c r="G194" s="160"/>
      <c r="H194" s="160"/>
    </row>
    <row r="195" spans="1:11" ht="15" customHeight="1" x14ac:dyDescent="0.2">
      <c r="A195" s="177"/>
      <c r="B195" s="156" t="s">
        <v>58</v>
      </c>
      <c r="C195" s="166">
        <f>C191</f>
        <v>3362.8506600000001</v>
      </c>
      <c r="D195" s="167" t="s">
        <v>2</v>
      </c>
      <c r="E195" s="288" t="str">
        <f>"ITEM "&amp;A187</f>
        <v>ITEM 5.2.10</v>
      </c>
      <c r="F195" s="288"/>
      <c r="G195" s="288"/>
      <c r="H195" s="288"/>
    </row>
    <row r="196" spans="1:11" ht="15" customHeight="1" x14ac:dyDescent="0.2">
      <c r="A196" s="177"/>
      <c r="B196" s="156" t="s">
        <v>538</v>
      </c>
      <c r="C196" s="166">
        <v>14</v>
      </c>
      <c r="D196" s="167" t="s">
        <v>55</v>
      </c>
      <c r="E196" s="288" t="s">
        <v>101</v>
      </c>
      <c r="F196" s="288"/>
      <c r="G196" s="288"/>
      <c r="H196" s="288"/>
    </row>
    <row r="197" spans="1:11" ht="15" customHeight="1" x14ac:dyDescent="0.2">
      <c r="A197" s="177"/>
      <c r="B197" s="289" t="s">
        <v>0</v>
      </c>
      <c r="C197" s="161">
        <f>C195*C196</f>
        <v>47079.909240000001</v>
      </c>
      <c r="D197" s="162" t="s">
        <v>59</v>
      </c>
      <c r="E197" s="287"/>
      <c r="F197" s="159"/>
      <c r="G197" s="160"/>
      <c r="H197" s="160"/>
    </row>
    <row r="198" spans="1:11" ht="15" customHeight="1" thickBot="1" x14ac:dyDescent="0.25">
      <c r="A198" s="177"/>
      <c r="B198" s="156"/>
      <c r="C198" s="161"/>
      <c r="D198" s="163"/>
      <c r="E198" s="164"/>
      <c r="F198" s="165"/>
      <c r="G198" s="159"/>
      <c r="H198" s="159"/>
      <c r="J198" s="6"/>
      <c r="K198" s="6"/>
    </row>
    <row r="199" spans="1:11" s="6" customFormat="1" ht="22.5" customHeight="1" x14ac:dyDescent="0.2">
      <c r="A199" s="237" t="s">
        <v>550</v>
      </c>
      <c r="B199" s="351" t="s">
        <v>118</v>
      </c>
      <c r="C199" s="351"/>
      <c r="D199" s="351"/>
      <c r="E199" s="351"/>
      <c r="F199" s="351"/>
      <c r="G199" s="351"/>
      <c r="H199" s="351"/>
    </row>
    <row r="200" spans="1:11" ht="15" customHeight="1" x14ac:dyDescent="0.2">
      <c r="A200" s="177"/>
      <c r="B200" s="156"/>
      <c r="C200" s="166"/>
      <c r="D200" s="157"/>
      <c r="E200" s="287"/>
      <c r="F200" s="159"/>
      <c r="G200" s="160"/>
      <c r="H200" s="160"/>
    </row>
    <row r="201" spans="1:11" ht="15" customHeight="1" x14ac:dyDescent="0.2">
      <c r="A201" s="177"/>
      <c r="B201" s="289" t="s">
        <v>0</v>
      </c>
      <c r="C201" s="161">
        <f>C191</f>
        <v>3362.8506600000001</v>
      </c>
      <c r="D201" s="162" t="s">
        <v>2</v>
      </c>
      <c r="E201" s="288" t="str">
        <f>"ITEM "&amp;A187</f>
        <v>ITEM 5.2.10</v>
      </c>
      <c r="F201" s="288"/>
      <c r="G201" s="288"/>
      <c r="H201" s="288"/>
    </row>
    <row r="202" spans="1:11" ht="15" customHeight="1" thickBot="1" x14ac:dyDescent="0.25">
      <c r="A202" s="177"/>
      <c r="B202" s="156"/>
      <c r="C202" s="161"/>
      <c r="D202" s="163"/>
      <c r="E202" s="164"/>
      <c r="F202" s="165"/>
      <c r="G202" s="159"/>
      <c r="H202" s="159"/>
      <c r="J202" s="6"/>
      <c r="K202" s="6"/>
    </row>
    <row r="203" spans="1:11" s="171" customFormat="1" ht="22.5" customHeight="1" thickBot="1" x14ac:dyDescent="0.25">
      <c r="A203" s="238" t="s">
        <v>653</v>
      </c>
      <c r="B203" s="353" t="s">
        <v>649</v>
      </c>
      <c r="C203" s="353"/>
      <c r="D203" s="353"/>
      <c r="E203" s="353"/>
      <c r="F203" s="353"/>
      <c r="G203" s="170"/>
      <c r="H203" s="170"/>
    </row>
    <row r="204" spans="1:11" s="6" customFormat="1" ht="22.5" customHeight="1" x14ac:dyDescent="0.2">
      <c r="A204" s="237" t="s">
        <v>654</v>
      </c>
      <c r="B204" s="351" t="s">
        <v>650</v>
      </c>
      <c r="C204" s="351"/>
      <c r="D204" s="351"/>
      <c r="E204" s="351"/>
      <c r="F204" s="351"/>
      <c r="G204" s="351"/>
      <c r="H204" s="351"/>
    </row>
    <row r="205" spans="1:11" ht="15" customHeight="1" x14ac:dyDescent="0.2">
      <c r="A205" s="177"/>
      <c r="B205" s="234"/>
      <c r="C205" s="166"/>
      <c r="D205" s="157"/>
      <c r="E205" s="316"/>
      <c r="F205" s="159"/>
      <c r="G205" s="160"/>
      <c r="H205" s="160"/>
    </row>
    <row r="206" spans="1:11" ht="15" customHeight="1" x14ac:dyDescent="0.2">
      <c r="A206" s="177"/>
      <c r="B206" s="318" t="s">
        <v>651</v>
      </c>
      <c r="C206" s="161">
        <v>2</v>
      </c>
      <c r="D206" s="162" t="s">
        <v>41</v>
      </c>
      <c r="E206" s="352"/>
      <c r="F206" s="352"/>
      <c r="G206" s="352"/>
      <c r="H206" s="352"/>
    </row>
    <row r="207" spans="1:11" ht="15" customHeight="1" thickBot="1" x14ac:dyDescent="0.25">
      <c r="A207" s="177"/>
      <c r="B207" s="156"/>
      <c r="C207" s="161"/>
      <c r="D207" s="163"/>
      <c r="E207" s="164"/>
      <c r="F207" s="165"/>
      <c r="G207" s="159"/>
      <c r="H207" s="159"/>
    </row>
    <row r="208" spans="1:11" s="6" customFormat="1" ht="22.5" customHeight="1" x14ac:dyDescent="0.2">
      <c r="A208" s="237" t="s">
        <v>655</v>
      </c>
      <c r="B208" s="351" t="s">
        <v>57</v>
      </c>
      <c r="C208" s="351"/>
      <c r="D208" s="351"/>
      <c r="E208" s="351"/>
      <c r="F208" s="351"/>
      <c r="G208" s="351"/>
      <c r="H208" s="351"/>
    </row>
    <row r="209" spans="1:8" ht="15" customHeight="1" x14ac:dyDescent="0.2">
      <c r="A209" s="177"/>
      <c r="B209" s="156"/>
      <c r="C209" s="166"/>
      <c r="D209" s="157"/>
      <c r="E209" s="316"/>
      <c r="F209" s="159"/>
      <c r="G209" s="160"/>
      <c r="H209" s="160"/>
    </row>
    <row r="210" spans="1:8" ht="15" customHeight="1" x14ac:dyDescent="0.2">
      <c r="A210" s="177"/>
      <c r="B210" s="156" t="s">
        <v>651</v>
      </c>
      <c r="C210" s="166">
        <f>C206</f>
        <v>2</v>
      </c>
      <c r="D210" s="167" t="s">
        <v>41</v>
      </c>
      <c r="E210" s="316" t="str">
        <f>"ITEM "&amp;A204</f>
        <v>ITEM 5.3.1</v>
      </c>
      <c r="F210" s="316"/>
      <c r="G210" s="316"/>
      <c r="H210" s="316"/>
    </row>
    <row r="211" spans="1:8" ht="15" customHeight="1" x14ac:dyDescent="0.2">
      <c r="A211" s="177"/>
      <c r="B211" s="156" t="s">
        <v>652</v>
      </c>
      <c r="C211" s="166">
        <v>0.8</v>
      </c>
      <c r="D211" s="167" t="s">
        <v>6</v>
      </c>
      <c r="E211" s="316"/>
      <c r="F211" s="159"/>
      <c r="G211" s="160"/>
      <c r="H211" s="160"/>
    </row>
    <row r="212" spans="1:8" ht="15" customHeight="1" x14ac:dyDescent="0.2">
      <c r="A212" s="177"/>
      <c r="B212" s="156" t="s">
        <v>56</v>
      </c>
      <c r="C212" s="166">
        <v>30</v>
      </c>
      <c r="D212" s="167" t="s">
        <v>53</v>
      </c>
      <c r="E212" s="316"/>
      <c r="F212" s="159"/>
      <c r="G212" s="160"/>
      <c r="H212" s="160"/>
    </row>
    <row r="213" spans="1:8" ht="15" customHeight="1" x14ac:dyDescent="0.2">
      <c r="A213" s="177"/>
      <c r="B213" s="318" t="s">
        <v>0</v>
      </c>
      <c r="C213" s="161">
        <f>C210*C211*1.3</f>
        <v>2.08</v>
      </c>
      <c r="D213" s="162" t="s">
        <v>2</v>
      </c>
      <c r="E213" s="316"/>
      <c r="F213" s="159"/>
      <c r="G213" s="160"/>
      <c r="H213" s="160"/>
    </row>
    <row r="214" spans="1:8" ht="15" customHeight="1" thickBot="1" x14ac:dyDescent="0.25">
      <c r="A214" s="177"/>
      <c r="B214" s="156"/>
      <c r="C214" s="161"/>
      <c r="D214" s="163"/>
      <c r="E214" s="164"/>
      <c r="F214" s="165"/>
      <c r="G214" s="159"/>
      <c r="H214" s="159"/>
    </row>
    <row r="215" spans="1:8" s="6" customFormat="1" ht="22.5" customHeight="1" x14ac:dyDescent="0.2">
      <c r="A215" s="237" t="s">
        <v>656</v>
      </c>
      <c r="B215" s="351" t="s">
        <v>54</v>
      </c>
      <c r="C215" s="351"/>
      <c r="D215" s="351"/>
      <c r="E215" s="351"/>
      <c r="F215" s="351"/>
      <c r="G215" s="351"/>
      <c r="H215" s="351"/>
    </row>
    <row r="216" spans="1:8" ht="15" customHeight="1" x14ac:dyDescent="0.2">
      <c r="A216" s="177"/>
      <c r="B216" s="156"/>
      <c r="C216" s="166"/>
      <c r="D216" s="157"/>
      <c r="E216" s="316"/>
      <c r="F216" s="159"/>
      <c r="G216" s="160"/>
      <c r="H216" s="160"/>
    </row>
    <row r="217" spans="1:8" ht="15" customHeight="1" x14ac:dyDescent="0.2">
      <c r="A217" s="177"/>
      <c r="B217" s="156" t="s">
        <v>58</v>
      </c>
      <c r="C217" s="166">
        <f>C213</f>
        <v>2.08</v>
      </c>
      <c r="D217" s="167" t="s">
        <v>2</v>
      </c>
      <c r="E217" s="316" t="str">
        <f>"ITEM "&amp;A208</f>
        <v>ITEM 5.3.2</v>
      </c>
      <c r="F217" s="316"/>
      <c r="G217" s="316"/>
      <c r="H217" s="316"/>
    </row>
    <row r="218" spans="1:8" ht="15" customHeight="1" x14ac:dyDescent="0.2">
      <c r="A218" s="177"/>
      <c r="B218" s="156" t="s">
        <v>100</v>
      </c>
      <c r="C218" s="166">
        <v>7.8</v>
      </c>
      <c r="D218" s="167" t="s">
        <v>55</v>
      </c>
      <c r="E218" s="316" t="s">
        <v>101</v>
      </c>
      <c r="F218" s="316"/>
      <c r="G218" s="316"/>
      <c r="H218" s="316"/>
    </row>
    <row r="219" spans="1:8" ht="15" customHeight="1" x14ac:dyDescent="0.2">
      <c r="A219" s="177"/>
      <c r="B219" s="318" t="s">
        <v>0</v>
      </c>
      <c r="C219" s="161">
        <f>C217*C218</f>
        <v>16.224</v>
      </c>
      <c r="D219" s="162" t="s">
        <v>59</v>
      </c>
      <c r="E219" s="316"/>
      <c r="F219" s="159"/>
      <c r="G219" s="160"/>
      <c r="H219" s="160"/>
    </row>
    <row r="220" spans="1:8" ht="15" customHeight="1" thickBot="1" x14ac:dyDescent="0.25">
      <c r="A220" s="177"/>
      <c r="B220" s="156"/>
      <c r="C220" s="161"/>
      <c r="D220" s="163"/>
      <c r="E220" s="164"/>
      <c r="F220" s="165"/>
      <c r="G220" s="159"/>
      <c r="H220" s="159"/>
    </row>
    <row r="221" spans="1:8" s="6" customFormat="1" ht="22.5" customHeight="1" x14ac:dyDescent="0.2">
      <c r="A221" s="237" t="s">
        <v>657</v>
      </c>
      <c r="B221" s="351" t="s">
        <v>118</v>
      </c>
      <c r="C221" s="351"/>
      <c r="D221" s="351"/>
      <c r="E221" s="351"/>
      <c r="F221" s="351"/>
      <c r="G221" s="351"/>
      <c r="H221" s="351"/>
    </row>
    <row r="222" spans="1:8" ht="15" customHeight="1" x14ac:dyDescent="0.2">
      <c r="A222" s="177"/>
      <c r="B222" s="156"/>
      <c r="C222" s="166"/>
      <c r="D222" s="157"/>
      <c r="E222" s="316"/>
      <c r="F222" s="159"/>
      <c r="G222" s="160"/>
      <c r="H222" s="160"/>
    </row>
    <row r="223" spans="1:8" ht="15" customHeight="1" x14ac:dyDescent="0.2">
      <c r="A223" s="177"/>
      <c r="B223" s="318" t="s">
        <v>0</v>
      </c>
      <c r="C223" s="161">
        <f>C213</f>
        <v>2.08</v>
      </c>
      <c r="D223" s="162" t="s">
        <v>2</v>
      </c>
      <c r="E223" s="316" t="str">
        <f>"ITEM "&amp;A208</f>
        <v>ITEM 5.3.2</v>
      </c>
      <c r="F223" s="316"/>
      <c r="G223" s="316"/>
      <c r="H223" s="316"/>
    </row>
    <row r="224" spans="1:8" ht="15" customHeight="1" thickBot="1" x14ac:dyDescent="0.25">
      <c r="A224" s="177"/>
      <c r="B224" s="156"/>
      <c r="C224" s="161"/>
      <c r="D224" s="163"/>
      <c r="E224" s="164"/>
      <c r="F224" s="165"/>
      <c r="G224" s="159"/>
      <c r="H224" s="159"/>
    </row>
    <row r="225" spans="1:11" s="6" customFormat="1" ht="24.75" customHeight="1" thickBot="1" x14ac:dyDescent="0.25">
      <c r="A225" s="236">
        <v>6</v>
      </c>
      <c r="B225" s="354" t="s">
        <v>70</v>
      </c>
      <c r="C225" s="354"/>
      <c r="D225" s="354"/>
      <c r="E225" s="354"/>
      <c r="F225" s="354"/>
      <c r="G225" s="155"/>
      <c r="H225" s="155"/>
    </row>
    <row r="226" spans="1:11" s="171" customFormat="1" ht="22.5" customHeight="1" thickBot="1" x14ac:dyDescent="0.25">
      <c r="A226" s="238" t="s">
        <v>391</v>
      </c>
      <c r="B226" s="353" t="s">
        <v>112</v>
      </c>
      <c r="C226" s="353"/>
      <c r="D226" s="353"/>
      <c r="E226" s="353"/>
      <c r="F226" s="353"/>
      <c r="G226" s="170"/>
      <c r="H226" s="170"/>
    </row>
    <row r="227" spans="1:11" s="6" customFormat="1" ht="22.5" customHeight="1" x14ac:dyDescent="0.2">
      <c r="A227" s="237" t="s">
        <v>394</v>
      </c>
      <c r="B227" s="351" t="s">
        <v>410</v>
      </c>
      <c r="C227" s="351"/>
      <c r="D227" s="351"/>
      <c r="E227" s="351"/>
      <c r="F227" s="351"/>
      <c r="G227" s="351"/>
      <c r="H227" s="351"/>
    </row>
    <row r="228" spans="1:11" ht="15" customHeight="1" x14ac:dyDescent="0.2">
      <c r="A228" s="177"/>
      <c r="B228" s="156"/>
      <c r="C228" s="166"/>
      <c r="D228" s="157"/>
      <c r="E228" s="158"/>
      <c r="F228" s="159"/>
      <c r="G228" s="160"/>
      <c r="H228" s="160"/>
    </row>
    <row r="229" spans="1:11" ht="15" customHeight="1" x14ac:dyDescent="0.2">
      <c r="A229" s="177"/>
      <c r="B229" s="156" t="s">
        <v>131</v>
      </c>
      <c r="C229" s="166">
        <v>8</v>
      </c>
      <c r="D229" s="167" t="s">
        <v>41</v>
      </c>
      <c r="E229" s="288" t="s">
        <v>529</v>
      </c>
      <c r="F229" s="288"/>
      <c r="G229" s="288"/>
      <c r="H229" s="288"/>
    </row>
    <row r="230" spans="1:11" ht="15" customHeight="1" x14ac:dyDescent="0.2">
      <c r="A230" s="177"/>
      <c r="B230" s="156" t="s">
        <v>132</v>
      </c>
      <c r="C230" s="166">
        <v>7</v>
      </c>
      <c r="D230" s="167" t="s">
        <v>41</v>
      </c>
      <c r="E230" s="158"/>
      <c r="F230" s="158"/>
      <c r="G230" s="158"/>
      <c r="H230" s="158"/>
    </row>
    <row r="231" spans="1:11" ht="15" customHeight="1" x14ac:dyDescent="0.2">
      <c r="A231" s="177"/>
      <c r="B231" s="289" t="s">
        <v>0</v>
      </c>
      <c r="C231" s="161">
        <f>SUM(C229:C230)</f>
        <v>15</v>
      </c>
      <c r="D231" s="162" t="s">
        <v>41</v>
      </c>
      <c r="E231" s="5"/>
      <c r="F231" s="5"/>
      <c r="G231" s="5"/>
    </row>
    <row r="232" spans="1:11" ht="15" customHeight="1" thickBot="1" x14ac:dyDescent="0.25">
      <c r="A232" s="177"/>
      <c r="B232" s="156"/>
      <c r="C232" s="161"/>
      <c r="D232" s="163"/>
      <c r="E232" s="164"/>
      <c r="F232" s="165"/>
      <c r="G232" s="159"/>
      <c r="H232" s="159"/>
      <c r="J232" s="6"/>
      <c r="K232" s="6"/>
    </row>
    <row r="233" spans="1:11" s="171" customFormat="1" ht="22.5" customHeight="1" thickBot="1" x14ac:dyDescent="0.25">
      <c r="A233" s="238" t="s">
        <v>283</v>
      </c>
      <c r="B233" s="353" t="s">
        <v>71</v>
      </c>
      <c r="C233" s="353"/>
      <c r="D233" s="353"/>
      <c r="E233" s="353"/>
      <c r="F233" s="353"/>
      <c r="G233" s="170"/>
      <c r="H233" s="170"/>
    </row>
    <row r="234" spans="1:11" s="6" customFormat="1" ht="22.5" customHeight="1" x14ac:dyDescent="0.2">
      <c r="A234" s="237" t="s">
        <v>409</v>
      </c>
      <c r="B234" s="351" t="s">
        <v>486</v>
      </c>
      <c r="C234" s="351"/>
      <c r="D234" s="351"/>
      <c r="E234" s="351"/>
      <c r="F234" s="351"/>
      <c r="G234" s="351"/>
      <c r="H234" s="351"/>
    </row>
    <row r="235" spans="1:11" ht="15" customHeight="1" x14ac:dyDescent="0.2">
      <c r="A235" s="177"/>
      <c r="B235" s="156"/>
      <c r="C235" s="166"/>
      <c r="D235" s="157"/>
      <c r="E235" s="158"/>
      <c r="F235" s="159"/>
      <c r="G235" s="160"/>
      <c r="H235" s="160"/>
    </row>
    <row r="236" spans="1:11" ht="15" customHeight="1" x14ac:dyDescent="0.2">
      <c r="A236" s="177"/>
      <c r="B236" s="156" t="s">
        <v>634</v>
      </c>
      <c r="C236" s="166">
        <v>472.7</v>
      </c>
      <c r="D236" s="167" t="s">
        <v>2</v>
      </c>
      <c r="E236" s="268"/>
      <c r="F236" s="159"/>
      <c r="G236" s="160"/>
      <c r="H236" s="160"/>
    </row>
    <row r="237" spans="1:11" ht="15" customHeight="1" x14ac:dyDescent="0.2">
      <c r="A237" s="177"/>
      <c r="B237" s="156" t="s">
        <v>635</v>
      </c>
      <c r="C237" s="166">
        <v>28.6</v>
      </c>
      <c r="D237" s="167" t="s">
        <v>2</v>
      </c>
      <c r="E237" s="271"/>
      <c r="F237" s="159"/>
      <c r="G237" s="160"/>
      <c r="H237" s="160"/>
    </row>
    <row r="238" spans="1:11" ht="15" customHeight="1" x14ac:dyDescent="0.2">
      <c r="A238" s="177"/>
      <c r="B238" s="156" t="s">
        <v>636</v>
      </c>
      <c r="C238" s="166">
        <v>12.05</v>
      </c>
      <c r="D238" s="167" t="s">
        <v>2</v>
      </c>
      <c r="E238" s="271"/>
      <c r="F238" s="159"/>
      <c r="G238" s="160"/>
      <c r="H238" s="160"/>
    </row>
    <row r="239" spans="1:11" ht="15" customHeight="1" x14ac:dyDescent="0.2">
      <c r="A239" s="177"/>
      <c r="B239" s="289" t="s">
        <v>113</v>
      </c>
      <c r="C239" s="161">
        <f>SUM(C236:C238)</f>
        <v>513.35</v>
      </c>
      <c r="D239" s="162" t="s">
        <v>2</v>
      </c>
      <c r="E239" s="352"/>
      <c r="F239" s="352"/>
      <c r="G239" s="352"/>
      <c r="H239" s="352"/>
    </row>
    <row r="240" spans="1:11" ht="15" customHeight="1" thickBot="1" x14ac:dyDescent="0.25">
      <c r="A240" s="177"/>
      <c r="B240" s="156"/>
      <c r="C240" s="161"/>
      <c r="D240" s="163"/>
      <c r="E240" s="164"/>
      <c r="F240" s="165"/>
      <c r="G240" s="159"/>
      <c r="H240" s="159"/>
      <c r="J240" s="6"/>
      <c r="K240" s="6"/>
    </row>
    <row r="241" spans="1:11" s="6" customFormat="1" ht="22.5" customHeight="1" x14ac:dyDescent="0.2">
      <c r="A241" s="237" t="s">
        <v>551</v>
      </c>
      <c r="B241" s="351" t="s">
        <v>487</v>
      </c>
      <c r="C241" s="351"/>
      <c r="D241" s="351"/>
      <c r="E241" s="351"/>
      <c r="F241" s="351"/>
      <c r="G241" s="351"/>
      <c r="H241" s="351"/>
    </row>
    <row r="242" spans="1:11" ht="15" customHeight="1" x14ac:dyDescent="0.2">
      <c r="A242" s="177"/>
      <c r="B242" s="156"/>
      <c r="C242" s="166"/>
      <c r="D242" s="157"/>
      <c r="E242" s="158"/>
      <c r="F242" s="159"/>
      <c r="G242" s="160"/>
      <c r="H242" s="160"/>
    </row>
    <row r="243" spans="1:11" ht="15" customHeight="1" x14ac:dyDescent="0.2">
      <c r="A243" s="177"/>
      <c r="B243" s="156" t="s">
        <v>634</v>
      </c>
      <c r="C243" s="166">
        <v>226.35</v>
      </c>
      <c r="D243" s="167" t="s">
        <v>2</v>
      </c>
      <c r="E243" s="309"/>
      <c r="F243" s="159"/>
      <c r="G243" s="160"/>
      <c r="H243" s="160"/>
    </row>
    <row r="244" spans="1:11" ht="15" customHeight="1" x14ac:dyDescent="0.2">
      <c r="A244" s="177"/>
      <c r="B244" s="156" t="s">
        <v>635</v>
      </c>
      <c r="C244" s="166">
        <v>14.17</v>
      </c>
      <c r="D244" s="167" t="s">
        <v>2</v>
      </c>
      <c r="E244" s="309"/>
      <c r="F244" s="159"/>
      <c r="G244" s="160"/>
      <c r="H244" s="160"/>
    </row>
    <row r="245" spans="1:11" ht="15" customHeight="1" x14ac:dyDescent="0.2">
      <c r="A245" s="177"/>
      <c r="B245" s="156" t="s">
        <v>636</v>
      </c>
      <c r="C245" s="166">
        <v>2.71</v>
      </c>
      <c r="D245" s="167" t="s">
        <v>2</v>
      </c>
      <c r="E245" s="309"/>
      <c r="F245" s="159"/>
      <c r="G245" s="160"/>
      <c r="H245" s="160"/>
    </row>
    <row r="246" spans="1:11" ht="15" customHeight="1" x14ac:dyDescent="0.2">
      <c r="A246" s="177"/>
      <c r="B246" s="289" t="s">
        <v>114</v>
      </c>
      <c r="C246" s="161">
        <f>SUM(C243:C245)</f>
        <v>243.23</v>
      </c>
      <c r="D246" s="162" t="s">
        <v>2</v>
      </c>
      <c r="E246" s="352"/>
      <c r="F246" s="352"/>
      <c r="G246" s="352"/>
      <c r="H246" s="352"/>
    </row>
    <row r="247" spans="1:11" ht="15" customHeight="1" thickBot="1" x14ac:dyDescent="0.25">
      <c r="A247" s="177"/>
      <c r="B247" s="156"/>
      <c r="C247" s="161"/>
      <c r="D247" s="163"/>
      <c r="E247" s="164"/>
      <c r="F247" s="165"/>
      <c r="G247" s="159"/>
      <c r="H247" s="159"/>
      <c r="J247" s="6"/>
      <c r="K247" s="6"/>
    </row>
    <row r="248" spans="1:11" s="6" customFormat="1" ht="22.5" customHeight="1" x14ac:dyDescent="0.2">
      <c r="A248" s="237" t="s">
        <v>958</v>
      </c>
      <c r="B248" s="351" t="s">
        <v>57</v>
      </c>
      <c r="C248" s="351"/>
      <c r="D248" s="351"/>
      <c r="E248" s="351"/>
      <c r="F248" s="351"/>
      <c r="G248" s="351"/>
      <c r="H248" s="351"/>
    </row>
    <row r="249" spans="1:11" ht="15" customHeight="1" x14ac:dyDescent="0.2">
      <c r="A249" s="177"/>
      <c r="B249" s="156"/>
      <c r="C249" s="166"/>
      <c r="D249" s="157"/>
      <c r="E249" s="158"/>
      <c r="F249" s="159"/>
      <c r="G249" s="160"/>
      <c r="H249" s="160"/>
    </row>
    <row r="250" spans="1:11" ht="15" customHeight="1" x14ac:dyDescent="0.2">
      <c r="A250" s="177"/>
      <c r="B250" s="156" t="s">
        <v>72</v>
      </c>
      <c r="C250" s="166">
        <f>C246</f>
        <v>243.23</v>
      </c>
      <c r="D250" s="167" t="s">
        <v>2</v>
      </c>
      <c r="E250" s="309" t="str">
        <f>"ITEM "&amp;A241</f>
        <v>ITEM 6.2.2</v>
      </c>
      <c r="F250" s="309"/>
      <c r="G250" s="309"/>
      <c r="H250" s="309"/>
    </row>
    <row r="251" spans="1:11" ht="15" customHeight="1" x14ac:dyDescent="0.2">
      <c r="A251" s="177"/>
      <c r="B251" s="156" t="s">
        <v>115</v>
      </c>
      <c r="C251" s="166">
        <v>0.9</v>
      </c>
      <c r="D251" s="167"/>
      <c r="E251" s="309"/>
      <c r="F251" s="159"/>
      <c r="G251" s="160"/>
      <c r="H251" s="160"/>
    </row>
    <row r="252" spans="1:11" ht="15" customHeight="1" x14ac:dyDescent="0.2">
      <c r="A252" s="177"/>
      <c r="B252" s="283" t="s">
        <v>542</v>
      </c>
      <c r="C252" s="284">
        <f>C250/C251</f>
        <v>270.25555555555553</v>
      </c>
      <c r="D252" s="286" t="s">
        <v>2</v>
      </c>
      <c r="E252" s="309"/>
      <c r="F252" s="159"/>
      <c r="G252" s="160"/>
      <c r="H252" s="160"/>
    </row>
    <row r="253" spans="1:11" ht="15" customHeight="1" x14ac:dyDescent="0.2">
      <c r="A253" s="177"/>
      <c r="B253" s="156" t="s">
        <v>484</v>
      </c>
      <c r="C253" s="166">
        <f>C239</f>
        <v>513.35</v>
      </c>
      <c r="D253" s="167" t="s">
        <v>2</v>
      </c>
      <c r="E253" s="309"/>
      <c r="F253" s="159"/>
      <c r="G253" s="160"/>
      <c r="H253" s="160"/>
    </row>
    <row r="254" spans="1:11" ht="15" customHeight="1" x14ac:dyDescent="0.2">
      <c r="A254" s="177"/>
      <c r="B254" s="283" t="s">
        <v>637</v>
      </c>
      <c r="C254" s="284">
        <f>C253-C252</f>
        <v>243.09444444444449</v>
      </c>
      <c r="D254" s="285" t="s">
        <v>2</v>
      </c>
      <c r="E254" s="5"/>
      <c r="F254" s="5"/>
      <c r="G254" s="5"/>
    </row>
    <row r="255" spans="1:11" ht="15" customHeight="1" x14ac:dyDescent="0.2">
      <c r="A255" s="177"/>
      <c r="B255" s="156" t="s">
        <v>56</v>
      </c>
      <c r="C255" s="166">
        <v>30</v>
      </c>
      <c r="D255" s="167" t="s">
        <v>53</v>
      </c>
      <c r="E255" s="164"/>
      <c r="F255" s="360"/>
      <c r="G255" s="360"/>
      <c r="H255" s="160"/>
    </row>
    <row r="256" spans="1:11" ht="15" customHeight="1" x14ac:dyDescent="0.2">
      <c r="A256" s="177"/>
      <c r="B256" s="289" t="s">
        <v>116</v>
      </c>
      <c r="C256" s="161">
        <f>C254*((100+30)/100)</f>
        <v>316.02277777777783</v>
      </c>
      <c r="D256" s="162" t="s">
        <v>2</v>
      </c>
      <c r="E256" s="158"/>
      <c r="F256" s="159"/>
      <c r="G256" s="160"/>
      <c r="H256" s="160"/>
    </row>
    <row r="257" spans="1:11" ht="15" customHeight="1" thickBot="1" x14ac:dyDescent="0.25">
      <c r="A257" s="177"/>
      <c r="B257" s="156"/>
      <c r="C257" s="161"/>
      <c r="D257" s="163"/>
      <c r="E257" s="164"/>
      <c r="F257" s="165"/>
      <c r="G257" s="159"/>
      <c r="H257" s="159"/>
      <c r="J257" s="6"/>
      <c r="K257" s="6"/>
    </row>
    <row r="258" spans="1:11" s="6" customFormat="1" ht="22.5" customHeight="1" x14ac:dyDescent="0.2">
      <c r="A258" s="237" t="s">
        <v>552</v>
      </c>
      <c r="B258" s="351" t="s">
        <v>54</v>
      </c>
      <c r="C258" s="351"/>
      <c r="D258" s="351"/>
      <c r="E258" s="351"/>
      <c r="F258" s="351"/>
      <c r="G258" s="351"/>
      <c r="H258" s="351"/>
    </row>
    <row r="259" spans="1:11" ht="15" customHeight="1" x14ac:dyDescent="0.2">
      <c r="A259" s="177"/>
      <c r="B259" s="156"/>
      <c r="C259" s="166"/>
      <c r="D259" s="157"/>
      <c r="E259" s="158"/>
      <c r="F259" s="159"/>
      <c r="G259" s="160"/>
      <c r="H259" s="160"/>
    </row>
    <row r="260" spans="1:11" ht="15" customHeight="1" x14ac:dyDescent="0.2">
      <c r="A260" s="177"/>
      <c r="B260" s="156" t="s">
        <v>117</v>
      </c>
      <c r="C260" s="166">
        <f>C256</f>
        <v>316.02277777777783</v>
      </c>
      <c r="D260" s="167" t="s">
        <v>2</v>
      </c>
      <c r="E260" s="288" t="str">
        <f>"ITEM "&amp;A248</f>
        <v>ITEM 6.2.3</v>
      </c>
      <c r="F260" s="288"/>
      <c r="G260" s="288"/>
      <c r="H260" s="288"/>
    </row>
    <row r="261" spans="1:11" ht="15" customHeight="1" x14ac:dyDescent="0.2">
      <c r="A261" s="177"/>
      <c r="B261" s="156" t="s">
        <v>959</v>
      </c>
      <c r="C261" s="166">
        <v>14</v>
      </c>
      <c r="D261" s="167" t="s">
        <v>55</v>
      </c>
      <c r="E261" s="288" t="s">
        <v>101</v>
      </c>
      <c r="F261" s="288"/>
      <c r="G261" s="288"/>
      <c r="H261" s="288"/>
    </row>
    <row r="262" spans="1:11" ht="15" customHeight="1" x14ac:dyDescent="0.2">
      <c r="A262" s="177"/>
      <c r="B262" s="289" t="s">
        <v>0</v>
      </c>
      <c r="C262" s="161">
        <f>C260*C261</f>
        <v>4424.3188888888899</v>
      </c>
      <c r="D262" s="162" t="s">
        <v>59</v>
      </c>
      <c r="E262" s="158"/>
      <c r="F262" s="159"/>
      <c r="G262" s="160"/>
      <c r="H262" s="160"/>
    </row>
    <row r="263" spans="1:11" ht="15" customHeight="1" thickBot="1" x14ac:dyDescent="0.25">
      <c r="A263" s="177"/>
      <c r="B263" s="156"/>
      <c r="C263" s="161"/>
      <c r="D263" s="163"/>
      <c r="E263" s="164"/>
      <c r="F263" s="165"/>
      <c r="G263" s="159"/>
      <c r="H263" s="159"/>
      <c r="J263" s="6"/>
      <c r="K263" s="6"/>
    </row>
    <row r="264" spans="1:11" s="171" customFormat="1" ht="22.5" customHeight="1" thickBot="1" x14ac:dyDescent="0.25">
      <c r="A264" s="238" t="s">
        <v>553</v>
      </c>
      <c r="B264" s="353" t="s">
        <v>445</v>
      </c>
      <c r="C264" s="353"/>
      <c r="D264" s="353"/>
      <c r="E264" s="353"/>
      <c r="F264" s="353"/>
      <c r="G264" s="170"/>
      <c r="H264" s="170"/>
    </row>
    <row r="265" spans="1:11" s="6" customFormat="1" ht="22.5" customHeight="1" x14ac:dyDescent="0.2">
      <c r="A265" s="237" t="s">
        <v>417</v>
      </c>
      <c r="B265" s="351" t="s">
        <v>446</v>
      </c>
      <c r="C265" s="351"/>
      <c r="D265" s="351"/>
      <c r="E265" s="351"/>
      <c r="F265" s="351"/>
      <c r="G265" s="351"/>
      <c r="H265" s="351"/>
    </row>
    <row r="266" spans="1:11" ht="15" customHeight="1" x14ac:dyDescent="0.2">
      <c r="A266" s="280"/>
      <c r="B266" s="156"/>
      <c r="C266" s="166"/>
      <c r="D266" s="157"/>
      <c r="E266" s="271"/>
      <c r="F266" s="159"/>
      <c r="G266" s="160"/>
      <c r="H266" s="160"/>
    </row>
    <row r="267" spans="1:11" ht="15" customHeight="1" x14ac:dyDescent="0.2">
      <c r="A267" s="177"/>
      <c r="B267" s="289" t="s">
        <v>448</v>
      </c>
      <c r="C267" s="161">
        <v>366.22</v>
      </c>
      <c r="D267" s="162" t="s">
        <v>1</v>
      </c>
      <c r="E267" s="352"/>
      <c r="F267" s="352"/>
      <c r="G267" s="352"/>
      <c r="H267" s="352"/>
    </row>
    <row r="268" spans="1:11" ht="15" customHeight="1" thickBot="1" x14ac:dyDescent="0.25">
      <c r="A268" s="177"/>
      <c r="B268" s="156"/>
      <c r="C268" s="161"/>
      <c r="D268" s="163"/>
      <c r="E268" s="164"/>
      <c r="F268" s="165"/>
      <c r="G268" s="159"/>
      <c r="H268" s="159"/>
      <c r="J268" s="6"/>
      <c r="K268" s="6"/>
    </row>
    <row r="269" spans="1:11" s="6" customFormat="1" ht="22.5" customHeight="1" x14ac:dyDescent="0.2">
      <c r="A269" s="237" t="s">
        <v>418</v>
      </c>
      <c r="B269" s="351" t="s">
        <v>447</v>
      </c>
      <c r="C269" s="351"/>
      <c r="D269" s="351"/>
      <c r="E269" s="351"/>
      <c r="F269" s="351"/>
      <c r="G269" s="351"/>
      <c r="H269" s="351"/>
    </row>
    <row r="270" spans="1:11" ht="15" customHeight="1" x14ac:dyDescent="0.2">
      <c r="A270" s="280"/>
      <c r="B270" s="156"/>
      <c r="C270" s="166"/>
      <c r="D270" s="157"/>
      <c r="E270" s="271"/>
      <c r="F270" s="159"/>
      <c r="G270" s="160"/>
      <c r="H270" s="160"/>
    </row>
    <row r="271" spans="1:11" ht="15" customHeight="1" x14ac:dyDescent="0.2">
      <c r="A271" s="177"/>
      <c r="B271" s="289" t="s">
        <v>448</v>
      </c>
      <c r="C271" s="161">
        <f>C267</f>
        <v>366.22</v>
      </c>
      <c r="D271" s="162" t="s">
        <v>1</v>
      </c>
      <c r="E271" s="288" t="str">
        <f>"ITEM "&amp;A265</f>
        <v>ITEM 6.3.1</v>
      </c>
      <c r="F271" s="288"/>
      <c r="G271" s="288"/>
      <c r="H271" s="288"/>
    </row>
    <row r="272" spans="1:11" ht="15" customHeight="1" thickBot="1" x14ac:dyDescent="0.25">
      <c r="A272" s="177"/>
      <c r="B272" s="156"/>
      <c r="C272" s="161"/>
      <c r="D272" s="163"/>
      <c r="E272" s="164"/>
      <c r="F272" s="165"/>
      <c r="G272" s="159"/>
      <c r="H272" s="159"/>
      <c r="J272" s="6"/>
      <c r="K272" s="6"/>
    </row>
    <row r="273" spans="1:11" s="6" customFormat="1" ht="22.5" customHeight="1" x14ac:dyDescent="0.2">
      <c r="A273" s="237" t="s">
        <v>419</v>
      </c>
      <c r="B273" s="351" t="s">
        <v>449</v>
      </c>
      <c r="C273" s="351"/>
      <c r="D273" s="351"/>
      <c r="E273" s="351"/>
      <c r="F273" s="351"/>
      <c r="G273" s="351"/>
      <c r="H273" s="351"/>
    </row>
    <row r="274" spans="1:11" ht="15" customHeight="1" x14ac:dyDescent="0.2">
      <c r="A274" s="280"/>
      <c r="B274" s="156"/>
      <c r="C274" s="166"/>
      <c r="D274" s="157"/>
      <c r="E274" s="271"/>
      <c r="F274" s="159"/>
      <c r="G274" s="160"/>
      <c r="H274" s="160"/>
    </row>
    <row r="275" spans="1:11" ht="15" customHeight="1" x14ac:dyDescent="0.2">
      <c r="A275" s="177"/>
      <c r="B275" s="289" t="s">
        <v>448</v>
      </c>
      <c r="C275" s="161">
        <f>C267</f>
        <v>366.22</v>
      </c>
      <c r="D275" s="162" t="s">
        <v>1</v>
      </c>
      <c r="E275" s="288" t="str">
        <f>"ITEM "&amp;A265</f>
        <v>ITEM 6.3.1</v>
      </c>
      <c r="F275" s="288"/>
      <c r="G275" s="288"/>
      <c r="H275" s="288"/>
    </row>
    <row r="276" spans="1:11" ht="15" customHeight="1" thickBot="1" x14ac:dyDescent="0.25">
      <c r="A276" s="177"/>
      <c r="B276" s="156"/>
      <c r="C276" s="161"/>
      <c r="D276" s="163"/>
      <c r="E276" s="164"/>
      <c r="F276" s="165"/>
      <c r="G276" s="159"/>
      <c r="H276" s="159"/>
      <c r="J276" s="6"/>
      <c r="K276" s="6"/>
    </row>
    <row r="277" spans="1:11" s="6" customFormat="1" ht="22.5" customHeight="1" x14ac:dyDescent="0.2">
      <c r="A277" s="237" t="s">
        <v>543</v>
      </c>
      <c r="B277" s="351" t="s">
        <v>57</v>
      </c>
      <c r="C277" s="351"/>
      <c r="D277" s="351"/>
      <c r="E277" s="351"/>
      <c r="F277" s="351"/>
      <c r="G277" s="351"/>
      <c r="H277" s="351"/>
    </row>
    <row r="278" spans="1:11" ht="15" customHeight="1" x14ac:dyDescent="0.2">
      <c r="A278" s="177"/>
      <c r="B278" s="156"/>
      <c r="C278" s="166"/>
      <c r="D278" s="157"/>
      <c r="E278" s="271"/>
      <c r="F278" s="159"/>
      <c r="G278" s="160"/>
      <c r="H278" s="160"/>
    </row>
    <row r="279" spans="1:11" ht="15" customHeight="1" x14ac:dyDescent="0.2">
      <c r="A279" s="177"/>
      <c r="B279" s="156" t="s">
        <v>450</v>
      </c>
      <c r="C279" s="166">
        <f>C275</f>
        <v>366.22</v>
      </c>
      <c r="D279" s="167" t="s">
        <v>2</v>
      </c>
      <c r="E279" s="288" t="str">
        <f>"ITEM "&amp;A265</f>
        <v>ITEM 6.3.1</v>
      </c>
      <c r="F279" s="288"/>
      <c r="G279" s="288"/>
      <c r="H279" s="288"/>
    </row>
    <row r="280" spans="1:11" ht="15" customHeight="1" x14ac:dyDescent="0.2">
      <c r="A280" s="177"/>
      <c r="B280" s="156" t="s">
        <v>16</v>
      </c>
      <c r="C280" s="166">
        <v>0.08</v>
      </c>
      <c r="D280" s="167" t="s">
        <v>451</v>
      </c>
      <c r="E280" s="164"/>
      <c r="F280" s="272"/>
      <c r="G280" s="272"/>
      <c r="H280" s="160"/>
    </row>
    <row r="281" spans="1:11" ht="15" customHeight="1" x14ac:dyDescent="0.2">
      <c r="A281" s="177"/>
      <c r="B281" s="156" t="s">
        <v>56</v>
      </c>
      <c r="C281" s="166">
        <v>30</v>
      </c>
      <c r="D281" s="167" t="s">
        <v>53</v>
      </c>
      <c r="E281" s="164"/>
      <c r="F281" s="360"/>
      <c r="G281" s="360"/>
      <c r="H281" s="160"/>
    </row>
    <row r="282" spans="1:11" ht="15" customHeight="1" x14ac:dyDescent="0.2">
      <c r="A282" s="177"/>
      <c r="B282" s="289" t="s">
        <v>116</v>
      </c>
      <c r="C282" s="161">
        <f>(C279*C280)*((100+C281)/100)</f>
        <v>38.086880000000008</v>
      </c>
      <c r="D282" s="162" t="s">
        <v>2</v>
      </c>
      <c r="E282" s="271"/>
      <c r="F282" s="159"/>
      <c r="G282" s="160"/>
      <c r="H282" s="160"/>
    </row>
    <row r="283" spans="1:11" ht="15" customHeight="1" thickBot="1" x14ac:dyDescent="0.25">
      <c r="A283" s="177"/>
      <c r="B283" s="156"/>
      <c r="C283" s="161"/>
      <c r="D283" s="163"/>
      <c r="E283" s="164"/>
      <c r="F283" s="165"/>
      <c r="G283" s="159"/>
      <c r="H283" s="159"/>
      <c r="J283" s="6"/>
      <c r="K283" s="6"/>
    </row>
    <row r="284" spans="1:11" s="6" customFormat="1" ht="22.5" customHeight="1" x14ac:dyDescent="0.2">
      <c r="A284" s="237" t="s">
        <v>554</v>
      </c>
      <c r="B284" s="351" t="s">
        <v>54</v>
      </c>
      <c r="C284" s="351"/>
      <c r="D284" s="351"/>
      <c r="E284" s="351"/>
      <c r="F284" s="351"/>
      <c r="G284" s="351"/>
      <c r="H284" s="351"/>
    </row>
    <row r="285" spans="1:11" ht="15" customHeight="1" x14ac:dyDescent="0.2">
      <c r="A285" s="177"/>
      <c r="B285" s="156"/>
      <c r="C285" s="166"/>
      <c r="D285" s="157"/>
      <c r="E285" s="271"/>
      <c r="F285" s="159"/>
      <c r="G285" s="160"/>
      <c r="H285" s="160"/>
    </row>
    <row r="286" spans="1:11" ht="15" customHeight="1" x14ac:dyDescent="0.2">
      <c r="A286" s="177"/>
      <c r="B286" s="156" t="s">
        <v>117</v>
      </c>
      <c r="C286" s="166">
        <f>C282</f>
        <v>38.086880000000008</v>
      </c>
      <c r="D286" s="167" t="s">
        <v>2</v>
      </c>
      <c r="E286" s="288" t="str">
        <f>"ITEM "&amp;A277</f>
        <v>ITEM 6.3.4</v>
      </c>
      <c r="F286" s="288"/>
      <c r="G286" s="288"/>
      <c r="H286" s="288"/>
    </row>
    <row r="287" spans="1:11" ht="15" customHeight="1" x14ac:dyDescent="0.2">
      <c r="A287" s="177"/>
      <c r="B287" s="156" t="s">
        <v>527</v>
      </c>
      <c r="C287" s="166">
        <v>16.399999999999999</v>
      </c>
      <c r="D287" s="167" t="s">
        <v>55</v>
      </c>
      <c r="E287" s="288" t="s">
        <v>101</v>
      </c>
      <c r="F287" s="288"/>
      <c r="G287" s="288"/>
      <c r="H287" s="288"/>
    </row>
    <row r="288" spans="1:11" ht="15" customHeight="1" x14ac:dyDescent="0.2">
      <c r="A288" s="177"/>
      <c r="B288" s="289" t="s">
        <v>0</v>
      </c>
      <c r="C288" s="161">
        <f>C286*C287</f>
        <v>624.62483200000008</v>
      </c>
      <c r="D288" s="162" t="s">
        <v>59</v>
      </c>
      <c r="E288" s="271"/>
      <c r="F288" s="159"/>
      <c r="G288" s="160"/>
      <c r="H288" s="160"/>
    </row>
    <row r="289" spans="1:11" ht="15" customHeight="1" thickBot="1" x14ac:dyDescent="0.25">
      <c r="A289" s="177"/>
      <c r="B289" s="156"/>
      <c r="C289" s="161"/>
      <c r="D289" s="163"/>
      <c r="E289" s="164"/>
      <c r="F289" s="165"/>
      <c r="G289" s="159"/>
      <c r="H289" s="159"/>
      <c r="J289" s="6"/>
      <c r="K289" s="6"/>
    </row>
    <row r="290" spans="1:11" s="6" customFormat="1" ht="24.75" customHeight="1" thickBot="1" x14ac:dyDescent="0.25">
      <c r="A290" s="236">
        <v>7</v>
      </c>
      <c r="B290" s="354" t="s">
        <v>73</v>
      </c>
      <c r="C290" s="354"/>
      <c r="D290" s="354"/>
      <c r="E290" s="354"/>
      <c r="F290" s="354"/>
      <c r="G290" s="155"/>
      <c r="H290" s="155"/>
    </row>
    <row r="291" spans="1:11" s="171" customFormat="1" ht="22.5" customHeight="1" thickBot="1" x14ac:dyDescent="0.25">
      <c r="A291" s="238" t="s">
        <v>233</v>
      </c>
      <c r="B291" s="353" t="s">
        <v>112</v>
      </c>
      <c r="C291" s="353"/>
      <c r="D291" s="353"/>
      <c r="E291" s="353"/>
      <c r="F291" s="353"/>
      <c r="G291" s="170"/>
      <c r="H291" s="170"/>
    </row>
    <row r="292" spans="1:11" s="6" customFormat="1" ht="22.5" customHeight="1" x14ac:dyDescent="0.2">
      <c r="A292" s="237" t="s">
        <v>392</v>
      </c>
      <c r="B292" s="351" t="s">
        <v>128</v>
      </c>
      <c r="C292" s="351"/>
      <c r="D292" s="351"/>
      <c r="E292" s="351"/>
      <c r="F292" s="351"/>
      <c r="G292" s="172"/>
      <c r="H292" s="172"/>
    </row>
    <row r="293" spans="1:11" s="174" customFormat="1" ht="15" customHeight="1" x14ac:dyDescent="0.2">
      <c r="A293" s="177"/>
      <c r="B293" s="156"/>
      <c r="C293" s="166"/>
      <c r="D293" s="173"/>
      <c r="E293" s="352"/>
      <c r="F293" s="352"/>
      <c r="G293" s="352"/>
      <c r="H293" s="352"/>
    </row>
    <row r="294" spans="1:11" ht="15" customHeight="1" x14ac:dyDescent="0.2">
      <c r="A294" s="177"/>
      <c r="B294" s="156" t="s">
        <v>454</v>
      </c>
      <c r="C294" s="166">
        <f>1+5+1+2</f>
        <v>9</v>
      </c>
      <c r="D294" s="167" t="s">
        <v>41</v>
      </c>
      <c r="E294" s="359"/>
      <c r="F294" s="359"/>
      <c r="G294" s="359"/>
      <c r="H294" s="160"/>
    </row>
    <row r="295" spans="1:11" ht="15" customHeight="1" x14ac:dyDescent="0.2">
      <c r="A295" s="177"/>
      <c r="B295" s="156" t="s">
        <v>455</v>
      </c>
      <c r="C295" s="166">
        <f>5+3</f>
        <v>8</v>
      </c>
      <c r="D295" s="167" t="s">
        <v>41</v>
      </c>
      <c r="E295" s="361"/>
      <c r="F295" s="361"/>
      <c r="G295" s="361"/>
      <c r="H295" s="160"/>
    </row>
    <row r="296" spans="1:11" ht="15" customHeight="1" x14ac:dyDescent="0.2">
      <c r="A296" s="177"/>
      <c r="B296" s="156" t="s">
        <v>638</v>
      </c>
      <c r="C296" s="166">
        <v>2</v>
      </c>
      <c r="D296" s="167" t="s">
        <v>41</v>
      </c>
      <c r="E296" s="361"/>
      <c r="F296" s="361"/>
      <c r="G296" s="361"/>
      <c r="H296" s="160"/>
    </row>
    <row r="297" spans="1:11" ht="15" customHeight="1" x14ac:dyDescent="0.2">
      <c r="A297" s="177"/>
      <c r="B297" s="156" t="s">
        <v>639</v>
      </c>
      <c r="C297" s="166">
        <v>1</v>
      </c>
      <c r="D297" s="167" t="s">
        <v>41</v>
      </c>
      <c r="E297" s="361"/>
      <c r="F297" s="361"/>
      <c r="G297" s="361"/>
      <c r="H297" s="160"/>
    </row>
    <row r="298" spans="1:11" s="174" customFormat="1" ht="15" customHeight="1" x14ac:dyDescent="0.2">
      <c r="A298" s="177"/>
      <c r="B298" s="289" t="s">
        <v>0</v>
      </c>
      <c r="C298" s="161">
        <f>SUM(C294:C297)</f>
        <v>20</v>
      </c>
      <c r="D298" s="162" t="s">
        <v>41</v>
      </c>
      <c r="E298" s="359"/>
      <c r="F298" s="359"/>
      <c r="G298" s="359"/>
      <c r="H298" s="175"/>
      <c r="J298" s="176"/>
      <c r="K298" s="176"/>
    </row>
    <row r="299" spans="1:11" s="174" customFormat="1" ht="15" customHeight="1" thickBot="1" x14ac:dyDescent="0.25">
      <c r="A299" s="177"/>
      <c r="B299" s="156"/>
      <c r="C299" s="290"/>
      <c r="D299" s="173"/>
      <c r="E299" s="352"/>
      <c r="F299" s="352"/>
      <c r="G299" s="352"/>
      <c r="H299" s="352"/>
    </row>
    <row r="300" spans="1:11" s="6" customFormat="1" ht="22.5" customHeight="1" x14ac:dyDescent="0.2">
      <c r="A300" s="237" t="s">
        <v>414</v>
      </c>
      <c r="B300" s="351" t="s">
        <v>127</v>
      </c>
      <c r="C300" s="351"/>
      <c r="D300" s="351"/>
      <c r="E300" s="351"/>
      <c r="F300" s="351"/>
      <c r="G300" s="172"/>
      <c r="H300" s="172"/>
    </row>
    <row r="301" spans="1:11" s="6" customFormat="1" ht="15" customHeight="1" x14ac:dyDescent="0.2">
      <c r="A301" s="274"/>
      <c r="B301" s="57"/>
      <c r="C301" s="57"/>
      <c r="D301" s="57"/>
      <c r="E301" s="57"/>
      <c r="F301" s="57"/>
      <c r="G301" s="276"/>
      <c r="H301" s="276"/>
    </row>
    <row r="302" spans="1:11" s="174" customFormat="1" ht="15" customHeight="1" x14ac:dyDescent="0.2">
      <c r="A302" s="177"/>
      <c r="B302" s="289" t="s">
        <v>453</v>
      </c>
      <c r="C302" s="161">
        <f>32.76+132.5+212</f>
        <v>377.26</v>
      </c>
      <c r="D302" s="162" t="s">
        <v>6</v>
      </c>
      <c r="E302" s="288" t="s">
        <v>531</v>
      </c>
      <c r="F302" s="288"/>
      <c r="G302" s="288"/>
      <c r="H302" s="175"/>
      <c r="J302" s="176"/>
      <c r="K302" s="176"/>
    </row>
    <row r="303" spans="1:11" s="174" customFormat="1" ht="15" customHeight="1" thickBot="1" x14ac:dyDescent="0.25">
      <c r="A303" s="177"/>
      <c r="B303" s="156"/>
      <c r="C303" s="166"/>
      <c r="D303" s="173"/>
      <c r="E303" s="352"/>
      <c r="F303" s="352"/>
      <c r="G303" s="352"/>
      <c r="H303" s="352"/>
    </row>
    <row r="304" spans="1:11" s="171" customFormat="1" ht="22.5" customHeight="1" thickBot="1" x14ac:dyDescent="0.25">
      <c r="A304" s="238" t="s">
        <v>463</v>
      </c>
      <c r="B304" s="353" t="s">
        <v>75</v>
      </c>
      <c r="C304" s="353"/>
      <c r="D304" s="353"/>
      <c r="E304" s="353"/>
      <c r="F304" s="353"/>
      <c r="G304" s="170"/>
      <c r="H304" s="170"/>
    </row>
    <row r="305" spans="1:11" s="6" customFormat="1" ht="22.5" customHeight="1" x14ac:dyDescent="0.2">
      <c r="A305" s="237" t="s">
        <v>505</v>
      </c>
      <c r="B305" s="351" t="s">
        <v>125</v>
      </c>
      <c r="C305" s="351"/>
      <c r="D305" s="351"/>
      <c r="E305" s="351"/>
      <c r="F305" s="351"/>
      <c r="G305" s="172"/>
      <c r="H305" s="172"/>
    </row>
    <row r="306" spans="1:11" s="174" customFormat="1" ht="15" customHeight="1" x14ac:dyDescent="0.2">
      <c r="A306" s="177"/>
      <c r="B306" s="156"/>
      <c r="C306" s="166"/>
      <c r="D306" s="173"/>
      <c r="E306" s="352"/>
      <c r="F306" s="352"/>
      <c r="G306" s="352"/>
      <c r="H306" s="352"/>
    </row>
    <row r="307" spans="1:11" s="174" customFormat="1" ht="15" customHeight="1" x14ac:dyDescent="0.2">
      <c r="A307" s="177"/>
      <c r="B307" s="156" t="s">
        <v>76</v>
      </c>
      <c r="C307" s="166">
        <v>8</v>
      </c>
      <c r="D307" s="167"/>
      <c r="E307" s="288" t="s">
        <v>534</v>
      </c>
      <c r="F307" s="158"/>
      <c r="G307" s="158"/>
      <c r="H307" s="158"/>
    </row>
    <row r="308" spans="1:11" s="174" customFormat="1" ht="15" customHeight="1" x14ac:dyDescent="0.2">
      <c r="A308" s="177"/>
      <c r="B308" s="156" t="s">
        <v>77</v>
      </c>
      <c r="C308" s="166">
        <v>22</v>
      </c>
      <c r="D308" s="167"/>
      <c r="E308" s="199"/>
      <c r="F308" s="199"/>
      <c r="G308" s="199"/>
      <c r="H308" s="199"/>
    </row>
    <row r="309" spans="1:11" s="174" customFormat="1" ht="15" customHeight="1" x14ac:dyDescent="0.2">
      <c r="A309" s="177"/>
      <c r="B309" s="156" t="s">
        <v>247</v>
      </c>
      <c r="C309" s="166">
        <v>3</v>
      </c>
      <c r="D309" s="167"/>
      <c r="E309" s="158"/>
      <c r="F309" s="158"/>
      <c r="G309" s="158"/>
      <c r="H309" s="158"/>
    </row>
    <row r="310" spans="1:11" s="174" customFormat="1" ht="15" customHeight="1" x14ac:dyDescent="0.2">
      <c r="A310" s="177"/>
      <c r="B310" s="289" t="s">
        <v>0</v>
      </c>
      <c r="C310" s="161">
        <f>C307*C308*C309</f>
        <v>528</v>
      </c>
      <c r="D310" s="162" t="s">
        <v>536</v>
      </c>
      <c r="E310" s="357"/>
      <c r="F310" s="357"/>
      <c r="G310" s="357"/>
      <c r="H310" s="175"/>
      <c r="J310" s="176"/>
      <c r="K310" s="176"/>
    </row>
    <row r="311" spans="1:11" s="174" customFormat="1" ht="15" customHeight="1" thickBot="1" x14ac:dyDescent="0.25">
      <c r="A311" s="177"/>
      <c r="B311" s="156"/>
      <c r="C311" s="166"/>
      <c r="D311" s="173"/>
      <c r="E311" s="352"/>
      <c r="F311" s="352"/>
      <c r="G311" s="352"/>
      <c r="H311" s="352"/>
    </row>
    <row r="312" spans="1:11" s="6" customFormat="1" ht="22.5" customHeight="1" x14ac:dyDescent="0.2">
      <c r="A312" s="237" t="s">
        <v>506</v>
      </c>
      <c r="B312" s="351" t="s">
        <v>126</v>
      </c>
      <c r="C312" s="351"/>
      <c r="D312" s="351"/>
      <c r="E312" s="351"/>
      <c r="F312" s="351"/>
      <c r="G312" s="172"/>
      <c r="H312" s="172"/>
    </row>
    <row r="313" spans="1:11" s="174" customFormat="1" ht="15" customHeight="1" x14ac:dyDescent="0.2">
      <c r="A313" s="177"/>
      <c r="B313" s="156"/>
      <c r="C313" s="166"/>
      <c r="D313" s="173"/>
      <c r="E313" s="352"/>
      <c r="F313" s="352"/>
      <c r="G313" s="352"/>
      <c r="H313" s="352"/>
    </row>
    <row r="314" spans="1:11" s="174" customFormat="1" ht="15" customHeight="1" x14ac:dyDescent="0.2">
      <c r="A314" s="177"/>
      <c r="B314" s="156" t="s">
        <v>76</v>
      </c>
      <c r="C314" s="166">
        <v>8</v>
      </c>
      <c r="D314" s="167"/>
      <c r="E314" s="288" t="s">
        <v>534</v>
      </c>
      <c r="F314" s="158"/>
      <c r="G314" s="158"/>
      <c r="H314" s="158"/>
    </row>
    <row r="315" spans="1:11" s="174" customFormat="1" ht="15" customHeight="1" x14ac:dyDescent="0.2">
      <c r="A315" s="177"/>
      <c r="B315" s="156" t="s">
        <v>77</v>
      </c>
      <c r="C315" s="166">
        <v>22</v>
      </c>
      <c r="D315" s="167"/>
      <c r="E315" s="158"/>
      <c r="F315" s="158"/>
      <c r="G315" s="158"/>
      <c r="H315" s="158"/>
    </row>
    <row r="316" spans="1:11" s="174" customFormat="1" ht="15" customHeight="1" x14ac:dyDescent="0.2">
      <c r="A316" s="177"/>
      <c r="B316" s="156" t="s">
        <v>247</v>
      </c>
      <c r="C316" s="166">
        <v>3</v>
      </c>
      <c r="D316" s="167"/>
      <c r="E316" s="158"/>
      <c r="F316" s="158"/>
      <c r="G316" s="158"/>
      <c r="H316" s="158"/>
    </row>
    <row r="317" spans="1:11" s="174" customFormat="1" ht="15" customHeight="1" x14ac:dyDescent="0.2">
      <c r="A317" s="177"/>
      <c r="B317" s="289" t="s">
        <v>0</v>
      </c>
      <c r="C317" s="161">
        <f>C314*C315*C316</f>
        <v>528</v>
      </c>
      <c r="D317" s="162" t="s">
        <v>536</v>
      </c>
      <c r="E317" s="357"/>
      <c r="F317" s="357"/>
      <c r="G317" s="357"/>
      <c r="H317" s="175"/>
      <c r="J317" s="176"/>
      <c r="K317" s="176"/>
    </row>
    <row r="318" spans="1:11" s="174" customFormat="1" ht="15" customHeight="1" thickBot="1" x14ac:dyDescent="0.25">
      <c r="A318" s="177"/>
      <c r="B318" s="156"/>
      <c r="C318" s="166"/>
      <c r="D318" s="173"/>
      <c r="E318" s="352"/>
      <c r="F318" s="352"/>
      <c r="G318" s="352"/>
      <c r="H318" s="352"/>
    </row>
    <row r="319" spans="1:11" s="171" customFormat="1" ht="22.5" customHeight="1" thickBot="1" x14ac:dyDescent="0.25">
      <c r="A319" s="238" t="s">
        <v>507</v>
      </c>
      <c r="B319" s="353" t="s">
        <v>124</v>
      </c>
      <c r="C319" s="353"/>
      <c r="D319" s="353"/>
      <c r="E319" s="353"/>
      <c r="F319" s="353"/>
      <c r="G319" s="170"/>
      <c r="H319" s="170"/>
    </row>
    <row r="320" spans="1:11" s="6" customFormat="1" ht="22.5" customHeight="1" x14ac:dyDescent="0.2">
      <c r="A320" s="237" t="s">
        <v>508</v>
      </c>
      <c r="B320" s="351" t="s">
        <v>458</v>
      </c>
      <c r="C320" s="351"/>
      <c r="D320" s="351"/>
      <c r="E320" s="351"/>
      <c r="F320" s="351"/>
      <c r="G320" s="172"/>
      <c r="H320" s="172"/>
    </row>
    <row r="321" spans="1:11" s="174" customFormat="1" ht="15" customHeight="1" x14ac:dyDescent="0.2">
      <c r="A321" s="177"/>
      <c r="B321" s="156"/>
      <c r="C321" s="166"/>
      <c r="D321" s="173"/>
      <c r="E321" s="352"/>
      <c r="F321" s="352"/>
      <c r="G321" s="352"/>
      <c r="H321" s="352"/>
    </row>
    <row r="322" spans="1:11" s="174" customFormat="1" ht="15" customHeight="1" x14ac:dyDescent="0.2">
      <c r="A322" s="177"/>
      <c r="B322" s="289" t="s">
        <v>0</v>
      </c>
      <c r="C322" s="161">
        <v>1301.33</v>
      </c>
      <c r="D322" s="162" t="s">
        <v>1</v>
      </c>
      <c r="E322" s="288" t="s">
        <v>123</v>
      </c>
      <c r="F322" s="288"/>
      <c r="G322" s="288"/>
      <c r="H322" s="175"/>
      <c r="J322" s="176"/>
      <c r="K322" s="176"/>
    </row>
    <row r="323" spans="1:11" s="174" customFormat="1" ht="15" customHeight="1" thickBot="1" x14ac:dyDescent="0.25">
      <c r="A323" s="177"/>
      <c r="B323" s="156"/>
      <c r="C323" s="166"/>
      <c r="D323" s="173"/>
      <c r="E323" s="352"/>
      <c r="F323" s="352"/>
      <c r="G323" s="352"/>
      <c r="H323" s="352"/>
    </row>
    <row r="324" spans="1:11" s="6" customFormat="1" ht="22.5" customHeight="1" x14ac:dyDescent="0.2">
      <c r="A324" s="237" t="s">
        <v>509</v>
      </c>
      <c r="B324" s="351" t="s">
        <v>640</v>
      </c>
      <c r="C324" s="351"/>
      <c r="D324" s="351"/>
      <c r="E324" s="351"/>
      <c r="F324" s="351"/>
      <c r="G324" s="172"/>
      <c r="H324" s="172"/>
    </row>
    <row r="325" spans="1:11" s="174" customFormat="1" ht="15" customHeight="1" x14ac:dyDescent="0.2">
      <c r="A325" s="177"/>
      <c r="B325" s="156"/>
      <c r="C325" s="166"/>
      <c r="D325" s="173"/>
      <c r="E325" s="352"/>
      <c r="F325" s="352"/>
      <c r="G325" s="352"/>
      <c r="H325" s="352"/>
    </row>
    <row r="326" spans="1:11" s="174" customFormat="1" ht="15" customHeight="1" x14ac:dyDescent="0.2">
      <c r="A326" s="177"/>
      <c r="B326" s="315" t="s">
        <v>0</v>
      </c>
      <c r="C326" s="161">
        <v>292.5</v>
      </c>
      <c r="D326" s="162" t="s">
        <v>1</v>
      </c>
      <c r="E326" s="312" t="s">
        <v>123</v>
      </c>
      <c r="F326" s="312"/>
      <c r="G326" s="312"/>
      <c r="H326" s="313"/>
      <c r="J326" s="176"/>
      <c r="K326" s="176"/>
    </row>
    <row r="327" spans="1:11" s="174" customFormat="1" ht="15" customHeight="1" thickBot="1" x14ac:dyDescent="0.25">
      <c r="A327" s="177"/>
      <c r="B327" s="156"/>
      <c r="C327" s="166"/>
      <c r="D327" s="173"/>
      <c r="E327" s="352"/>
      <c r="F327" s="352"/>
      <c r="G327" s="352"/>
      <c r="H327" s="352"/>
    </row>
    <row r="328" spans="1:11" s="6" customFormat="1" ht="22.5" customHeight="1" x14ac:dyDescent="0.2">
      <c r="A328" s="237" t="s">
        <v>641</v>
      </c>
      <c r="B328" s="351" t="s">
        <v>257</v>
      </c>
      <c r="C328" s="351"/>
      <c r="D328" s="351"/>
      <c r="E328" s="351"/>
      <c r="F328" s="351"/>
      <c r="G328" s="172"/>
      <c r="H328" s="172"/>
    </row>
    <row r="329" spans="1:11" s="174" customFormat="1" ht="15" customHeight="1" x14ac:dyDescent="0.2">
      <c r="A329" s="177"/>
      <c r="B329" s="156"/>
      <c r="C329" s="166"/>
      <c r="D329" s="173"/>
      <c r="E329" s="352"/>
      <c r="F329" s="352"/>
      <c r="G329" s="352"/>
      <c r="H329" s="352"/>
    </row>
    <row r="330" spans="1:11" s="174" customFormat="1" ht="15" customHeight="1" x14ac:dyDescent="0.2">
      <c r="A330" s="177"/>
      <c r="B330" s="289" t="s">
        <v>0</v>
      </c>
      <c r="C330" s="161">
        <v>86.49</v>
      </c>
      <c r="D330" s="162" t="s">
        <v>1</v>
      </c>
      <c r="E330" s="288" t="s">
        <v>123</v>
      </c>
      <c r="F330" s="288"/>
      <c r="G330" s="288"/>
      <c r="H330" s="203"/>
      <c r="J330" s="176"/>
      <c r="K330" s="176"/>
    </row>
    <row r="331" spans="1:11" s="174" customFormat="1" ht="15" customHeight="1" thickBot="1" x14ac:dyDescent="0.25">
      <c r="A331" s="177"/>
      <c r="B331" s="156"/>
      <c r="C331" s="166"/>
      <c r="D331" s="173"/>
      <c r="E331" s="352"/>
      <c r="F331" s="352"/>
      <c r="G331" s="352"/>
      <c r="H331" s="352"/>
    </row>
    <row r="332" spans="1:11" s="171" customFormat="1" ht="22.5" customHeight="1" thickBot="1" x14ac:dyDescent="0.25">
      <c r="A332" s="238" t="s">
        <v>510</v>
      </c>
      <c r="B332" s="353" t="s">
        <v>74</v>
      </c>
      <c r="C332" s="353"/>
      <c r="D332" s="353"/>
      <c r="E332" s="353"/>
      <c r="F332" s="353"/>
      <c r="G332" s="170"/>
      <c r="H332" s="170"/>
    </row>
    <row r="333" spans="1:11" s="6" customFormat="1" ht="22.5" customHeight="1" x14ac:dyDescent="0.2">
      <c r="A333" s="237" t="s">
        <v>511</v>
      </c>
      <c r="B333" s="351" t="s">
        <v>122</v>
      </c>
      <c r="C333" s="351"/>
      <c r="D333" s="351"/>
      <c r="E333" s="351"/>
      <c r="F333" s="351"/>
      <c r="G333" s="172"/>
      <c r="H333" s="172"/>
    </row>
    <row r="334" spans="1:11" s="174" customFormat="1" ht="15" customHeight="1" x14ac:dyDescent="0.2">
      <c r="A334" s="177"/>
      <c r="B334" s="156"/>
      <c r="C334" s="166"/>
      <c r="D334" s="173"/>
      <c r="E334" s="352"/>
      <c r="F334" s="352"/>
      <c r="G334" s="352"/>
      <c r="H334" s="352"/>
    </row>
    <row r="335" spans="1:11" ht="15" customHeight="1" x14ac:dyDescent="0.2">
      <c r="A335" s="177"/>
      <c r="B335" s="156" t="s">
        <v>241</v>
      </c>
      <c r="C335" s="166">
        <v>820.15</v>
      </c>
      <c r="D335" s="167" t="s">
        <v>2</v>
      </c>
      <c r="E335" s="288" t="s">
        <v>123</v>
      </c>
      <c r="F335" s="288"/>
      <c r="G335" s="288"/>
      <c r="H335" s="160"/>
    </row>
    <row r="336" spans="1:11" ht="15" customHeight="1" x14ac:dyDescent="0.2">
      <c r="A336" s="177"/>
      <c r="B336" s="156" t="s">
        <v>242</v>
      </c>
      <c r="C336" s="166">
        <v>43.24</v>
      </c>
      <c r="D336" s="167" t="s">
        <v>2</v>
      </c>
      <c r="E336" s="164"/>
      <c r="F336" s="201"/>
      <c r="G336" s="201"/>
      <c r="H336" s="160"/>
    </row>
    <row r="337" spans="1:11" s="174" customFormat="1" ht="15" customHeight="1" x14ac:dyDescent="0.2">
      <c r="A337" s="177"/>
      <c r="B337" s="289" t="s">
        <v>0</v>
      </c>
      <c r="C337" s="161">
        <f>SUM(C335:C336)</f>
        <v>863.39</v>
      </c>
      <c r="D337" s="162" t="s">
        <v>2</v>
      </c>
      <c r="H337" s="175"/>
      <c r="J337" s="176"/>
      <c r="K337" s="176"/>
    </row>
    <row r="338" spans="1:11" s="174" customFormat="1" ht="15" customHeight="1" thickBot="1" x14ac:dyDescent="0.25">
      <c r="A338" s="177"/>
      <c r="B338" s="156"/>
      <c r="C338" s="166"/>
      <c r="D338" s="173"/>
      <c r="E338" s="352"/>
      <c r="F338" s="352"/>
      <c r="G338" s="352"/>
      <c r="H338" s="352"/>
    </row>
    <row r="339" spans="1:11" s="6" customFormat="1" ht="22.5" customHeight="1" x14ac:dyDescent="0.2">
      <c r="A339" s="237" t="s">
        <v>512</v>
      </c>
      <c r="B339" s="351" t="s">
        <v>388</v>
      </c>
      <c r="C339" s="351"/>
      <c r="D339" s="351"/>
      <c r="E339" s="351"/>
      <c r="F339" s="351"/>
      <c r="G339" s="172"/>
      <c r="H339" s="172"/>
    </row>
    <row r="340" spans="1:11" s="174" customFormat="1" ht="15" customHeight="1" x14ac:dyDescent="0.2">
      <c r="A340" s="177"/>
      <c r="B340" s="156"/>
      <c r="C340" s="166"/>
      <c r="D340" s="173"/>
      <c r="E340" s="352"/>
      <c r="F340" s="352"/>
      <c r="G340" s="352"/>
      <c r="H340" s="352"/>
    </row>
    <row r="341" spans="1:11" s="174" customFormat="1" ht="15" customHeight="1" x14ac:dyDescent="0.2">
      <c r="A341" s="177"/>
      <c r="B341" s="289" t="s">
        <v>241</v>
      </c>
      <c r="C341" s="161">
        <v>476.41</v>
      </c>
      <c r="D341" s="162" t="s">
        <v>2</v>
      </c>
      <c r="E341" s="288" t="s">
        <v>123</v>
      </c>
      <c r="F341" s="288"/>
      <c r="G341" s="288"/>
      <c r="H341" s="264"/>
      <c r="J341" s="176"/>
      <c r="K341" s="176"/>
    </row>
    <row r="342" spans="1:11" s="174" customFormat="1" ht="15" customHeight="1" thickBot="1" x14ac:dyDescent="0.25">
      <c r="A342" s="177"/>
      <c r="B342" s="156"/>
      <c r="C342" s="166"/>
      <c r="D342" s="173"/>
      <c r="E342" s="352"/>
      <c r="F342" s="352"/>
      <c r="G342" s="352"/>
      <c r="H342" s="352"/>
    </row>
    <row r="343" spans="1:11" s="6" customFormat="1" ht="22.5" customHeight="1" x14ac:dyDescent="0.2">
      <c r="A343" s="237" t="s">
        <v>544</v>
      </c>
      <c r="B343" s="351" t="s">
        <v>642</v>
      </c>
      <c r="C343" s="351"/>
      <c r="D343" s="351"/>
      <c r="E343" s="351"/>
      <c r="F343" s="351"/>
      <c r="G343" s="172"/>
      <c r="H343" s="172"/>
    </row>
    <row r="344" spans="1:11" s="174" customFormat="1" ht="15" customHeight="1" x14ac:dyDescent="0.2">
      <c r="A344" s="177"/>
      <c r="B344" s="156"/>
      <c r="C344" s="166"/>
      <c r="D344" s="173"/>
      <c r="E344" s="352"/>
      <c r="F344" s="352"/>
      <c r="G344" s="352"/>
      <c r="H344" s="352"/>
    </row>
    <row r="345" spans="1:11" s="174" customFormat="1" ht="15" customHeight="1" x14ac:dyDescent="0.2">
      <c r="A345" s="177"/>
      <c r="B345" s="315" t="s">
        <v>241</v>
      </c>
      <c r="C345" s="161">
        <v>20.25</v>
      </c>
      <c r="D345" s="162" t="s">
        <v>2</v>
      </c>
      <c r="E345" s="312" t="s">
        <v>123</v>
      </c>
      <c r="F345" s="312"/>
      <c r="G345" s="312"/>
      <c r="H345" s="313"/>
      <c r="J345" s="176"/>
      <c r="K345" s="176"/>
    </row>
    <row r="346" spans="1:11" s="174" customFormat="1" ht="15" customHeight="1" thickBot="1" x14ac:dyDescent="0.25">
      <c r="A346" s="177"/>
      <c r="B346" s="156"/>
      <c r="C346" s="166"/>
      <c r="D346" s="173"/>
      <c r="E346" s="352"/>
      <c r="F346" s="352"/>
      <c r="G346" s="352"/>
      <c r="H346" s="352"/>
    </row>
    <row r="347" spans="1:11" s="6" customFormat="1" ht="22.5" customHeight="1" x14ac:dyDescent="0.2">
      <c r="A347" s="237" t="s">
        <v>594</v>
      </c>
      <c r="B347" s="351" t="s">
        <v>280</v>
      </c>
      <c r="C347" s="351"/>
      <c r="D347" s="351"/>
      <c r="E347" s="351"/>
      <c r="F347" s="351"/>
      <c r="G347" s="172"/>
      <c r="H347" s="172"/>
    </row>
    <row r="348" spans="1:11" s="174" customFormat="1" ht="15" customHeight="1" x14ac:dyDescent="0.2">
      <c r="A348" s="177"/>
      <c r="B348" s="289"/>
      <c r="C348" s="166"/>
      <c r="D348" s="173"/>
      <c r="E348" s="352"/>
      <c r="F348" s="352"/>
      <c r="G348" s="352"/>
      <c r="H348" s="352"/>
    </row>
    <row r="349" spans="1:11" ht="15" customHeight="1" x14ac:dyDescent="0.2">
      <c r="A349" s="177"/>
      <c r="B349" s="156" t="s">
        <v>241</v>
      </c>
      <c r="C349" s="166">
        <v>193.78</v>
      </c>
      <c r="D349" s="167" t="s">
        <v>2</v>
      </c>
      <c r="E349" s="312" t="s">
        <v>123</v>
      </c>
      <c r="F349" s="312"/>
      <c r="G349" s="312"/>
      <c r="H349" s="160"/>
    </row>
    <row r="350" spans="1:11" ht="15" customHeight="1" x14ac:dyDescent="0.2">
      <c r="A350" s="177"/>
      <c r="B350" s="156" t="s">
        <v>242</v>
      </c>
      <c r="C350" s="166">
        <v>38.979999999999997</v>
      </c>
      <c r="D350" s="167" t="s">
        <v>2</v>
      </c>
      <c r="E350" s="164"/>
      <c r="F350" s="314"/>
      <c r="G350" s="314"/>
      <c r="H350" s="160"/>
    </row>
    <row r="351" spans="1:11" s="174" customFormat="1" ht="15" customHeight="1" x14ac:dyDescent="0.2">
      <c r="A351" s="177"/>
      <c r="B351" s="289" t="s">
        <v>457</v>
      </c>
      <c r="C351" s="161">
        <f>SUM(C349:C350)</f>
        <v>232.76</v>
      </c>
      <c r="D351" s="162" t="s">
        <v>2</v>
      </c>
      <c r="E351" s="288"/>
      <c r="F351" s="288"/>
      <c r="G351" s="288"/>
      <c r="H351" s="175"/>
      <c r="J351" s="176"/>
      <c r="K351" s="176"/>
    </row>
    <row r="352" spans="1:11" s="174" customFormat="1" ht="15" customHeight="1" thickBot="1" x14ac:dyDescent="0.25">
      <c r="A352" s="177"/>
      <c r="B352" s="156"/>
      <c r="C352" s="166"/>
      <c r="D352" s="173"/>
      <c r="E352" s="352"/>
      <c r="F352" s="352"/>
      <c r="G352" s="352"/>
      <c r="H352" s="352"/>
    </row>
    <row r="353" spans="1:11" s="6" customFormat="1" ht="22.5" customHeight="1" x14ac:dyDescent="0.2">
      <c r="A353" s="237" t="s">
        <v>595</v>
      </c>
      <c r="B353" s="351" t="s">
        <v>281</v>
      </c>
      <c r="C353" s="351"/>
      <c r="D353" s="351"/>
      <c r="E353" s="351"/>
      <c r="F353" s="351"/>
      <c r="G353" s="172"/>
      <c r="H353" s="172"/>
    </row>
    <row r="354" spans="1:11" s="174" customFormat="1" ht="15" customHeight="1" x14ac:dyDescent="0.2">
      <c r="A354" s="177"/>
      <c r="B354" s="156"/>
      <c r="C354" s="166"/>
      <c r="D354" s="173"/>
      <c r="E354" s="352"/>
      <c r="F354" s="352"/>
      <c r="G354" s="352"/>
      <c r="H354" s="352"/>
    </row>
    <row r="355" spans="1:11" s="174" customFormat="1" ht="15" customHeight="1" x14ac:dyDescent="0.2">
      <c r="A355" s="177"/>
      <c r="B355" s="289" t="s">
        <v>241</v>
      </c>
      <c r="C355" s="161">
        <v>557.03</v>
      </c>
      <c r="D355" s="162" t="s">
        <v>2</v>
      </c>
      <c r="E355" s="288" t="s">
        <v>123</v>
      </c>
      <c r="F355" s="288"/>
      <c r="G355" s="288"/>
      <c r="H355" s="175"/>
      <c r="J355" s="176"/>
      <c r="K355" s="176"/>
    </row>
    <row r="356" spans="1:11" s="174" customFormat="1" ht="15" customHeight="1" thickBot="1" x14ac:dyDescent="0.25">
      <c r="A356" s="177"/>
      <c r="B356" s="156"/>
      <c r="C356" s="166"/>
      <c r="D356" s="173"/>
      <c r="E356" s="352"/>
      <c r="F356" s="352"/>
      <c r="G356" s="352"/>
      <c r="H356" s="352"/>
    </row>
    <row r="357" spans="1:11" s="6" customFormat="1" ht="22.5" customHeight="1" x14ac:dyDescent="0.2">
      <c r="A357" s="237" t="s">
        <v>596</v>
      </c>
      <c r="B357" s="351" t="s">
        <v>452</v>
      </c>
      <c r="C357" s="351"/>
      <c r="D357" s="351"/>
      <c r="E357" s="351"/>
      <c r="F357" s="351"/>
      <c r="G357" s="172"/>
      <c r="H357" s="172"/>
    </row>
    <row r="358" spans="1:11" s="174" customFormat="1" ht="15" customHeight="1" x14ac:dyDescent="0.2">
      <c r="A358" s="177"/>
      <c r="B358" s="156"/>
      <c r="C358" s="166"/>
      <c r="D358" s="173"/>
      <c r="E358" s="352"/>
      <c r="F358" s="352"/>
      <c r="G358" s="352"/>
      <c r="H358" s="352"/>
    </row>
    <row r="359" spans="1:11" s="174" customFormat="1" ht="15" customHeight="1" x14ac:dyDescent="0.2">
      <c r="A359" s="177"/>
      <c r="B359" s="289" t="s">
        <v>241</v>
      </c>
      <c r="C359" s="161">
        <v>254.74</v>
      </c>
      <c r="D359" s="162" t="s">
        <v>2</v>
      </c>
      <c r="E359" s="288" t="s">
        <v>123</v>
      </c>
      <c r="F359" s="288"/>
      <c r="G359" s="288"/>
      <c r="H359" s="275"/>
      <c r="J359" s="176"/>
      <c r="K359" s="176"/>
    </row>
    <row r="360" spans="1:11" s="174" customFormat="1" ht="15" customHeight="1" thickBot="1" x14ac:dyDescent="0.25">
      <c r="A360" s="177"/>
      <c r="B360" s="156"/>
      <c r="C360" s="166"/>
      <c r="D360" s="173"/>
      <c r="E360" s="352"/>
      <c r="F360" s="352"/>
      <c r="G360" s="352"/>
      <c r="H360" s="352"/>
    </row>
    <row r="361" spans="1:11" s="6" customFormat="1" ht="22.5" customHeight="1" x14ac:dyDescent="0.2">
      <c r="A361" s="237" t="s">
        <v>597</v>
      </c>
      <c r="B361" s="351" t="s">
        <v>57</v>
      </c>
      <c r="C361" s="351"/>
      <c r="D361" s="351"/>
      <c r="E361" s="351"/>
      <c r="F361" s="351"/>
      <c r="G361" s="351"/>
      <c r="H361" s="351"/>
    </row>
    <row r="362" spans="1:11" ht="15" customHeight="1" x14ac:dyDescent="0.2">
      <c r="A362" s="177"/>
      <c r="B362" s="156"/>
      <c r="C362" s="166"/>
      <c r="D362" s="157"/>
      <c r="E362" s="158"/>
      <c r="F362" s="159"/>
      <c r="G362" s="160"/>
      <c r="H362" s="160"/>
    </row>
    <row r="363" spans="1:11" ht="15" customHeight="1" x14ac:dyDescent="0.2">
      <c r="A363" s="177"/>
      <c r="B363" s="156" t="s">
        <v>134</v>
      </c>
      <c r="C363" s="166">
        <f>C337+C341+C345</f>
        <v>1360.05</v>
      </c>
      <c r="D363" s="167" t="s">
        <v>2</v>
      </c>
      <c r="E363" s="288" t="s">
        <v>532</v>
      </c>
      <c r="F363" s="168"/>
      <c r="G363" s="168"/>
      <c r="H363" s="160"/>
    </row>
    <row r="364" spans="1:11" ht="15" customHeight="1" x14ac:dyDescent="0.2">
      <c r="A364" s="177"/>
      <c r="B364" s="156" t="s">
        <v>960</v>
      </c>
      <c r="C364" s="166">
        <f>C351+C355+C359</f>
        <v>1044.53</v>
      </c>
      <c r="D364" s="167" t="s">
        <v>2</v>
      </c>
      <c r="E364" s="288" t="s">
        <v>533</v>
      </c>
      <c r="F364" s="201"/>
      <c r="G364" s="201"/>
      <c r="H364" s="160"/>
    </row>
    <row r="365" spans="1:11" ht="15" customHeight="1" x14ac:dyDescent="0.2">
      <c r="A365" s="177"/>
      <c r="B365" s="156" t="s">
        <v>256</v>
      </c>
      <c r="C365" s="166">
        <v>0.9</v>
      </c>
      <c r="D365" s="167"/>
      <c r="E365" s="164"/>
      <c r="F365" s="202"/>
      <c r="G365" s="202"/>
      <c r="H365" s="160"/>
    </row>
    <row r="366" spans="1:11" ht="15" customHeight="1" x14ac:dyDescent="0.2">
      <c r="A366" s="177"/>
      <c r="B366" s="156" t="s">
        <v>56</v>
      </c>
      <c r="C366" s="166">
        <v>30</v>
      </c>
      <c r="D366" s="167" t="s">
        <v>53</v>
      </c>
      <c r="E366" s="164"/>
      <c r="F366" s="360"/>
      <c r="G366" s="360"/>
      <c r="H366" s="160"/>
    </row>
    <row r="367" spans="1:11" ht="15" customHeight="1" x14ac:dyDescent="0.2">
      <c r="A367" s="177"/>
      <c r="B367" s="289" t="s">
        <v>116</v>
      </c>
      <c r="C367" s="161">
        <f>((C363-(C364/C365))*((100+30)/100))</f>
        <v>259.29944444444459</v>
      </c>
      <c r="D367" s="162" t="s">
        <v>2</v>
      </c>
      <c r="E367" s="158"/>
      <c r="F367" s="159"/>
      <c r="G367" s="160"/>
      <c r="H367" s="160"/>
    </row>
    <row r="368" spans="1:11" ht="15" customHeight="1" thickBot="1" x14ac:dyDescent="0.25">
      <c r="A368" s="177"/>
      <c r="B368" s="156"/>
      <c r="C368" s="161"/>
      <c r="D368" s="163"/>
      <c r="E368" s="164"/>
      <c r="F368" s="165"/>
      <c r="G368" s="159"/>
      <c r="H368" s="159"/>
      <c r="J368" s="6"/>
      <c r="K368" s="6"/>
    </row>
    <row r="369" spans="1:11" s="6" customFormat="1" ht="22.5" customHeight="1" x14ac:dyDescent="0.2">
      <c r="A369" s="237" t="s">
        <v>598</v>
      </c>
      <c r="B369" s="351" t="s">
        <v>54</v>
      </c>
      <c r="C369" s="351"/>
      <c r="D369" s="351"/>
      <c r="E369" s="351"/>
      <c r="F369" s="351"/>
      <c r="G369" s="351"/>
      <c r="H369" s="351"/>
    </row>
    <row r="370" spans="1:11" ht="15" customHeight="1" x14ac:dyDescent="0.2">
      <c r="A370" s="177"/>
      <c r="B370" s="156"/>
      <c r="C370" s="166"/>
      <c r="D370" s="157"/>
      <c r="E370" s="158"/>
      <c r="F370" s="159"/>
      <c r="G370" s="160"/>
      <c r="H370" s="160"/>
    </row>
    <row r="371" spans="1:11" ht="15" customHeight="1" x14ac:dyDescent="0.2">
      <c r="A371" s="177"/>
      <c r="B371" s="156" t="s">
        <v>117</v>
      </c>
      <c r="C371" s="166">
        <f>C367</f>
        <v>259.29944444444459</v>
      </c>
      <c r="D371" s="167" t="s">
        <v>2</v>
      </c>
      <c r="E371" s="288" t="str">
        <f>"ITEM "&amp;A361</f>
        <v>ITEM 7.4.7</v>
      </c>
      <c r="F371" s="360"/>
      <c r="G371" s="360"/>
      <c r="H371" s="160"/>
    </row>
    <row r="372" spans="1:11" ht="15" customHeight="1" x14ac:dyDescent="0.2">
      <c r="A372" s="177"/>
      <c r="B372" s="156" t="s">
        <v>133</v>
      </c>
      <c r="C372" s="166">
        <v>14</v>
      </c>
      <c r="D372" s="167" t="s">
        <v>55</v>
      </c>
      <c r="E372" s="288" t="s">
        <v>101</v>
      </c>
      <c r="F372" s="360"/>
      <c r="G372" s="360"/>
      <c r="H372" s="160"/>
    </row>
    <row r="373" spans="1:11" ht="15" customHeight="1" x14ac:dyDescent="0.2">
      <c r="A373" s="177"/>
      <c r="B373" s="289" t="s">
        <v>0</v>
      </c>
      <c r="C373" s="161">
        <f>C371*C372</f>
        <v>3630.1922222222242</v>
      </c>
      <c r="D373" s="162" t="s">
        <v>59</v>
      </c>
      <c r="E373" s="158"/>
      <c r="F373" s="159"/>
      <c r="G373" s="160"/>
      <c r="H373" s="160"/>
    </row>
    <row r="374" spans="1:11" ht="15" customHeight="1" thickBot="1" x14ac:dyDescent="0.25">
      <c r="A374" s="177"/>
      <c r="B374" s="156"/>
      <c r="C374" s="161"/>
      <c r="D374" s="163"/>
      <c r="E374" s="164"/>
      <c r="F374" s="165"/>
      <c r="G374" s="159"/>
      <c r="H374" s="159"/>
      <c r="J374" s="6"/>
      <c r="K374" s="6"/>
    </row>
    <row r="375" spans="1:11" s="6" customFormat="1" ht="22.5" customHeight="1" x14ac:dyDescent="0.2">
      <c r="A375" s="237" t="s">
        <v>961</v>
      </c>
      <c r="B375" s="351" t="s">
        <v>118</v>
      </c>
      <c r="C375" s="351"/>
      <c r="D375" s="351"/>
      <c r="E375" s="351"/>
      <c r="F375" s="351"/>
      <c r="G375" s="351"/>
      <c r="H375" s="351"/>
    </row>
    <row r="376" spans="1:11" ht="15" customHeight="1" x14ac:dyDescent="0.2">
      <c r="A376" s="177"/>
      <c r="B376" s="156"/>
      <c r="C376" s="166"/>
      <c r="D376" s="157"/>
      <c r="E376" s="158"/>
      <c r="F376" s="159"/>
      <c r="G376" s="160"/>
      <c r="H376" s="160"/>
    </row>
    <row r="377" spans="1:11" ht="15" customHeight="1" x14ac:dyDescent="0.2">
      <c r="A377" s="177"/>
      <c r="B377" s="289" t="s">
        <v>0</v>
      </c>
      <c r="C377" s="161">
        <f>C367</f>
        <v>259.29944444444459</v>
      </c>
      <c r="D377" s="162" t="s">
        <v>2</v>
      </c>
      <c r="E377" s="288" t="str">
        <f>"ITEM "&amp;A361</f>
        <v>ITEM 7.4.7</v>
      </c>
      <c r="F377" s="159"/>
      <c r="G377" s="160"/>
      <c r="H377" s="160"/>
    </row>
    <row r="378" spans="1:11" ht="15" customHeight="1" thickBot="1" x14ac:dyDescent="0.25">
      <c r="A378" s="177"/>
      <c r="B378" s="156"/>
      <c r="C378" s="161"/>
      <c r="D378" s="163"/>
      <c r="E378" s="164"/>
      <c r="F378" s="165"/>
      <c r="G378" s="159"/>
      <c r="H378" s="159"/>
      <c r="J378" s="6"/>
      <c r="K378" s="6"/>
    </row>
    <row r="379" spans="1:11" s="171" customFormat="1" ht="22.5" customHeight="1" thickBot="1" x14ac:dyDescent="0.25">
      <c r="A379" s="238" t="s">
        <v>513</v>
      </c>
      <c r="B379" s="353" t="s">
        <v>78</v>
      </c>
      <c r="C379" s="353"/>
      <c r="D379" s="353"/>
      <c r="E379" s="353"/>
      <c r="F379" s="353"/>
      <c r="G379" s="170"/>
      <c r="H379" s="170"/>
    </row>
    <row r="380" spans="1:11" s="6" customFormat="1" ht="22.5" customHeight="1" x14ac:dyDescent="0.2">
      <c r="A380" s="237" t="s">
        <v>514</v>
      </c>
      <c r="B380" s="351" t="s">
        <v>243</v>
      </c>
      <c r="C380" s="351"/>
      <c r="D380" s="351"/>
      <c r="E380" s="351"/>
      <c r="F380" s="351"/>
      <c r="G380" s="172"/>
      <c r="H380" s="172"/>
    </row>
    <row r="381" spans="1:11" s="174" customFormat="1" ht="15" customHeight="1" x14ac:dyDescent="0.2">
      <c r="A381" s="177"/>
      <c r="B381" s="156"/>
      <c r="C381" s="166"/>
      <c r="D381" s="173"/>
      <c r="E381" s="352"/>
      <c r="F381" s="352"/>
      <c r="G381" s="352"/>
      <c r="H381" s="352"/>
    </row>
    <row r="382" spans="1:11" s="174" customFormat="1" ht="15" customHeight="1" x14ac:dyDescent="0.2">
      <c r="A382" s="177"/>
      <c r="B382" s="289" t="s">
        <v>0</v>
      </c>
      <c r="C382" s="161">
        <v>182.65</v>
      </c>
      <c r="D382" s="162" t="s">
        <v>2</v>
      </c>
      <c r="E382" s="288" t="s">
        <v>123</v>
      </c>
      <c r="F382" s="288"/>
      <c r="G382" s="288"/>
      <c r="H382" s="175"/>
      <c r="J382" s="176"/>
      <c r="K382" s="176"/>
    </row>
    <row r="383" spans="1:11" s="174" customFormat="1" ht="15" customHeight="1" thickBot="1" x14ac:dyDescent="0.25">
      <c r="A383" s="177"/>
      <c r="B383" s="156"/>
      <c r="C383" s="166"/>
      <c r="D383" s="173"/>
      <c r="E383" s="352"/>
      <c r="F383" s="352"/>
      <c r="G383" s="352"/>
      <c r="H383" s="352"/>
    </row>
    <row r="384" spans="1:11" s="6" customFormat="1" ht="22.5" customHeight="1" x14ac:dyDescent="0.2">
      <c r="A384" s="237" t="s">
        <v>515</v>
      </c>
      <c r="B384" s="351" t="s">
        <v>489</v>
      </c>
      <c r="C384" s="351"/>
      <c r="D384" s="351"/>
      <c r="E384" s="351"/>
      <c r="F384" s="351"/>
      <c r="G384" s="172"/>
      <c r="H384" s="172"/>
    </row>
    <row r="385" spans="1:11" s="174" customFormat="1" ht="15" customHeight="1" x14ac:dyDescent="0.2">
      <c r="A385" s="177"/>
      <c r="B385" s="156"/>
      <c r="C385" s="166"/>
      <c r="D385" s="173"/>
      <c r="E385" s="352"/>
      <c r="F385" s="352"/>
      <c r="G385" s="352"/>
      <c r="H385" s="352"/>
    </row>
    <row r="386" spans="1:11" s="174" customFormat="1" ht="15" customHeight="1" x14ac:dyDescent="0.2">
      <c r="A386" s="177"/>
      <c r="B386" s="289" t="s">
        <v>0</v>
      </c>
      <c r="C386" s="161">
        <v>39.130000000000003</v>
      </c>
      <c r="D386" s="162" t="s">
        <v>2</v>
      </c>
      <c r="E386" s="288" t="s">
        <v>123</v>
      </c>
      <c r="F386" s="288"/>
      <c r="G386" s="288"/>
      <c r="H386" s="175"/>
      <c r="J386" s="176"/>
      <c r="K386" s="176"/>
    </row>
    <row r="387" spans="1:11" s="174" customFormat="1" ht="15" customHeight="1" thickBot="1" x14ac:dyDescent="0.25">
      <c r="A387" s="177"/>
      <c r="B387" s="156"/>
      <c r="C387" s="166"/>
      <c r="D387" s="173"/>
      <c r="E387" s="352"/>
      <c r="F387" s="352"/>
      <c r="G387" s="352"/>
      <c r="H387" s="352"/>
    </row>
    <row r="388" spans="1:11" s="6" customFormat="1" ht="22.5" customHeight="1" x14ac:dyDescent="0.2">
      <c r="A388" s="237" t="s">
        <v>516</v>
      </c>
      <c r="B388" s="351" t="s">
        <v>488</v>
      </c>
      <c r="C388" s="351"/>
      <c r="D388" s="351"/>
      <c r="E388" s="351"/>
      <c r="F388" s="351"/>
      <c r="G388" s="172"/>
      <c r="H388" s="172"/>
    </row>
    <row r="389" spans="1:11" s="174" customFormat="1" ht="15" customHeight="1" x14ac:dyDescent="0.2">
      <c r="A389" s="177"/>
      <c r="B389" s="156"/>
      <c r="C389" s="166"/>
      <c r="D389" s="173"/>
      <c r="E389" s="352"/>
      <c r="F389" s="352"/>
      <c r="G389" s="352"/>
      <c r="H389" s="352"/>
    </row>
    <row r="390" spans="1:11" s="174" customFormat="1" ht="15" customHeight="1" x14ac:dyDescent="0.2">
      <c r="A390" s="177"/>
      <c r="B390" s="289" t="s">
        <v>0</v>
      </c>
      <c r="C390" s="161">
        <v>27.53</v>
      </c>
      <c r="D390" s="162" t="s">
        <v>2</v>
      </c>
      <c r="E390" s="288" t="s">
        <v>123</v>
      </c>
      <c r="F390" s="288"/>
      <c r="G390" s="288"/>
      <c r="H390" s="175"/>
      <c r="J390" s="176"/>
      <c r="K390" s="176"/>
    </row>
    <row r="391" spans="1:11" s="174" customFormat="1" ht="15" customHeight="1" thickBot="1" x14ac:dyDescent="0.25">
      <c r="A391" s="177"/>
      <c r="B391" s="156"/>
      <c r="C391" s="166"/>
      <c r="D391" s="173"/>
      <c r="E391" s="352"/>
      <c r="F391" s="352"/>
      <c r="G391" s="352"/>
      <c r="H391" s="352"/>
    </row>
    <row r="392" spans="1:11" s="6" customFormat="1" ht="22.5" customHeight="1" x14ac:dyDescent="0.2">
      <c r="A392" s="237" t="s">
        <v>517</v>
      </c>
      <c r="B392" s="351" t="s">
        <v>104</v>
      </c>
      <c r="C392" s="351"/>
      <c r="D392" s="351"/>
      <c r="E392" s="351"/>
      <c r="F392" s="351"/>
      <c r="G392" s="351"/>
      <c r="H392" s="351"/>
    </row>
    <row r="393" spans="1:11" ht="15" customHeight="1" x14ac:dyDescent="0.2">
      <c r="A393" s="177"/>
      <c r="B393" s="156"/>
      <c r="C393" s="166"/>
      <c r="D393" s="157"/>
      <c r="E393" s="199"/>
      <c r="F393" s="159"/>
      <c r="G393" s="160"/>
      <c r="H393" s="160"/>
    </row>
    <row r="394" spans="1:11" ht="15" customHeight="1" x14ac:dyDescent="0.2">
      <c r="A394" s="177"/>
      <c r="B394" s="156" t="s">
        <v>109</v>
      </c>
      <c r="C394" s="166">
        <f>C386</f>
        <v>39.130000000000003</v>
      </c>
      <c r="D394" s="167" t="s">
        <v>2</v>
      </c>
      <c r="E394" s="288" t="str">
        <f>"ITEM "&amp;A384</f>
        <v>ITEM 7.5.2</v>
      </c>
      <c r="F394" s="288"/>
      <c r="G394" s="288"/>
      <c r="H394" s="288"/>
    </row>
    <row r="395" spans="1:11" ht="15" customHeight="1" x14ac:dyDescent="0.2">
      <c r="A395" s="177"/>
      <c r="B395" s="156" t="s">
        <v>236</v>
      </c>
      <c r="C395" s="166">
        <v>1.1000000000000001</v>
      </c>
      <c r="D395" s="167" t="s">
        <v>237</v>
      </c>
      <c r="E395" s="288"/>
      <c r="F395" s="288"/>
      <c r="G395" s="288"/>
      <c r="H395" s="288"/>
    </row>
    <row r="396" spans="1:11" ht="15" customHeight="1" x14ac:dyDescent="0.2">
      <c r="A396" s="177"/>
      <c r="B396" s="156" t="s">
        <v>56</v>
      </c>
      <c r="C396" s="166">
        <v>50</v>
      </c>
      <c r="D396" s="167" t="s">
        <v>53</v>
      </c>
      <c r="E396" s="288"/>
      <c r="F396" s="288"/>
      <c r="G396" s="288"/>
      <c r="H396" s="288"/>
    </row>
    <row r="397" spans="1:11" ht="15" customHeight="1" x14ac:dyDescent="0.2">
      <c r="A397" s="177"/>
      <c r="B397" s="283" t="s">
        <v>110</v>
      </c>
      <c r="C397" s="284">
        <f>C394*C395*((100+50)/100)</f>
        <v>64.56450000000001</v>
      </c>
      <c r="D397" s="285" t="s">
        <v>2</v>
      </c>
      <c r="E397" s="288"/>
      <c r="F397" s="288"/>
      <c r="G397" s="288"/>
      <c r="H397" s="288"/>
    </row>
    <row r="398" spans="1:11" ht="15" customHeight="1" x14ac:dyDescent="0.2">
      <c r="A398" s="177"/>
      <c r="B398" s="156" t="s">
        <v>244</v>
      </c>
      <c r="C398" s="166">
        <f>C390</f>
        <v>27.53</v>
      </c>
      <c r="D398" s="167" t="s">
        <v>2</v>
      </c>
      <c r="E398" s="288" t="str">
        <f>"ITEM "&amp;A388</f>
        <v>ITEM 7.5.3</v>
      </c>
      <c r="F398" s="288"/>
      <c r="G398" s="288"/>
      <c r="H398" s="288"/>
    </row>
    <row r="399" spans="1:11" ht="15" customHeight="1" x14ac:dyDescent="0.2">
      <c r="A399" s="177"/>
      <c r="B399" s="156" t="s">
        <v>245</v>
      </c>
      <c r="C399" s="166">
        <f>0.565+0.565</f>
        <v>1.1299999999999999</v>
      </c>
      <c r="D399" s="167" t="s">
        <v>237</v>
      </c>
      <c r="E399" s="199"/>
      <c r="F399" s="199"/>
      <c r="G399" s="199"/>
      <c r="H399" s="199"/>
    </row>
    <row r="400" spans="1:11" ht="15" customHeight="1" x14ac:dyDescent="0.2">
      <c r="A400" s="177"/>
      <c r="B400" s="156" t="s">
        <v>56</v>
      </c>
      <c r="C400" s="166">
        <v>30</v>
      </c>
      <c r="D400" s="167" t="s">
        <v>53</v>
      </c>
      <c r="E400" s="199"/>
      <c r="F400" s="159"/>
      <c r="G400" s="160"/>
      <c r="H400" s="160"/>
    </row>
    <row r="401" spans="1:11" ht="15" customHeight="1" x14ac:dyDescent="0.2">
      <c r="A401" s="177"/>
      <c r="B401" s="283" t="s">
        <v>246</v>
      </c>
      <c r="C401" s="284">
        <f>C398*C399*((100+30)/100)</f>
        <v>40.441569999999999</v>
      </c>
      <c r="D401" s="285" t="s">
        <v>6</v>
      </c>
      <c r="E401" s="199"/>
      <c r="F401" s="199"/>
      <c r="G401" s="199"/>
      <c r="H401" s="199"/>
    </row>
    <row r="402" spans="1:11" ht="15" customHeight="1" x14ac:dyDescent="0.2">
      <c r="A402" s="177"/>
      <c r="B402" s="289" t="s">
        <v>0</v>
      </c>
      <c r="C402" s="161">
        <f>C401+C397</f>
        <v>105.00607000000001</v>
      </c>
      <c r="D402" s="162" t="s">
        <v>2</v>
      </c>
      <c r="E402" s="5"/>
      <c r="F402" s="5"/>
      <c r="G402" s="5"/>
    </row>
    <row r="403" spans="1:11" ht="15" customHeight="1" thickBot="1" x14ac:dyDescent="0.25">
      <c r="A403" s="177"/>
      <c r="B403" s="156"/>
      <c r="C403" s="161"/>
      <c r="D403" s="163"/>
      <c r="E403" s="164"/>
      <c r="F403" s="165"/>
      <c r="G403" s="159"/>
      <c r="H403" s="159"/>
      <c r="J403" s="6"/>
      <c r="K403" s="6"/>
    </row>
    <row r="404" spans="1:11" s="6" customFormat="1" ht="22.5" customHeight="1" x14ac:dyDescent="0.2">
      <c r="A404" s="237" t="s">
        <v>518</v>
      </c>
      <c r="B404" s="351" t="s">
        <v>54</v>
      </c>
      <c r="C404" s="351"/>
      <c r="D404" s="351"/>
      <c r="E404" s="351"/>
      <c r="F404" s="351"/>
      <c r="G404" s="351"/>
      <c r="H404" s="351"/>
    </row>
    <row r="405" spans="1:11" ht="15" customHeight="1" x14ac:dyDescent="0.2">
      <c r="A405" s="177"/>
      <c r="B405" s="156"/>
      <c r="C405" s="166"/>
      <c r="D405" s="157"/>
      <c r="E405" s="199"/>
      <c r="F405" s="159"/>
      <c r="G405" s="160"/>
      <c r="H405" s="160"/>
    </row>
    <row r="406" spans="1:11" ht="15" customHeight="1" x14ac:dyDescent="0.2">
      <c r="A406" s="177"/>
      <c r="B406" s="156" t="s">
        <v>58</v>
      </c>
      <c r="C406" s="166">
        <f>C402</f>
        <v>105.00607000000001</v>
      </c>
      <c r="D406" s="167" t="s">
        <v>2</v>
      </c>
      <c r="E406" s="352" t="str">
        <f>"ITEM "&amp;A392</f>
        <v>ITEM 7.5.4</v>
      </c>
      <c r="F406" s="352" t="str">
        <f t="shared" ref="F406" si="0">"ITEM "&amp;B390</f>
        <v>ITEM Total</v>
      </c>
      <c r="G406" s="352" t="str">
        <f t="shared" ref="G406" si="1">"ITEM "&amp;C390</f>
        <v>ITEM 27,53</v>
      </c>
      <c r="H406" s="352" t="str">
        <f t="shared" ref="H406" si="2">"ITEM "&amp;D390</f>
        <v>ITEM m³</v>
      </c>
    </row>
    <row r="407" spans="1:11" ht="15" customHeight="1" x14ac:dyDescent="0.2">
      <c r="A407" s="177"/>
      <c r="B407" s="156" t="s">
        <v>106</v>
      </c>
      <c r="C407" s="166">
        <v>17.2</v>
      </c>
      <c r="D407" s="167" t="s">
        <v>55</v>
      </c>
      <c r="E407" s="199" t="s">
        <v>101</v>
      </c>
      <c r="F407" s="159"/>
      <c r="G407" s="160"/>
      <c r="H407" s="160"/>
    </row>
    <row r="408" spans="1:11" ht="15" customHeight="1" x14ac:dyDescent="0.2">
      <c r="A408" s="177"/>
      <c r="B408" s="289" t="s">
        <v>0</v>
      </c>
      <c r="C408" s="161">
        <f>C406*C407</f>
        <v>1806.1044040000002</v>
      </c>
      <c r="D408" s="162" t="s">
        <v>59</v>
      </c>
      <c r="E408" s="199"/>
      <c r="F408" s="159"/>
      <c r="G408" s="160"/>
      <c r="H408" s="160"/>
    </row>
    <row r="409" spans="1:11" ht="15" customHeight="1" thickBot="1" x14ac:dyDescent="0.25">
      <c r="A409" s="177"/>
      <c r="B409" s="156"/>
      <c r="C409" s="161"/>
      <c r="D409" s="163"/>
      <c r="E409" s="164"/>
      <c r="F409" s="165"/>
      <c r="G409" s="159"/>
      <c r="H409" s="159"/>
      <c r="J409" s="6"/>
      <c r="K409" s="6"/>
    </row>
    <row r="410" spans="1:11" s="171" customFormat="1" ht="22.5" customHeight="1" thickBot="1" x14ac:dyDescent="0.25">
      <c r="A410" s="238" t="s">
        <v>519</v>
      </c>
      <c r="B410" s="353" t="s">
        <v>119</v>
      </c>
      <c r="C410" s="353"/>
      <c r="D410" s="353"/>
      <c r="E410" s="353"/>
      <c r="F410" s="353"/>
      <c r="G410" s="170"/>
      <c r="H410" s="170"/>
    </row>
    <row r="411" spans="1:11" s="6" customFormat="1" ht="22.5" customHeight="1" x14ac:dyDescent="0.2">
      <c r="A411" s="237" t="s">
        <v>520</v>
      </c>
      <c r="B411" s="351" t="s">
        <v>387</v>
      </c>
      <c r="C411" s="351"/>
      <c r="D411" s="351"/>
      <c r="E411" s="351"/>
      <c r="F411" s="351"/>
      <c r="G411" s="172"/>
      <c r="H411" s="172"/>
    </row>
    <row r="412" spans="1:11" s="174" customFormat="1" ht="15" customHeight="1" x14ac:dyDescent="0.2">
      <c r="A412" s="177"/>
      <c r="B412" s="156"/>
      <c r="C412" s="166"/>
      <c r="D412" s="173"/>
      <c r="E412" s="352"/>
      <c r="F412" s="352"/>
      <c r="G412" s="352"/>
      <c r="H412" s="352"/>
    </row>
    <row r="413" spans="1:11" s="174" customFormat="1" ht="15" customHeight="1" x14ac:dyDescent="0.2">
      <c r="A413" s="177"/>
      <c r="B413" s="289" t="s">
        <v>0</v>
      </c>
      <c r="C413" s="161">
        <v>32.76</v>
      </c>
      <c r="D413" s="162" t="s">
        <v>6</v>
      </c>
      <c r="E413" s="359"/>
      <c r="F413" s="359"/>
      <c r="G413" s="359"/>
      <c r="H413" s="175"/>
      <c r="J413" s="176"/>
      <c r="K413" s="176"/>
    </row>
    <row r="414" spans="1:11" s="174" customFormat="1" ht="15" customHeight="1" thickBot="1" x14ac:dyDescent="0.25">
      <c r="A414" s="177"/>
      <c r="B414" s="156"/>
      <c r="C414" s="166"/>
      <c r="D414" s="173"/>
      <c r="E414" s="352"/>
      <c r="F414" s="352"/>
      <c r="G414" s="352"/>
      <c r="H414" s="352"/>
    </row>
    <row r="415" spans="1:11" s="6" customFormat="1" ht="22.5" customHeight="1" x14ac:dyDescent="0.2">
      <c r="A415" s="237" t="s">
        <v>521</v>
      </c>
      <c r="B415" s="351" t="s">
        <v>643</v>
      </c>
      <c r="C415" s="351"/>
      <c r="D415" s="351"/>
      <c r="E415" s="351"/>
      <c r="F415" s="351"/>
      <c r="G415" s="172"/>
      <c r="H415" s="172"/>
    </row>
    <row r="416" spans="1:11" s="174" customFormat="1" ht="15" customHeight="1" x14ac:dyDescent="0.2">
      <c r="A416" s="177"/>
      <c r="B416" s="156"/>
      <c r="C416" s="166"/>
      <c r="D416" s="173"/>
      <c r="E416" s="352"/>
      <c r="F416" s="352"/>
      <c r="G416" s="352"/>
      <c r="H416" s="352"/>
    </row>
    <row r="417" spans="1:11" s="174" customFormat="1" ht="15" customHeight="1" x14ac:dyDescent="0.2">
      <c r="A417" s="177"/>
      <c r="B417" s="289" t="s">
        <v>0</v>
      </c>
      <c r="C417" s="161">
        <v>132.5</v>
      </c>
      <c r="D417" s="162" t="s">
        <v>6</v>
      </c>
      <c r="E417" s="359"/>
      <c r="F417" s="359"/>
      <c r="G417" s="359"/>
      <c r="H417" s="233"/>
      <c r="J417" s="176"/>
      <c r="K417" s="176"/>
    </row>
    <row r="418" spans="1:11" s="174" customFormat="1" ht="15" customHeight="1" thickBot="1" x14ac:dyDescent="0.25">
      <c r="A418" s="177"/>
      <c r="B418" s="156"/>
      <c r="C418" s="166"/>
      <c r="D418" s="173"/>
      <c r="E418" s="352"/>
      <c r="F418" s="352"/>
      <c r="G418" s="352"/>
      <c r="H418" s="352"/>
    </row>
    <row r="419" spans="1:11" s="6" customFormat="1" ht="22.5" customHeight="1" x14ac:dyDescent="0.2">
      <c r="A419" s="237" t="s">
        <v>522</v>
      </c>
      <c r="B419" s="351" t="s">
        <v>120</v>
      </c>
      <c r="C419" s="351"/>
      <c r="D419" s="351"/>
      <c r="E419" s="351"/>
      <c r="F419" s="351"/>
      <c r="G419" s="172"/>
      <c r="H419" s="172"/>
    </row>
    <row r="420" spans="1:11" s="174" customFormat="1" ht="15" customHeight="1" x14ac:dyDescent="0.2">
      <c r="A420" s="177"/>
      <c r="B420" s="156"/>
      <c r="C420" s="166"/>
      <c r="D420" s="173"/>
      <c r="E420" s="352"/>
      <c r="F420" s="352"/>
      <c r="G420" s="352"/>
      <c r="H420" s="352"/>
    </row>
    <row r="421" spans="1:11" s="174" customFormat="1" ht="15" customHeight="1" x14ac:dyDescent="0.2">
      <c r="A421" s="177"/>
      <c r="B421" s="289" t="s">
        <v>0</v>
      </c>
      <c r="C421" s="161">
        <v>212</v>
      </c>
      <c r="D421" s="162" t="s">
        <v>6</v>
      </c>
      <c r="E421" s="359"/>
      <c r="F421" s="359"/>
      <c r="G421" s="359"/>
      <c r="H421" s="175"/>
      <c r="J421" s="176"/>
      <c r="K421" s="176"/>
    </row>
    <row r="422" spans="1:11" s="174" customFormat="1" ht="15" customHeight="1" thickBot="1" x14ac:dyDescent="0.25">
      <c r="A422" s="177"/>
      <c r="B422" s="156"/>
      <c r="C422" s="166"/>
      <c r="D422" s="173"/>
      <c r="E422" s="352"/>
      <c r="F422" s="352"/>
      <c r="G422" s="352"/>
      <c r="H422" s="352"/>
    </row>
    <row r="423" spans="1:11" s="171" customFormat="1" ht="22.5" customHeight="1" thickBot="1" x14ac:dyDescent="0.25">
      <c r="A423" s="238" t="s">
        <v>691</v>
      </c>
      <c r="B423" s="353" t="s">
        <v>462</v>
      </c>
      <c r="C423" s="353"/>
      <c r="D423" s="353"/>
      <c r="E423" s="353"/>
      <c r="F423" s="353"/>
      <c r="G423" s="170"/>
      <c r="H423" s="170"/>
    </row>
    <row r="424" spans="1:11" s="6" customFormat="1" ht="22.5" customHeight="1" x14ac:dyDescent="0.2">
      <c r="A424" s="239" t="s">
        <v>692</v>
      </c>
      <c r="B424" s="351" t="s">
        <v>135</v>
      </c>
      <c r="C424" s="351"/>
      <c r="D424" s="351"/>
      <c r="E424" s="351"/>
      <c r="F424" s="351"/>
      <c r="G424" s="172"/>
      <c r="H424" s="172"/>
    </row>
    <row r="425" spans="1:11" s="174" customFormat="1" ht="15" customHeight="1" x14ac:dyDescent="0.2">
      <c r="A425" s="177"/>
      <c r="B425" s="156"/>
      <c r="C425" s="166"/>
      <c r="D425" s="173"/>
      <c r="E425" s="352"/>
      <c r="F425" s="352"/>
      <c r="G425" s="352"/>
      <c r="H425" s="352"/>
    </row>
    <row r="426" spans="1:11" s="174" customFormat="1" ht="15" customHeight="1" x14ac:dyDescent="0.2">
      <c r="A426" s="177"/>
      <c r="B426" s="156" t="s">
        <v>644</v>
      </c>
      <c r="C426" s="166">
        <v>1</v>
      </c>
      <c r="D426" s="167" t="s">
        <v>41</v>
      </c>
      <c r="E426" s="271"/>
      <c r="F426" s="271"/>
      <c r="G426" s="271"/>
      <c r="H426" s="271"/>
    </row>
    <row r="427" spans="1:11" s="174" customFormat="1" ht="15" customHeight="1" x14ac:dyDescent="0.2">
      <c r="A427" s="177"/>
      <c r="B427" s="156" t="s">
        <v>456</v>
      </c>
      <c r="C427" s="166">
        <v>2</v>
      </c>
      <c r="D427" s="167" t="s">
        <v>41</v>
      </c>
      <c r="E427" s="199"/>
      <c r="F427" s="199"/>
      <c r="G427" s="199"/>
      <c r="H427" s="199"/>
    </row>
    <row r="428" spans="1:11" s="174" customFormat="1" ht="15" customHeight="1" x14ac:dyDescent="0.2">
      <c r="A428" s="177"/>
      <c r="B428" s="289" t="s">
        <v>0</v>
      </c>
      <c r="C428" s="161">
        <f>SUM(C426:C427)</f>
        <v>3</v>
      </c>
      <c r="D428" s="162" t="s">
        <v>41</v>
      </c>
      <c r="E428" s="359"/>
      <c r="F428" s="359"/>
      <c r="G428" s="359"/>
      <c r="H428" s="200"/>
      <c r="J428" s="176"/>
      <c r="K428" s="176"/>
    </row>
    <row r="429" spans="1:11" s="174" customFormat="1" ht="15" customHeight="1" thickBot="1" x14ac:dyDescent="0.25">
      <c r="A429" s="177"/>
      <c r="B429" s="156"/>
      <c r="C429" s="166"/>
      <c r="D429" s="173"/>
      <c r="E429" s="352"/>
      <c r="F429" s="352"/>
      <c r="G429" s="352"/>
      <c r="H429" s="352"/>
    </row>
    <row r="430" spans="1:11" s="6" customFormat="1" ht="22.5" customHeight="1" x14ac:dyDescent="0.2">
      <c r="A430" s="239" t="s">
        <v>523</v>
      </c>
      <c r="B430" s="351" t="s">
        <v>645</v>
      </c>
      <c r="C430" s="351"/>
      <c r="D430" s="351"/>
      <c r="E430" s="351"/>
      <c r="F430" s="351"/>
      <c r="G430" s="172"/>
      <c r="H430" s="172"/>
    </row>
    <row r="431" spans="1:11" s="174" customFormat="1" ht="15" customHeight="1" x14ac:dyDescent="0.2">
      <c r="A431" s="177"/>
      <c r="B431" s="156"/>
      <c r="C431" s="166"/>
      <c r="D431" s="173"/>
      <c r="E431" s="352"/>
      <c r="F431" s="352"/>
      <c r="G431" s="352"/>
      <c r="H431" s="352"/>
    </row>
    <row r="432" spans="1:11" s="174" customFormat="1" ht="15" customHeight="1" x14ac:dyDescent="0.2">
      <c r="A432" s="177"/>
      <c r="B432" s="156" t="s">
        <v>644</v>
      </c>
      <c r="C432" s="166">
        <v>1</v>
      </c>
      <c r="D432" s="167" t="s">
        <v>41</v>
      </c>
      <c r="E432" s="312"/>
      <c r="F432" s="312"/>
      <c r="G432" s="312"/>
      <c r="H432" s="312"/>
    </row>
    <row r="433" spans="1:11" s="174" customFormat="1" ht="15" customHeight="1" x14ac:dyDescent="0.2">
      <c r="A433" s="177"/>
      <c r="B433" s="156" t="s">
        <v>456</v>
      </c>
      <c r="C433" s="166">
        <v>5</v>
      </c>
      <c r="D433" s="167" t="s">
        <v>41</v>
      </c>
      <c r="E433" s="312"/>
      <c r="F433" s="312"/>
      <c r="G433" s="312"/>
      <c r="H433" s="312"/>
    </row>
    <row r="434" spans="1:11" s="174" customFormat="1" ht="15" customHeight="1" x14ac:dyDescent="0.2">
      <c r="A434" s="177"/>
      <c r="B434" s="289" t="s">
        <v>36</v>
      </c>
      <c r="C434" s="161">
        <f>SUM(C432:C433)</f>
        <v>6</v>
      </c>
      <c r="D434" s="162" t="s">
        <v>41</v>
      </c>
      <c r="E434" s="359"/>
      <c r="F434" s="359"/>
      <c r="G434" s="359"/>
      <c r="H434" s="273"/>
      <c r="J434" s="176"/>
      <c r="K434" s="176"/>
    </row>
    <row r="435" spans="1:11" ht="15" customHeight="1" thickBot="1" x14ac:dyDescent="0.25"/>
    <row r="436" spans="1:11" s="6" customFormat="1" ht="22.5" customHeight="1" x14ac:dyDescent="0.2">
      <c r="A436" s="239" t="s">
        <v>599</v>
      </c>
      <c r="B436" s="351" t="s">
        <v>121</v>
      </c>
      <c r="C436" s="351"/>
      <c r="D436" s="351"/>
      <c r="E436" s="351"/>
      <c r="F436" s="351"/>
      <c r="G436" s="172"/>
      <c r="H436" s="172"/>
    </row>
    <row r="437" spans="1:11" s="174" customFormat="1" ht="15" customHeight="1" x14ac:dyDescent="0.2">
      <c r="A437" s="177"/>
      <c r="B437" s="156"/>
      <c r="C437" s="166"/>
      <c r="D437" s="173"/>
      <c r="E437" s="352"/>
      <c r="F437" s="352"/>
      <c r="G437" s="352"/>
      <c r="H437" s="352"/>
    </row>
    <row r="438" spans="1:11" s="174" customFormat="1" ht="15" customHeight="1" x14ac:dyDescent="0.2">
      <c r="A438" s="177"/>
      <c r="B438" s="289" t="s">
        <v>36</v>
      </c>
      <c r="C438" s="161">
        <v>5</v>
      </c>
      <c r="D438" s="162" t="s">
        <v>41</v>
      </c>
      <c r="E438" s="359"/>
      <c r="F438" s="359"/>
      <c r="G438" s="359"/>
      <c r="H438" s="175"/>
      <c r="J438" s="176"/>
      <c r="K438" s="176"/>
    </row>
    <row r="439" spans="1:11" s="174" customFormat="1" ht="15" customHeight="1" thickBot="1" x14ac:dyDescent="0.25">
      <c r="A439" s="177"/>
      <c r="B439" s="156"/>
      <c r="C439" s="166"/>
      <c r="D439" s="173"/>
      <c r="E439" s="352"/>
      <c r="F439" s="352"/>
      <c r="G439" s="352"/>
      <c r="H439" s="352"/>
    </row>
    <row r="440" spans="1:11" s="6" customFormat="1" ht="22.5" customHeight="1" x14ac:dyDescent="0.2">
      <c r="A440" s="239" t="s">
        <v>693</v>
      </c>
      <c r="B440" s="351" t="s">
        <v>646</v>
      </c>
      <c r="C440" s="351"/>
      <c r="D440" s="351"/>
      <c r="E440" s="351"/>
      <c r="F440" s="351"/>
      <c r="G440" s="172"/>
      <c r="H440" s="172"/>
    </row>
    <row r="441" spans="1:11" s="174" customFormat="1" ht="15" customHeight="1" x14ac:dyDescent="0.2">
      <c r="A441" s="177"/>
      <c r="B441" s="156"/>
      <c r="C441" s="166"/>
      <c r="D441" s="173"/>
      <c r="E441" s="352"/>
      <c r="F441" s="352"/>
      <c r="G441" s="352"/>
      <c r="H441" s="352"/>
    </row>
    <row r="442" spans="1:11" s="174" customFormat="1" ht="15" customHeight="1" x14ac:dyDescent="0.2">
      <c r="A442" s="177"/>
      <c r="B442" s="315" t="s">
        <v>36</v>
      </c>
      <c r="C442" s="161">
        <v>3</v>
      </c>
      <c r="D442" s="162" t="s">
        <v>41</v>
      </c>
      <c r="E442" s="359"/>
      <c r="F442" s="359"/>
      <c r="G442" s="359"/>
      <c r="H442" s="313"/>
      <c r="J442" s="176"/>
      <c r="K442" s="176"/>
    </row>
    <row r="443" spans="1:11" s="174" customFormat="1" ht="15" customHeight="1" thickBot="1" x14ac:dyDescent="0.25">
      <c r="A443" s="177"/>
      <c r="B443" s="156"/>
      <c r="C443" s="166"/>
      <c r="D443" s="173"/>
      <c r="E443" s="352"/>
      <c r="F443" s="352"/>
      <c r="G443" s="352"/>
      <c r="H443" s="352"/>
    </row>
    <row r="444" spans="1:11" s="6" customFormat="1" ht="22.5" customHeight="1" x14ac:dyDescent="0.2">
      <c r="A444" s="239" t="s">
        <v>694</v>
      </c>
      <c r="B444" s="351" t="s">
        <v>647</v>
      </c>
      <c r="C444" s="351"/>
      <c r="D444" s="351"/>
      <c r="E444" s="351"/>
      <c r="F444" s="351"/>
      <c r="G444" s="172"/>
      <c r="H444" s="172"/>
    </row>
    <row r="445" spans="1:11" s="174" customFormat="1" ht="15" customHeight="1" x14ac:dyDescent="0.2">
      <c r="A445" s="177"/>
      <c r="B445" s="156"/>
      <c r="C445" s="166"/>
      <c r="D445" s="173"/>
      <c r="E445" s="352"/>
      <c r="F445" s="352"/>
      <c r="G445" s="352"/>
      <c r="H445" s="352"/>
    </row>
    <row r="446" spans="1:11" s="174" customFormat="1" ht="15" customHeight="1" x14ac:dyDescent="0.2">
      <c r="A446" s="177"/>
      <c r="B446" s="289" t="s">
        <v>36</v>
      </c>
      <c r="C446" s="161">
        <v>1</v>
      </c>
      <c r="D446" s="162" t="s">
        <v>41</v>
      </c>
      <c r="E446" s="271"/>
      <c r="F446" s="277"/>
      <c r="G446" s="277"/>
      <c r="H446" s="265"/>
      <c r="J446" s="176"/>
      <c r="K446" s="176"/>
    </row>
    <row r="447" spans="1:11" s="174" customFormat="1" ht="15" customHeight="1" thickBot="1" x14ac:dyDescent="0.25">
      <c r="A447" s="177"/>
      <c r="B447" s="156"/>
      <c r="C447" s="166"/>
      <c r="D447" s="173"/>
      <c r="E447" s="352"/>
      <c r="F447" s="352"/>
      <c r="G447" s="352"/>
      <c r="H447" s="352"/>
    </row>
    <row r="448" spans="1:11" s="6" customFormat="1" ht="22.5" customHeight="1" x14ac:dyDescent="0.2">
      <c r="A448" s="239" t="s">
        <v>695</v>
      </c>
      <c r="B448" s="351" t="s">
        <v>648</v>
      </c>
      <c r="C448" s="351"/>
      <c r="D448" s="351"/>
      <c r="E448" s="351"/>
      <c r="F448" s="351"/>
      <c r="G448" s="172"/>
      <c r="H448" s="172"/>
    </row>
    <row r="449" spans="1:11" s="174" customFormat="1" ht="15" customHeight="1" x14ac:dyDescent="0.2">
      <c r="A449" s="177"/>
      <c r="B449" s="156"/>
      <c r="C449" s="166"/>
      <c r="D449" s="173"/>
      <c r="E449" s="352"/>
      <c r="F449" s="352"/>
      <c r="G449" s="352"/>
      <c r="H449" s="352"/>
    </row>
    <row r="450" spans="1:11" s="174" customFormat="1" ht="15" customHeight="1" x14ac:dyDescent="0.2">
      <c r="A450" s="177"/>
      <c r="B450" s="315" t="s">
        <v>36</v>
      </c>
      <c r="C450" s="161">
        <v>1</v>
      </c>
      <c r="D450" s="162" t="s">
        <v>41</v>
      </c>
      <c r="E450" s="312"/>
      <c r="F450" s="277"/>
      <c r="G450" s="277"/>
      <c r="H450" s="313"/>
      <c r="J450" s="176"/>
      <c r="K450" s="176"/>
    </row>
    <row r="451" spans="1:11" s="174" customFormat="1" ht="15" customHeight="1" thickBot="1" x14ac:dyDescent="0.25">
      <c r="A451" s="177"/>
      <c r="B451" s="156"/>
      <c r="C451" s="166"/>
      <c r="D451" s="173"/>
      <c r="E451" s="352"/>
      <c r="F451" s="352"/>
      <c r="G451" s="352"/>
      <c r="H451" s="352"/>
    </row>
    <row r="452" spans="1:11" s="6" customFormat="1" ht="22.5" customHeight="1" x14ac:dyDescent="0.2">
      <c r="A452" s="239" t="s">
        <v>696</v>
      </c>
      <c r="B452" s="351" t="s">
        <v>962</v>
      </c>
      <c r="C452" s="351"/>
      <c r="D452" s="351"/>
      <c r="E452" s="351"/>
      <c r="F452" s="351"/>
      <c r="G452" s="172"/>
      <c r="H452" s="172"/>
    </row>
    <row r="453" spans="1:11" s="174" customFormat="1" ht="15" customHeight="1" x14ac:dyDescent="0.2">
      <c r="A453" s="177"/>
      <c r="B453" s="156"/>
      <c r="C453" s="166"/>
      <c r="D453" s="173"/>
      <c r="E453" s="352"/>
      <c r="F453" s="352"/>
      <c r="G453" s="352"/>
      <c r="H453" s="352"/>
    </row>
    <row r="454" spans="1:11" s="174" customFormat="1" ht="15" customHeight="1" x14ac:dyDescent="0.2">
      <c r="A454" s="177"/>
      <c r="B454" s="315" t="s">
        <v>36</v>
      </c>
      <c r="C454" s="161">
        <v>1</v>
      </c>
      <c r="D454" s="162" t="s">
        <v>41</v>
      </c>
      <c r="E454" s="312"/>
      <c r="F454" s="277"/>
      <c r="G454" s="277"/>
      <c r="H454" s="313"/>
      <c r="J454" s="176"/>
      <c r="K454" s="176"/>
    </row>
    <row r="455" spans="1:11" s="174" customFormat="1" ht="15" customHeight="1" thickBot="1" x14ac:dyDescent="0.25">
      <c r="A455" s="177"/>
      <c r="B455" s="156"/>
      <c r="C455" s="166"/>
      <c r="D455" s="173"/>
      <c r="E455" s="352"/>
      <c r="F455" s="352"/>
      <c r="G455" s="352"/>
      <c r="H455" s="352"/>
    </row>
    <row r="456" spans="1:11" s="6" customFormat="1" ht="22.5" customHeight="1" x14ac:dyDescent="0.2">
      <c r="A456" s="239" t="s">
        <v>697</v>
      </c>
      <c r="B456" s="351" t="s">
        <v>537</v>
      </c>
      <c r="C456" s="351"/>
      <c r="D456" s="351"/>
      <c r="E456" s="351"/>
      <c r="F456" s="351"/>
      <c r="G456" s="172"/>
      <c r="H456" s="172"/>
    </row>
    <row r="457" spans="1:11" s="174" customFormat="1" ht="15" customHeight="1" x14ac:dyDescent="0.2">
      <c r="A457" s="177"/>
      <c r="B457" s="156"/>
      <c r="C457" s="166"/>
      <c r="D457" s="173"/>
      <c r="E457" s="352"/>
      <c r="F457" s="352"/>
      <c r="G457" s="352"/>
      <c r="H457" s="352"/>
    </row>
    <row r="458" spans="1:11" s="174" customFormat="1" ht="15" customHeight="1" x14ac:dyDescent="0.2">
      <c r="A458" s="177"/>
      <c r="B458" s="289" t="s">
        <v>36</v>
      </c>
      <c r="C458" s="161">
        <v>1</v>
      </c>
      <c r="D458" s="162" t="s">
        <v>41</v>
      </c>
      <c r="E458" s="281"/>
      <c r="F458" s="277"/>
      <c r="G458" s="277"/>
      <c r="H458" s="282"/>
      <c r="J458" s="176"/>
      <c r="K458" s="176"/>
    </row>
    <row r="459" spans="1:11" s="174" customFormat="1" ht="15" customHeight="1" thickBot="1" x14ac:dyDescent="0.25">
      <c r="A459" s="177"/>
      <c r="B459" s="156"/>
      <c r="C459" s="166"/>
      <c r="D459" s="173"/>
      <c r="E459" s="352"/>
      <c r="F459" s="352"/>
      <c r="G459" s="352"/>
      <c r="H459" s="352"/>
    </row>
    <row r="460" spans="1:11" s="6" customFormat="1" ht="22.5" customHeight="1" x14ac:dyDescent="0.2">
      <c r="A460" s="239" t="s">
        <v>698</v>
      </c>
      <c r="B460" s="351" t="s">
        <v>963</v>
      </c>
      <c r="C460" s="351"/>
      <c r="D460" s="351"/>
      <c r="E460" s="351"/>
      <c r="F460" s="351"/>
      <c r="G460" s="172"/>
      <c r="H460" s="172"/>
    </row>
    <row r="461" spans="1:11" s="174" customFormat="1" ht="15" customHeight="1" x14ac:dyDescent="0.2">
      <c r="A461" s="177"/>
      <c r="B461" s="156"/>
      <c r="C461" s="166"/>
      <c r="D461" s="173"/>
      <c r="E461" s="352"/>
      <c r="F461" s="352"/>
      <c r="G461" s="352"/>
      <c r="H461" s="352"/>
    </row>
    <row r="462" spans="1:11" s="174" customFormat="1" ht="15" customHeight="1" x14ac:dyDescent="0.2">
      <c r="A462" s="177"/>
      <c r="B462" s="315" t="s">
        <v>36</v>
      </c>
      <c r="C462" s="161">
        <v>1</v>
      </c>
      <c r="D462" s="162" t="s">
        <v>41</v>
      </c>
      <c r="E462" s="312"/>
      <c r="F462" s="277"/>
      <c r="G462" s="277"/>
      <c r="H462" s="313"/>
      <c r="J462" s="176"/>
      <c r="K462" s="176"/>
    </row>
    <row r="463" spans="1:11" s="174" customFormat="1" ht="15" customHeight="1" thickBot="1" x14ac:dyDescent="0.25">
      <c r="A463" s="177"/>
      <c r="B463" s="156"/>
      <c r="C463" s="166"/>
      <c r="D463" s="173"/>
      <c r="E463" s="352"/>
      <c r="F463" s="352"/>
      <c r="G463" s="352"/>
      <c r="H463" s="352"/>
    </row>
    <row r="464" spans="1:11" s="6" customFormat="1" ht="24.75" customHeight="1" thickBot="1" x14ac:dyDescent="0.25">
      <c r="A464" s="236">
        <v>8</v>
      </c>
      <c r="B464" s="354" t="s">
        <v>52</v>
      </c>
      <c r="C464" s="354"/>
      <c r="D464" s="354"/>
      <c r="E464" s="354"/>
      <c r="F464" s="354"/>
      <c r="G464" s="155"/>
      <c r="H464" s="155"/>
    </row>
    <row r="465" spans="1:11" s="171" customFormat="1" ht="22.5" customHeight="1" thickBot="1" x14ac:dyDescent="0.25">
      <c r="A465" s="238" t="s">
        <v>238</v>
      </c>
      <c r="B465" s="353" t="s">
        <v>547</v>
      </c>
      <c r="C465" s="353"/>
      <c r="D465" s="353"/>
      <c r="E465" s="353"/>
      <c r="F465" s="353"/>
      <c r="G465" s="170"/>
      <c r="H465" s="170"/>
    </row>
    <row r="466" spans="1:11" s="6" customFormat="1" ht="22.5" customHeight="1" x14ac:dyDescent="0.2">
      <c r="A466" s="237" t="s">
        <v>137</v>
      </c>
      <c r="B466" s="351" t="s">
        <v>546</v>
      </c>
      <c r="C466" s="351"/>
      <c r="D466" s="351"/>
      <c r="E466" s="351"/>
      <c r="F466" s="351"/>
      <c r="G466" s="351"/>
      <c r="H466" s="351"/>
    </row>
    <row r="467" spans="1:11" ht="15" customHeight="1" x14ac:dyDescent="0.2">
      <c r="A467" s="177"/>
      <c r="B467" s="156"/>
      <c r="C467" s="166"/>
      <c r="D467" s="157"/>
      <c r="E467" s="294"/>
      <c r="F467" s="159"/>
      <c r="G467" s="160"/>
      <c r="H467" s="160"/>
    </row>
    <row r="468" spans="1:11" ht="15" customHeight="1" x14ac:dyDescent="0.2">
      <c r="A468" s="177"/>
      <c r="B468" s="295" t="s">
        <v>548</v>
      </c>
      <c r="C468" s="161">
        <f>14*20+17*20+7</f>
        <v>627</v>
      </c>
      <c r="D468" s="162" t="s">
        <v>6</v>
      </c>
      <c r="E468" s="5"/>
      <c r="F468" s="5"/>
      <c r="G468" s="5"/>
    </row>
    <row r="469" spans="1:11" ht="15" customHeight="1" thickBot="1" x14ac:dyDescent="0.25">
      <c r="A469" s="177"/>
      <c r="B469" s="156"/>
      <c r="C469" s="161"/>
      <c r="D469" s="163"/>
      <c r="E469" s="164"/>
      <c r="F469" s="165"/>
      <c r="G469" s="159"/>
      <c r="H469" s="159"/>
      <c r="J469" s="6"/>
      <c r="K469" s="6"/>
    </row>
    <row r="470" spans="1:11" s="171" customFormat="1" ht="22.5" customHeight="1" thickBot="1" x14ac:dyDescent="0.25">
      <c r="A470" s="238" t="s">
        <v>239</v>
      </c>
      <c r="B470" s="353" t="s">
        <v>609</v>
      </c>
      <c r="C470" s="353"/>
      <c r="D470" s="353"/>
      <c r="E470" s="353"/>
      <c r="F470" s="353"/>
      <c r="G470" s="170"/>
      <c r="H470" s="170"/>
    </row>
    <row r="471" spans="1:11" s="6" customFormat="1" ht="22.5" customHeight="1" x14ac:dyDescent="0.2">
      <c r="A471" s="237" t="s">
        <v>415</v>
      </c>
      <c r="B471" s="351" t="s">
        <v>107</v>
      </c>
      <c r="C471" s="351"/>
      <c r="D471" s="351"/>
      <c r="E471" s="351"/>
      <c r="F471" s="351"/>
      <c r="G471" s="351"/>
      <c r="H471" s="351"/>
    </row>
    <row r="472" spans="1:11" ht="15" customHeight="1" x14ac:dyDescent="0.2">
      <c r="A472" s="177"/>
      <c r="B472" s="156"/>
      <c r="C472" s="166"/>
      <c r="D472" s="157"/>
      <c r="E472" s="266"/>
      <c r="F472" s="159"/>
      <c r="G472" s="160"/>
      <c r="H472" s="160"/>
    </row>
    <row r="473" spans="1:11" ht="15" customHeight="1" x14ac:dyDescent="0.2">
      <c r="A473" s="177"/>
      <c r="B473" s="156" t="s">
        <v>395</v>
      </c>
      <c r="C473" s="166">
        <v>7340</v>
      </c>
      <c r="D473" s="167" t="s">
        <v>1</v>
      </c>
      <c r="E473" s="352"/>
      <c r="F473" s="352"/>
      <c r="G473" s="352"/>
      <c r="H473" s="352"/>
    </row>
    <row r="474" spans="1:11" ht="15" customHeight="1" x14ac:dyDescent="0.2">
      <c r="A474" s="177"/>
      <c r="B474" s="156" t="s">
        <v>613</v>
      </c>
      <c r="C474" s="166">
        <v>201</v>
      </c>
      <c r="D474" s="167" t="s">
        <v>1</v>
      </c>
      <c r="E474" s="352"/>
      <c r="F474" s="352"/>
      <c r="G474" s="352"/>
      <c r="H474" s="352"/>
    </row>
    <row r="475" spans="1:11" ht="15" customHeight="1" x14ac:dyDescent="0.2">
      <c r="A475" s="177"/>
      <c r="B475" s="156" t="s">
        <v>614</v>
      </c>
      <c r="C475" s="166">
        <v>271.5</v>
      </c>
      <c r="D475" s="167" t="s">
        <v>1</v>
      </c>
      <c r="E475" s="352"/>
      <c r="F475" s="352"/>
      <c r="G475" s="352"/>
      <c r="H475" s="352"/>
    </row>
    <row r="476" spans="1:11" ht="15" customHeight="1" x14ac:dyDescent="0.2">
      <c r="A476" s="177"/>
      <c r="B476" s="156" t="s">
        <v>235</v>
      </c>
      <c r="C476" s="166">
        <v>1693.5</v>
      </c>
      <c r="D476" s="167" t="s">
        <v>1</v>
      </c>
      <c r="E476" s="266"/>
      <c r="F476" s="159"/>
      <c r="G476" s="160"/>
      <c r="H476" s="160"/>
    </row>
    <row r="477" spans="1:11" ht="15" customHeight="1" x14ac:dyDescent="0.2">
      <c r="A477" s="177"/>
      <c r="B477" s="156" t="s">
        <v>108</v>
      </c>
      <c r="C477" s="166">
        <f>1345*0.5</f>
        <v>672.5</v>
      </c>
      <c r="D477" s="167" t="s">
        <v>1</v>
      </c>
      <c r="E477" s="268"/>
      <c r="F477" s="159"/>
      <c r="G477" s="160"/>
      <c r="H477" s="160"/>
    </row>
    <row r="478" spans="1:11" ht="15" customHeight="1" x14ac:dyDescent="0.2">
      <c r="A478" s="177"/>
      <c r="B478" s="289" t="s">
        <v>0</v>
      </c>
      <c r="C478" s="161">
        <f>SUM(C473:C477)</f>
        <v>10178.5</v>
      </c>
      <c r="D478" s="162" t="s">
        <v>1</v>
      </c>
      <c r="E478" s="5"/>
      <c r="F478" s="5"/>
      <c r="G478" s="5"/>
    </row>
    <row r="479" spans="1:11" ht="15" customHeight="1" thickBot="1" x14ac:dyDescent="0.25">
      <c r="A479" s="177"/>
      <c r="B479" s="156"/>
      <c r="C479" s="161"/>
      <c r="D479" s="163"/>
      <c r="E479" s="164"/>
      <c r="F479" s="165"/>
      <c r="G479" s="159"/>
      <c r="H479" s="159"/>
      <c r="J479" s="6"/>
      <c r="K479" s="6"/>
    </row>
    <row r="480" spans="1:11" s="6" customFormat="1" ht="22.5" customHeight="1" x14ac:dyDescent="0.2">
      <c r="A480" s="237" t="s">
        <v>416</v>
      </c>
      <c r="B480" s="351" t="s">
        <v>396</v>
      </c>
      <c r="C480" s="351"/>
      <c r="D480" s="351"/>
      <c r="E480" s="351"/>
      <c r="F480" s="351"/>
      <c r="G480" s="351"/>
      <c r="H480" s="351"/>
    </row>
    <row r="481" spans="1:11" ht="15" customHeight="1" x14ac:dyDescent="0.2">
      <c r="A481" s="177"/>
      <c r="B481" s="156"/>
      <c r="C481" s="166"/>
      <c r="D481" s="157"/>
      <c r="E481" s="266"/>
      <c r="F481" s="159"/>
      <c r="G481" s="160"/>
      <c r="H481" s="160"/>
    </row>
    <row r="482" spans="1:11" ht="15" customHeight="1" x14ac:dyDescent="0.2">
      <c r="A482" s="177"/>
      <c r="B482" s="156" t="s">
        <v>395</v>
      </c>
      <c r="C482" s="166">
        <f>C473</f>
        <v>7340</v>
      </c>
      <c r="D482" s="167" t="s">
        <v>1</v>
      </c>
      <c r="E482" s="352"/>
      <c r="F482" s="352"/>
      <c r="G482" s="352"/>
      <c r="H482" s="352"/>
    </row>
    <row r="483" spans="1:11" ht="15" customHeight="1" x14ac:dyDescent="0.2">
      <c r="A483" s="177"/>
      <c r="B483" s="156" t="s">
        <v>61</v>
      </c>
      <c r="C483" s="166">
        <v>0.1</v>
      </c>
      <c r="D483" s="167" t="s">
        <v>6</v>
      </c>
      <c r="E483" s="266"/>
      <c r="F483" s="159"/>
      <c r="G483" s="160"/>
      <c r="H483" s="160"/>
    </row>
    <row r="484" spans="1:11" ht="15" customHeight="1" x14ac:dyDescent="0.2">
      <c r="A484" s="177"/>
      <c r="B484" s="289" t="s">
        <v>0</v>
      </c>
      <c r="C484" s="161">
        <f>C482*C483</f>
        <v>734</v>
      </c>
      <c r="D484" s="162" t="s">
        <v>2</v>
      </c>
      <c r="E484" s="5"/>
      <c r="F484" s="5"/>
      <c r="G484" s="5"/>
    </row>
    <row r="485" spans="1:11" ht="15" customHeight="1" thickBot="1" x14ac:dyDescent="0.25">
      <c r="A485" s="177"/>
      <c r="B485" s="156"/>
      <c r="C485" s="161"/>
      <c r="D485" s="163"/>
      <c r="E485" s="164"/>
      <c r="F485" s="165"/>
      <c r="G485" s="159"/>
      <c r="H485" s="159"/>
      <c r="J485" s="6"/>
      <c r="K485" s="6"/>
    </row>
    <row r="486" spans="1:11" s="6" customFormat="1" ht="22.5" customHeight="1" x14ac:dyDescent="0.2">
      <c r="A486" s="237" t="s">
        <v>393</v>
      </c>
      <c r="B486" s="351" t="s">
        <v>57</v>
      </c>
      <c r="C486" s="351"/>
      <c r="D486" s="351"/>
      <c r="E486" s="351"/>
      <c r="F486" s="351"/>
      <c r="G486" s="351"/>
      <c r="H486" s="351"/>
    </row>
    <row r="487" spans="1:11" ht="15" customHeight="1" x14ac:dyDescent="0.2">
      <c r="A487" s="177"/>
      <c r="B487" s="156"/>
      <c r="C487" s="166"/>
      <c r="D487" s="157"/>
      <c r="E487" s="266"/>
      <c r="F487" s="159"/>
      <c r="G487" s="160"/>
      <c r="H487" s="160"/>
    </row>
    <row r="488" spans="1:11" ht="15" customHeight="1" x14ac:dyDescent="0.2">
      <c r="A488" s="177"/>
      <c r="B488" s="156" t="s">
        <v>397</v>
      </c>
      <c r="C488" s="166">
        <f>C484</f>
        <v>734</v>
      </c>
      <c r="D488" s="167" t="s">
        <v>2</v>
      </c>
      <c r="E488" s="288" t="str">
        <f>"ITEM "&amp;A480</f>
        <v>ITEM 8.2.2</v>
      </c>
      <c r="F488" s="288"/>
      <c r="G488" s="288"/>
      <c r="H488" s="288"/>
    </row>
    <row r="489" spans="1:11" ht="15" customHeight="1" x14ac:dyDescent="0.2">
      <c r="A489" s="177"/>
      <c r="B489" s="156" t="s">
        <v>56</v>
      </c>
      <c r="C489" s="166">
        <v>30</v>
      </c>
      <c r="D489" s="167" t="s">
        <v>53</v>
      </c>
      <c r="E489" s="266"/>
      <c r="F489" s="159"/>
      <c r="G489" s="160"/>
      <c r="H489" s="160"/>
    </row>
    <row r="490" spans="1:11" ht="15" customHeight="1" x14ac:dyDescent="0.2">
      <c r="A490" s="177"/>
      <c r="B490" s="289" t="s">
        <v>0</v>
      </c>
      <c r="C490" s="161">
        <f>C488*((100+30)/100)</f>
        <v>954.2</v>
      </c>
      <c r="D490" s="162" t="s">
        <v>2</v>
      </c>
      <c r="E490" s="5"/>
      <c r="F490" s="5"/>
      <c r="G490" s="5"/>
    </row>
    <row r="491" spans="1:11" ht="15" customHeight="1" thickBot="1" x14ac:dyDescent="0.25">
      <c r="A491" s="177"/>
      <c r="B491" s="156"/>
      <c r="C491" s="161"/>
      <c r="D491" s="163"/>
      <c r="E491" s="164"/>
      <c r="F491" s="165"/>
      <c r="G491" s="159"/>
      <c r="H491" s="159"/>
      <c r="J491" s="6"/>
      <c r="K491" s="6"/>
    </row>
    <row r="492" spans="1:11" s="6" customFormat="1" ht="22.5" customHeight="1" x14ac:dyDescent="0.2">
      <c r="A492" s="237" t="s">
        <v>555</v>
      </c>
      <c r="B492" s="351" t="s">
        <v>398</v>
      </c>
      <c r="C492" s="351"/>
      <c r="D492" s="351"/>
      <c r="E492" s="351"/>
      <c r="F492" s="351"/>
      <c r="G492" s="351"/>
      <c r="H492" s="351"/>
    </row>
    <row r="493" spans="1:11" ht="15" customHeight="1" x14ac:dyDescent="0.2">
      <c r="A493" s="177"/>
      <c r="B493" s="156"/>
      <c r="C493" s="166"/>
      <c r="D493" s="157"/>
      <c r="E493" s="266"/>
      <c r="F493" s="159"/>
      <c r="G493" s="160"/>
      <c r="H493" s="160"/>
    </row>
    <row r="494" spans="1:11" ht="15" customHeight="1" x14ac:dyDescent="0.2">
      <c r="A494" s="177"/>
      <c r="B494" s="156" t="s">
        <v>58</v>
      </c>
      <c r="C494" s="166">
        <f>C490</f>
        <v>954.2</v>
      </c>
      <c r="D494" s="167" t="s">
        <v>2</v>
      </c>
      <c r="E494" s="288" t="str">
        <f>"ITEM "&amp;A486</f>
        <v>ITEM 8.2.3</v>
      </c>
      <c r="F494" s="288"/>
      <c r="G494" s="288"/>
      <c r="H494" s="288"/>
    </row>
    <row r="495" spans="1:11" ht="15" customHeight="1" x14ac:dyDescent="0.2">
      <c r="A495" s="177"/>
      <c r="B495" s="156" t="s">
        <v>399</v>
      </c>
      <c r="C495" s="166">
        <v>16.2</v>
      </c>
      <c r="D495" s="167" t="s">
        <v>55</v>
      </c>
      <c r="E495" s="288" t="s">
        <v>101</v>
      </c>
      <c r="F495" s="159"/>
      <c r="G495" s="160"/>
      <c r="H495" s="160"/>
    </row>
    <row r="496" spans="1:11" ht="15" customHeight="1" x14ac:dyDescent="0.2">
      <c r="A496" s="177"/>
      <c r="B496" s="289" t="s">
        <v>0</v>
      </c>
      <c r="C496" s="161">
        <f>C494*C495</f>
        <v>15458.04</v>
      </c>
      <c r="D496" s="162" t="s">
        <v>59</v>
      </c>
      <c r="E496" s="5"/>
      <c r="F496" s="5"/>
      <c r="G496" s="5"/>
    </row>
    <row r="497" spans="1:11" ht="15" customHeight="1" thickBot="1" x14ac:dyDescent="0.25">
      <c r="A497" s="177"/>
      <c r="B497" s="156"/>
      <c r="C497" s="161"/>
      <c r="D497" s="163"/>
      <c r="E497" s="164"/>
      <c r="F497" s="165"/>
      <c r="G497" s="159"/>
      <c r="H497" s="159"/>
      <c r="J497" s="6"/>
      <c r="K497" s="6"/>
    </row>
    <row r="498" spans="1:11" s="6" customFormat="1" ht="22.5" customHeight="1" x14ac:dyDescent="0.2">
      <c r="A498" s="237" t="s">
        <v>556</v>
      </c>
      <c r="B498" s="351" t="s">
        <v>400</v>
      </c>
      <c r="C498" s="351"/>
      <c r="D498" s="351"/>
      <c r="E498" s="351"/>
      <c r="F498" s="351"/>
      <c r="G498" s="351"/>
      <c r="H498" s="351"/>
    </row>
    <row r="499" spans="1:11" ht="15" customHeight="1" x14ac:dyDescent="0.2">
      <c r="A499" s="177"/>
      <c r="B499" s="156"/>
      <c r="C499" s="166"/>
      <c r="D499" s="157"/>
      <c r="E499" s="266"/>
      <c r="F499" s="159"/>
      <c r="G499" s="160"/>
      <c r="H499" s="160"/>
    </row>
    <row r="500" spans="1:11" ht="15" customHeight="1" x14ac:dyDescent="0.2">
      <c r="A500" s="177"/>
      <c r="B500" s="289" t="s">
        <v>395</v>
      </c>
      <c r="C500" s="161">
        <f>C482</f>
        <v>7340</v>
      </c>
      <c r="D500" s="162" t="s">
        <v>1</v>
      </c>
      <c r="E500" s="5"/>
      <c r="F500" s="5"/>
      <c r="G500" s="5"/>
    </row>
    <row r="501" spans="1:11" ht="15" customHeight="1" thickBot="1" x14ac:dyDescent="0.25">
      <c r="A501" s="177"/>
      <c r="B501" s="156"/>
      <c r="C501" s="161"/>
      <c r="D501" s="163"/>
      <c r="E501" s="164"/>
      <c r="F501" s="165"/>
      <c r="G501" s="159"/>
      <c r="H501" s="159"/>
      <c r="J501" s="6"/>
      <c r="K501" s="6"/>
    </row>
    <row r="502" spans="1:11" s="6" customFormat="1" ht="22.5" customHeight="1" x14ac:dyDescent="0.2">
      <c r="A502" s="237" t="s">
        <v>557</v>
      </c>
      <c r="B502" s="351" t="s">
        <v>401</v>
      </c>
      <c r="C502" s="351"/>
      <c r="D502" s="351"/>
      <c r="E502" s="351"/>
      <c r="F502" s="351"/>
      <c r="G502" s="351"/>
      <c r="H502" s="351"/>
    </row>
    <row r="503" spans="1:11" ht="15" customHeight="1" x14ac:dyDescent="0.2">
      <c r="A503" s="177"/>
      <c r="B503" s="156"/>
      <c r="C503" s="166"/>
      <c r="D503" s="157"/>
      <c r="E503" s="266"/>
      <c r="F503" s="159"/>
      <c r="G503" s="160"/>
      <c r="H503" s="160"/>
    </row>
    <row r="504" spans="1:11" ht="15" customHeight="1" x14ac:dyDescent="0.2">
      <c r="A504" s="177"/>
      <c r="B504" s="156" t="s">
        <v>395</v>
      </c>
      <c r="C504" s="166">
        <f>C473</f>
        <v>7340</v>
      </c>
      <c r="D504" s="167" t="s">
        <v>1</v>
      </c>
      <c r="E504" s="278"/>
      <c r="F504" s="159"/>
      <c r="G504" s="160"/>
      <c r="H504" s="160"/>
    </row>
    <row r="505" spans="1:11" ht="15" customHeight="1" x14ac:dyDescent="0.2">
      <c r="A505" s="177"/>
      <c r="B505" s="156" t="s">
        <v>459</v>
      </c>
      <c r="C505" s="166">
        <v>2</v>
      </c>
      <c r="D505" s="167" t="s">
        <v>41</v>
      </c>
      <c r="E505" s="5"/>
      <c r="F505" s="5"/>
      <c r="G505" s="5"/>
    </row>
    <row r="506" spans="1:11" ht="15" customHeight="1" x14ac:dyDescent="0.2">
      <c r="A506" s="177"/>
      <c r="B506" s="289" t="s">
        <v>0</v>
      </c>
      <c r="C506" s="161">
        <f>C504*C505</f>
        <v>14680</v>
      </c>
      <c r="D506" s="162" t="s">
        <v>1</v>
      </c>
      <c r="E506" s="5"/>
      <c r="F506" s="5"/>
      <c r="G506" s="5"/>
    </row>
    <row r="507" spans="1:11" ht="15" customHeight="1" thickBot="1" x14ac:dyDescent="0.25">
      <c r="A507" s="177"/>
      <c r="B507" s="156"/>
      <c r="C507" s="161"/>
      <c r="D507" s="163"/>
      <c r="E507" s="164"/>
      <c r="F507" s="165"/>
      <c r="G507" s="159"/>
      <c r="H507" s="159"/>
      <c r="J507" s="6"/>
      <c r="K507" s="6"/>
    </row>
    <row r="508" spans="1:11" s="6" customFormat="1" ht="22.5" customHeight="1" x14ac:dyDescent="0.2">
      <c r="A508" s="237" t="s">
        <v>558</v>
      </c>
      <c r="B508" s="351" t="s">
        <v>398</v>
      </c>
      <c r="C508" s="351"/>
      <c r="D508" s="351"/>
      <c r="E508" s="351"/>
      <c r="F508" s="351"/>
      <c r="G508" s="351"/>
      <c r="H508" s="351"/>
    </row>
    <row r="509" spans="1:11" ht="15" customHeight="1" x14ac:dyDescent="0.2">
      <c r="A509" s="177"/>
      <c r="B509" s="156"/>
      <c r="C509" s="166"/>
      <c r="D509" s="157"/>
      <c r="E509" s="266"/>
      <c r="F509" s="159"/>
      <c r="G509" s="160"/>
      <c r="H509" s="160"/>
    </row>
    <row r="510" spans="1:11" ht="15" customHeight="1" x14ac:dyDescent="0.2">
      <c r="A510" s="177"/>
      <c r="B510" s="156" t="s">
        <v>402</v>
      </c>
      <c r="C510" s="166">
        <f>C500</f>
        <v>7340</v>
      </c>
      <c r="D510" s="167" t="s">
        <v>1</v>
      </c>
      <c r="E510" s="288" t="str">
        <f>"ITEM "&amp;A498</f>
        <v>ITEM 8.2.5</v>
      </c>
      <c r="F510" s="288"/>
      <c r="G510" s="288"/>
      <c r="H510" s="288"/>
    </row>
    <row r="511" spans="1:11" ht="15" customHeight="1" x14ac:dyDescent="0.2">
      <c r="A511" s="177"/>
      <c r="B511" s="156" t="s">
        <v>403</v>
      </c>
      <c r="C511" s="306">
        <v>1.1999999999999999E-3</v>
      </c>
      <c r="D511" s="167" t="s">
        <v>404</v>
      </c>
      <c r="E511" s="352"/>
      <c r="F511" s="352"/>
      <c r="G511" s="352"/>
      <c r="H511" s="352"/>
    </row>
    <row r="512" spans="1:11" ht="15" customHeight="1" x14ac:dyDescent="0.2">
      <c r="A512" s="177"/>
      <c r="B512" s="156" t="s">
        <v>405</v>
      </c>
      <c r="C512" s="166">
        <f>C505*C504</f>
        <v>14680</v>
      </c>
      <c r="D512" s="167" t="s">
        <v>1</v>
      </c>
      <c r="E512" s="288" t="str">
        <f>"ITEM "&amp;A502</f>
        <v>ITEM 8.2.6</v>
      </c>
      <c r="F512" s="288"/>
      <c r="G512" s="288"/>
      <c r="H512" s="288"/>
    </row>
    <row r="513" spans="1:11" ht="15" customHeight="1" x14ac:dyDescent="0.2">
      <c r="A513" s="177"/>
      <c r="B513" s="156" t="s">
        <v>403</v>
      </c>
      <c r="C513" s="306">
        <v>5.0000000000000001E-4</v>
      </c>
      <c r="D513" s="167" t="s">
        <v>404</v>
      </c>
      <c r="E513" s="288"/>
      <c r="F513" s="288"/>
      <c r="G513" s="288"/>
      <c r="H513" s="288"/>
    </row>
    <row r="514" spans="1:11" ht="15" customHeight="1" x14ac:dyDescent="0.2">
      <c r="A514" s="177"/>
      <c r="B514" s="156" t="s">
        <v>461</v>
      </c>
      <c r="C514" s="166">
        <v>220.6</v>
      </c>
      <c r="D514" s="167" t="s">
        <v>55</v>
      </c>
      <c r="E514" s="288" t="s">
        <v>101</v>
      </c>
      <c r="F514" s="159"/>
      <c r="G514" s="160"/>
      <c r="H514" s="160"/>
    </row>
    <row r="515" spans="1:11" ht="15" customHeight="1" x14ac:dyDescent="0.2">
      <c r="A515" s="177"/>
      <c r="B515" s="289" t="s">
        <v>0</v>
      </c>
      <c r="C515" s="161">
        <f>(C510*C511+C512*C513)*C514</f>
        <v>3562.2487999999998</v>
      </c>
      <c r="D515" s="162" t="s">
        <v>460</v>
      </c>
      <c r="E515" s="5"/>
      <c r="F515" s="5"/>
      <c r="G515" s="5"/>
    </row>
    <row r="516" spans="1:11" ht="15" customHeight="1" thickBot="1" x14ac:dyDescent="0.25">
      <c r="A516" s="177"/>
      <c r="B516" s="156"/>
      <c r="C516" s="161"/>
      <c r="D516" s="163"/>
      <c r="E516" s="164"/>
      <c r="F516" s="165"/>
      <c r="G516" s="159"/>
      <c r="H516" s="159"/>
      <c r="J516" s="6"/>
      <c r="K516" s="6"/>
    </row>
    <row r="517" spans="1:11" s="6" customFormat="1" ht="22.5" customHeight="1" x14ac:dyDescent="0.2">
      <c r="A517" s="237" t="s">
        <v>559</v>
      </c>
      <c r="B517" s="351" t="s">
        <v>616</v>
      </c>
      <c r="C517" s="351"/>
      <c r="D517" s="351"/>
      <c r="E517" s="351"/>
      <c r="F517" s="351"/>
      <c r="G517" s="351"/>
      <c r="H517" s="351"/>
    </row>
    <row r="518" spans="1:11" ht="15" customHeight="1" x14ac:dyDescent="0.2">
      <c r="A518" s="177"/>
      <c r="B518" s="156"/>
      <c r="C518" s="166"/>
      <c r="D518" s="157"/>
      <c r="E518" s="300"/>
      <c r="F518" s="159"/>
      <c r="G518" s="160"/>
      <c r="H518" s="160"/>
    </row>
    <row r="519" spans="1:11" ht="15" customHeight="1" x14ac:dyDescent="0.2">
      <c r="A519" s="177"/>
      <c r="B519" s="305" t="s">
        <v>610</v>
      </c>
      <c r="C519" s="161">
        <f>C474</f>
        <v>201</v>
      </c>
      <c r="D519" s="162" t="s">
        <v>1</v>
      </c>
      <c r="E519" s="352"/>
      <c r="F519" s="352"/>
      <c r="G519" s="352"/>
      <c r="H519" s="352"/>
    </row>
    <row r="520" spans="1:11" ht="15" customHeight="1" thickBot="1" x14ac:dyDescent="0.25">
      <c r="A520" s="177"/>
      <c r="B520" s="156"/>
      <c r="C520" s="161"/>
      <c r="D520" s="163"/>
      <c r="E520" s="164"/>
      <c r="F520" s="165"/>
      <c r="G520" s="159"/>
      <c r="H520" s="159"/>
      <c r="J520" s="6"/>
      <c r="K520" s="6"/>
    </row>
    <row r="521" spans="1:11" s="6" customFormat="1" ht="22.5" customHeight="1" x14ac:dyDescent="0.2">
      <c r="A521" s="237" t="s">
        <v>560</v>
      </c>
      <c r="B521" s="351" t="s">
        <v>615</v>
      </c>
      <c r="C521" s="351"/>
      <c r="D521" s="351"/>
      <c r="E521" s="351"/>
      <c r="F521" s="351"/>
      <c r="G521" s="351"/>
      <c r="H521" s="351"/>
    </row>
    <row r="522" spans="1:11" ht="15" customHeight="1" x14ac:dyDescent="0.2">
      <c r="A522" s="177"/>
      <c r="B522" s="156"/>
      <c r="C522" s="166"/>
      <c r="D522" s="157"/>
      <c r="E522" s="304"/>
      <c r="F522" s="159"/>
      <c r="G522" s="160"/>
      <c r="H522" s="160"/>
    </row>
    <row r="523" spans="1:11" ht="15" customHeight="1" x14ac:dyDescent="0.2">
      <c r="A523" s="177"/>
      <c r="B523" s="305" t="s">
        <v>610</v>
      </c>
      <c r="C523" s="161">
        <f>C475</f>
        <v>271.5</v>
      </c>
      <c r="D523" s="162" t="s">
        <v>1</v>
      </c>
      <c r="E523" s="352"/>
      <c r="F523" s="352"/>
      <c r="G523" s="352"/>
      <c r="H523" s="352"/>
    </row>
    <row r="524" spans="1:11" ht="15" customHeight="1" thickBot="1" x14ac:dyDescent="0.25">
      <c r="A524" s="177"/>
      <c r="B524" s="156"/>
      <c r="C524" s="161"/>
      <c r="D524" s="163"/>
      <c r="E524" s="164"/>
      <c r="F524" s="165"/>
      <c r="G524" s="159"/>
      <c r="H524" s="159"/>
      <c r="J524" s="6"/>
      <c r="K524" s="6"/>
    </row>
    <row r="525" spans="1:11" s="6" customFormat="1" ht="22.5" customHeight="1" x14ac:dyDescent="0.2">
      <c r="A525" s="237" t="s">
        <v>561</v>
      </c>
      <c r="B525" s="351" t="s">
        <v>406</v>
      </c>
      <c r="C525" s="351"/>
      <c r="D525" s="351"/>
      <c r="E525" s="351"/>
      <c r="F525" s="351"/>
      <c r="G525" s="351"/>
      <c r="H525" s="351"/>
    </row>
    <row r="526" spans="1:11" ht="15" customHeight="1" x14ac:dyDescent="0.2">
      <c r="A526" s="177"/>
      <c r="B526" s="156"/>
      <c r="C526" s="166"/>
      <c r="D526" s="157"/>
      <c r="E526" s="266"/>
      <c r="F526" s="159"/>
      <c r="G526" s="160"/>
      <c r="H526" s="160"/>
    </row>
    <row r="527" spans="1:11" ht="15" customHeight="1" x14ac:dyDescent="0.2">
      <c r="A527" s="177"/>
      <c r="B527" s="156" t="s">
        <v>103</v>
      </c>
      <c r="C527" s="166">
        <f>C476</f>
        <v>1693.5</v>
      </c>
      <c r="D527" s="167" t="s">
        <v>1</v>
      </c>
      <c r="E527" s="352"/>
      <c r="F527" s="352"/>
      <c r="G527" s="352"/>
      <c r="H527" s="352"/>
    </row>
    <row r="528" spans="1:11" ht="15" customHeight="1" x14ac:dyDescent="0.2">
      <c r="A528" s="177"/>
      <c r="B528" s="156" t="s">
        <v>61</v>
      </c>
      <c r="C528" s="166">
        <v>0.06</v>
      </c>
      <c r="D528" s="167" t="s">
        <v>6</v>
      </c>
      <c r="E528" s="266"/>
      <c r="F528" s="159"/>
      <c r="G528" s="160"/>
      <c r="H528" s="160"/>
    </row>
    <row r="529" spans="1:11" ht="15" customHeight="1" x14ac:dyDescent="0.2">
      <c r="A529" s="177"/>
      <c r="B529" s="289" t="s">
        <v>0</v>
      </c>
      <c r="C529" s="161">
        <f>C527*C528</f>
        <v>101.61</v>
      </c>
      <c r="D529" s="162" t="s">
        <v>2</v>
      </c>
      <c r="E529" s="5"/>
      <c r="F529" s="5"/>
      <c r="G529" s="5"/>
    </row>
    <row r="530" spans="1:11" ht="15" customHeight="1" thickBot="1" x14ac:dyDescent="0.25">
      <c r="A530" s="177"/>
      <c r="B530" s="156"/>
      <c r="C530" s="161"/>
      <c r="D530" s="163"/>
      <c r="E530" s="164"/>
      <c r="F530" s="165"/>
      <c r="G530" s="159"/>
      <c r="H530" s="159"/>
      <c r="J530" s="6"/>
      <c r="K530" s="6"/>
    </row>
    <row r="531" spans="1:11" s="6" customFormat="1" ht="22.5" customHeight="1" x14ac:dyDescent="0.2">
      <c r="A531" s="237" t="s">
        <v>562</v>
      </c>
      <c r="B531" s="351" t="s">
        <v>102</v>
      </c>
      <c r="C531" s="351"/>
      <c r="D531" s="351"/>
      <c r="E531" s="351"/>
      <c r="F531" s="351"/>
      <c r="G531" s="351"/>
      <c r="H531" s="351"/>
    </row>
    <row r="532" spans="1:11" ht="15" customHeight="1" x14ac:dyDescent="0.2">
      <c r="A532" s="177"/>
      <c r="B532" s="156"/>
      <c r="C532" s="166"/>
      <c r="D532" s="157"/>
      <c r="E532" s="266"/>
      <c r="F532" s="159"/>
      <c r="G532" s="160"/>
      <c r="H532" s="160"/>
    </row>
    <row r="533" spans="1:11" ht="15" customHeight="1" x14ac:dyDescent="0.2">
      <c r="A533" s="177"/>
      <c r="B533" s="156" t="s">
        <v>611</v>
      </c>
      <c r="C533" s="166">
        <f>C473</f>
        <v>7340</v>
      </c>
      <c r="D533" s="167" t="s">
        <v>1</v>
      </c>
      <c r="E533" s="352"/>
      <c r="F533" s="352"/>
      <c r="G533" s="352"/>
      <c r="H533" s="352"/>
    </row>
    <row r="534" spans="1:11" ht="15" customHeight="1" x14ac:dyDescent="0.2">
      <c r="A534" s="177"/>
      <c r="B534" s="156" t="s">
        <v>613</v>
      </c>
      <c r="C534" s="166">
        <f>C519</f>
        <v>201</v>
      </c>
      <c r="D534" s="167" t="s">
        <v>1</v>
      </c>
      <c r="E534" s="352" t="str">
        <f>"ITEM "&amp;A517</f>
        <v>ITEM 8.2.8</v>
      </c>
      <c r="F534" s="352" t="e">
        <f>"ITEM "&amp;#REF!</f>
        <v>#REF!</v>
      </c>
      <c r="G534" s="352" t="e">
        <f>"ITEM "&amp;#REF!</f>
        <v>#REF!</v>
      </c>
      <c r="H534" s="352" t="e">
        <f>"ITEM "&amp;#REF!</f>
        <v>#REF!</v>
      </c>
    </row>
    <row r="535" spans="1:11" ht="15" customHeight="1" x14ac:dyDescent="0.2">
      <c r="A535" s="177"/>
      <c r="B535" s="156" t="s">
        <v>108</v>
      </c>
      <c r="C535" s="166">
        <f>C477</f>
        <v>672.5</v>
      </c>
      <c r="D535" s="167" t="s">
        <v>1</v>
      </c>
      <c r="E535" s="352"/>
      <c r="F535" s="352"/>
      <c r="G535" s="352"/>
      <c r="H535" s="352"/>
    </row>
    <row r="536" spans="1:11" ht="15" customHeight="1" x14ac:dyDescent="0.2">
      <c r="A536" s="177"/>
      <c r="B536" s="156" t="s">
        <v>61</v>
      </c>
      <c r="C536" s="166">
        <f>0.2+0.2</f>
        <v>0.4</v>
      </c>
      <c r="D536" s="167" t="s">
        <v>6</v>
      </c>
      <c r="E536" s="266"/>
      <c r="F536" s="159"/>
      <c r="G536" s="160"/>
      <c r="H536" s="160"/>
    </row>
    <row r="537" spans="1:11" ht="15" customHeight="1" x14ac:dyDescent="0.2">
      <c r="A537" s="177"/>
      <c r="B537" s="289" t="s">
        <v>0</v>
      </c>
      <c r="C537" s="161">
        <f>(C533+C534+C535)*C536</f>
        <v>3285.4</v>
      </c>
      <c r="D537" s="162" t="s">
        <v>2</v>
      </c>
      <c r="E537" s="5"/>
      <c r="F537" s="5"/>
      <c r="G537" s="5"/>
    </row>
    <row r="538" spans="1:11" ht="15" customHeight="1" thickBot="1" x14ac:dyDescent="0.25">
      <c r="A538" s="177"/>
      <c r="B538" s="156"/>
      <c r="C538" s="161"/>
      <c r="D538" s="163"/>
      <c r="E538" s="164"/>
      <c r="F538" s="165"/>
      <c r="G538" s="159"/>
      <c r="H538" s="159"/>
      <c r="J538" s="6"/>
      <c r="K538" s="6"/>
    </row>
    <row r="539" spans="1:11" s="6" customFormat="1" ht="22.5" customHeight="1" x14ac:dyDescent="0.2">
      <c r="A539" s="237" t="s">
        <v>563</v>
      </c>
      <c r="B539" s="351" t="s">
        <v>389</v>
      </c>
      <c r="C539" s="351"/>
      <c r="D539" s="351"/>
      <c r="E539" s="351"/>
      <c r="F539" s="351"/>
      <c r="G539" s="351"/>
      <c r="H539" s="351"/>
    </row>
    <row r="540" spans="1:11" ht="15" customHeight="1" x14ac:dyDescent="0.2">
      <c r="A540" s="177"/>
      <c r="B540" s="156"/>
      <c r="C540" s="166"/>
      <c r="D540" s="157"/>
      <c r="E540" s="266"/>
      <c r="F540" s="159"/>
      <c r="G540" s="160"/>
      <c r="H540" s="160"/>
    </row>
    <row r="541" spans="1:11" ht="15" customHeight="1" x14ac:dyDescent="0.2">
      <c r="A541" s="177"/>
      <c r="B541" s="156" t="s">
        <v>103</v>
      </c>
      <c r="C541" s="166">
        <f>C527</f>
        <v>1693.5</v>
      </c>
      <c r="D541" s="167" t="s">
        <v>1</v>
      </c>
      <c r="E541" s="352"/>
      <c r="F541" s="352"/>
      <c r="G541" s="352"/>
      <c r="H541" s="352"/>
    </row>
    <row r="542" spans="1:11" ht="15" customHeight="1" x14ac:dyDescent="0.2">
      <c r="A542" s="177"/>
      <c r="B542" s="156" t="s">
        <v>61</v>
      </c>
      <c r="C542" s="166">
        <v>0.05</v>
      </c>
      <c r="D542" s="167" t="s">
        <v>6</v>
      </c>
      <c r="E542" s="266"/>
      <c r="F542" s="159"/>
      <c r="G542" s="160"/>
      <c r="H542" s="160"/>
    </row>
    <row r="543" spans="1:11" ht="15" customHeight="1" x14ac:dyDescent="0.2">
      <c r="A543" s="177"/>
      <c r="B543" s="289" t="s">
        <v>0</v>
      </c>
      <c r="C543" s="161">
        <f>C541*C542</f>
        <v>84.675000000000011</v>
      </c>
      <c r="D543" s="162" t="s">
        <v>2</v>
      </c>
      <c r="E543" s="5"/>
      <c r="F543" s="5"/>
      <c r="G543" s="5"/>
    </row>
    <row r="544" spans="1:11" ht="15" customHeight="1" thickBot="1" x14ac:dyDescent="0.25">
      <c r="A544" s="177"/>
      <c r="B544" s="156"/>
      <c r="C544" s="161"/>
      <c r="D544" s="163"/>
      <c r="E544" s="164"/>
      <c r="F544" s="165"/>
      <c r="G544" s="159"/>
      <c r="H544" s="159"/>
      <c r="J544" s="6"/>
      <c r="K544" s="6"/>
    </row>
    <row r="545" spans="1:11" s="6" customFormat="1" ht="22.5" customHeight="1" x14ac:dyDescent="0.2">
      <c r="A545" s="237" t="s">
        <v>699</v>
      </c>
      <c r="B545" s="351" t="s">
        <v>104</v>
      </c>
      <c r="C545" s="351"/>
      <c r="D545" s="351"/>
      <c r="E545" s="351"/>
      <c r="F545" s="351"/>
      <c r="G545" s="351"/>
      <c r="H545" s="351"/>
    </row>
    <row r="546" spans="1:11" ht="15" customHeight="1" x14ac:dyDescent="0.2">
      <c r="A546" s="177"/>
      <c r="B546" s="156"/>
      <c r="C546" s="166"/>
      <c r="D546" s="157"/>
      <c r="E546" s="266"/>
      <c r="F546" s="159"/>
      <c r="G546" s="160"/>
      <c r="H546" s="160"/>
    </row>
    <row r="547" spans="1:11" ht="15" customHeight="1" x14ac:dyDescent="0.2">
      <c r="A547" s="177"/>
      <c r="B547" s="156" t="s">
        <v>105</v>
      </c>
      <c r="C547" s="166">
        <f>C537</f>
        <v>3285.4</v>
      </c>
      <c r="D547" s="167" t="s">
        <v>2</v>
      </c>
      <c r="E547" s="288" t="str">
        <f>"ITEM "&amp;A531</f>
        <v>ITEM 8.2.11</v>
      </c>
      <c r="F547" s="288"/>
      <c r="G547" s="288"/>
      <c r="H547" s="288"/>
    </row>
    <row r="548" spans="1:11" ht="15" customHeight="1" x14ac:dyDescent="0.2">
      <c r="A548" s="177"/>
      <c r="B548" s="156" t="s">
        <v>234</v>
      </c>
      <c r="C548" s="166">
        <v>1.3</v>
      </c>
      <c r="D548" s="167" t="s">
        <v>237</v>
      </c>
      <c r="E548" s="266"/>
      <c r="F548" s="266"/>
      <c r="G548" s="266"/>
      <c r="H548" s="266"/>
    </row>
    <row r="549" spans="1:11" ht="15" customHeight="1" x14ac:dyDescent="0.2">
      <c r="A549" s="177"/>
      <c r="B549" s="156" t="s">
        <v>407</v>
      </c>
      <c r="C549" s="166">
        <f>C543</f>
        <v>84.675000000000011</v>
      </c>
      <c r="D549" s="167" t="s">
        <v>2</v>
      </c>
      <c r="E549" s="288" t="str">
        <f>"ITEM "&amp;A539</f>
        <v>ITEM 8.2.12</v>
      </c>
      <c r="F549" s="288"/>
      <c r="G549" s="288"/>
      <c r="H549" s="288"/>
    </row>
    <row r="550" spans="1:11" ht="15" customHeight="1" x14ac:dyDescent="0.2">
      <c r="A550" s="177"/>
      <c r="B550" s="156" t="s">
        <v>390</v>
      </c>
      <c r="C550" s="166">
        <v>1.05</v>
      </c>
      <c r="D550" s="167" t="s">
        <v>237</v>
      </c>
      <c r="E550" s="266"/>
      <c r="F550" s="266"/>
      <c r="G550" s="266"/>
      <c r="H550" s="266"/>
    </row>
    <row r="551" spans="1:11" ht="15" customHeight="1" x14ac:dyDescent="0.2">
      <c r="A551" s="177"/>
      <c r="B551" s="156" t="s">
        <v>56</v>
      </c>
      <c r="C551" s="166">
        <v>30</v>
      </c>
      <c r="D551" s="167" t="s">
        <v>53</v>
      </c>
      <c r="E551" s="266"/>
      <c r="F551" s="159"/>
      <c r="G551" s="160"/>
      <c r="H551" s="160"/>
    </row>
    <row r="552" spans="1:11" ht="15" customHeight="1" x14ac:dyDescent="0.2">
      <c r="A552" s="177"/>
      <c r="B552" s="289" t="s">
        <v>0</v>
      </c>
      <c r="C552" s="161">
        <f>(C547*C548+C549*C550)*((100+30)/100)</f>
        <v>5667.9073750000007</v>
      </c>
      <c r="D552" s="162" t="s">
        <v>2</v>
      </c>
      <c r="E552" s="5"/>
      <c r="F552" s="5"/>
      <c r="G552" s="5"/>
    </row>
    <row r="553" spans="1:11" ht="15" customHeight="1" thickBot="1" x14ac:dyDescent="0.25">
      <c r="A553" s="177"/>
      <c r="B553" s="156"/>
      <c r="C553" s="161"/>
      <c r="D553" s="163"/>
      <c r="E553" s="164"/>
      <c r="F553" s="165"/>
      <c r="G553" s="159"/>
      <c r="H553" s="159"/>
      <c r="J553" s="6"/>
      <c r="K553" s="6"/>
    </row>
    <row r="554" spans="1:11" s="6" customFormat="1" ht="22.5" customHeight="1" x14ac:dyDescent="0.2">
      <c r="A554" s="237" t="s">
        <v>700</v>
      </c>
      <c r="B554" s="351" t="s">
        <v>408</v>
      </c>
      <c r="C554" s="351"/>
      <c r="D554" s="351"/>
      <c r="E554" s="351"/>
      <c r="F554" s="351"/>
      <c r="G554" s="351"/>
      <c r="H554" s="351"/>
    </row>
    <row r="555" spans="1:11" ht="15" customHeight="1" x14ac:dyDescent="0.2">
      <c r="A555" s="177"/>
      <c r="B555" s="156"/>
      <c r="C555" s="166"/>
      <c r="D555" s="157"/>
      <c r="E555" s="266"/>
      <c r="F555" s="159"/>
      <c r="G555" s="160"/>
      <c r="H555" s="160"/>
    </row>
    <row r="556" spans="1:11" ht="15" customHeight="1" x14ac:dyDescent="0.2">
      <c r="A556" s="177"/>
      <c r="B556" s="156" t="s">
        <v>58</v>
      </c>
      <c r="C556" s="166">
        <f>C552</f>
        <v>5667.9073750000007</v>
      </c>
      <c r="D556" s="167" t="s">
        <v>2</v>
      </c>
      <c r="E556" s="288" t="str">
        <f>"ITEM "&amp;A545</f>
        <v>ITEM 8.2.13</v>
      </c>
      <c r="F556" s="288"/>
      <c r="G556" s="288"/>
      <c r="H556" s="288"/>
    </row>
    <row r="557" spans="1:11" ht="15" customHeight="1" x14ac:dyDescent="0.2">
      <c r="A557" s="177"/>
      <c r="B557" s="156" t="s">
        <v>106</v>
      </c>
      <c r="C557" s="166">
        <v>17.2</v>
      </c>
      <c r="D557" s="167" t="s">
        <v>55</v>
      </c>
      <c r="E557" s="288" t="s">
        <v>101</v>
      </c>
      <c r="F557" s="288"/>
      <c r="G557" s="288"/>
      <c r="H557" s="288"/>
    </row>
    <row r="558" spans="1:11" ht="15" customHeight="1" x14ac:dyDescent="0.2">
      <c r="A558" s="177"/>
      <c r="B558" s="289" t="s">
        <v>0</v>
      </c>
      <c r="C558" s="161">
        <f>C556*C557</f>
        <v>97488.006850000005</v>
      </c>
      <c r="D558" s="162" t="s">
        <v>59</v>
      </c>
      <c r="E558" s="5"/>
      <c r="F558" s="5"/>
      <c r="G558" s="5"/>
    </row>
    <row r="559" spans="1:11" ht="15" customHeight="1" thickBot="1" x14ac:dyDescent="0.25">
      <c r="A559" s="177"/>
      <c r="B559" s="156"/>
      <c r="C559" s="161"/>
      <c r="D559" s="163"/>
      <c r="E559" s="164"/>
      <c r="F559" s="165"/>
      <c r="G559" s="159"/>
      <c r="H559" s="159"/>
      <c r="J559" s="6"/>
      <c r="K559" s="6"/>
    </row>
    <row r="560" spans="1:11" s="6" customFormat="1" ht="22.5" customHeight="1" x14ac:dyDescent="0.2">
      <c r="A560" s="237" t="s">
        <v>701</v>
      </c>
      <c r="B560" s="351" t="s">
        <v>612</v>
      </c>
      <c r="C560" s="351"/>
      <c r="D560" s="351"/>
      <c r="E560" s="351"/>
      <c r="F560" s="351"/>
      <c r="G560" s="351"/>
      <c r="H560" s="351"/>
    </row>
    <row r="561" spans="1:11" ht="15" customHeight="1" x14ac:dyDescent="0.2">
      <c r="A561" s="177"/>
      <c r="B561" s="156"/>
      <c r="C561" s="166"/>
      <c r="D561" s="157"/>
      <c r="E561" s="304"/>
      <c r="F561" s="159"/>
      <c r="G561" s="160"/>
      <c r="H561" s="160"/>
    </row>
    <row r="562" spans="1:11" ht="15" customHeight="1" x14ac:dyDescent="0.2">
      <c r="A562" s="177"/>
      <c r="B562" s="305" t="s">
        <v>466</v>
      </c>
      <c r="C562" s="161">
        <v>534</v>
      </c>
      <c r="D562" s="162" t="s">
        <v>6</v>
      </c>
      <c r="E562" s="352"/>
      <c r="F562" s="352"/>
      <c r="G562" s="352"/>
      <c r="H562" s="352"/>
    </row>
    <row r="563" spans="1:11" ht="15" customHeight="1" thickBot="1" x14ac:dyDescent="0.25">
      <c r="A563" s="177"/>
      <c r="B563" s="156"/>
      <c r="C563" s="161"/>
      <c r="D563" s="163"/>
      <c r="E563" s="164"/>
      <c r="F563" s="165"/>
      <c r="G563" s="159"/>
      <c r="H563" s="159"/>
      <c r="J563" s="6"/>
      <c r="K563" s="6"/>
    </row>
    <row r="564" spans="1:11" s="171" customFormat="1" ht="22.5" customHeight="1" thickBot="1" x14ac:dyDescent="0.25">
      <c r="A564" s="238" t="s">
        <v>240</v>
      </c>
      <c r="B564" s="353" t="s">
        <v>462</v>
      </c>
      <c r="C564" s="353"/>
      <c r="D564" s="353"/>
      <c r="E564" s="353"/>
      <c r="F564" s="353"/>
      <c r="G564" s="170"/>
      <c r="H564" s="170"/>
    </row>
    <row r="565" spans="1:11" s="6" customFormat="1" ht="22.5" customHeight="1" x14ac:dyDescent="0.2">
      <c r="A565" s="237" t="s">
        <v>138</v>
      </c>
      <c r="B565" s="351" t="s">
        <v>624</v>
      </c>
      <c r="C565" s="351"/>
      <c r="D565" s="351"/>
      <c r="E565" s="351"/>
      <c r="F565" s="351"/>
      <c r="G565" s="351"/>
      <c r="H565" s="351"/>
    </row>
    <row r="566" spans="1:11" ht="15" customHeight="1" x14ac:dyDescent="0.2">
      <c r="A566" s="177"/>
      <c r="B566" s="156"/>
      <c r="C566" s="166"/>
      <c r="D566" s="157"/>
      <c r="E566" s="309"/>
      <c r="F566" s="159"/>
      <c r="G566" s="160"/>
      <c r="H566" s="160"/>
    </row>
    <row r="567" spans="1:11" ht="15" customHeight="1" x14ac:dyDescent="0.2">
      <c r="A567" s="177"/>
      <c r="B567" s="311" t="s">
        <v>466</v>
      </c>
      <c r="C567" s="161">
        <v>1090</v>
      </c>
      <c r="D567" s="162" t="s">
        <v>6</v>
      </c>
      <c r="E567" s="352"/>
      <c r="F567" s="352"/>
      <c r="G567" s="352"/>
      <c r="H567" s="352"/>
    </row>
    <row r="568" spans="1:11" ht="15" customHeight="1" thickBot="1" x14ac:dyDescent="0.25">
      <c r="A568" s="177"/>
      <c r="B568" s="156"/>
      <c r="C568" s="161"/>
      <c r="D568" s="163"/>
      <c r="E568" s="164"/>
      <c r="F568" s="165"/>
      <c r="G568" s="159"/>
      <c r="H568" s="159"/>
      <c r="J568" s="6"/>
      <c r="K568" s="6"/>
    </row>
    <row r="569" spans="1:11" s="6" customFormat="1" ht="22.5" customHeight="1" x14ac:dyDescent="0.2">
      <c r="A569" s="237" t="s">
        <v>524</v>
      </c>
      <c r="B569" s="351" t="s">
        <v>625</v>
      </c>
      <c r="C569" s="351"/>
      <c r="D569" s="351"/>
      <c r="E569" s="351"/>
      <c r="F569" s="351"/>
      <c r="G569" s="351"/>
      <c r="H569" s="351"/>
    </row>
    <row r="570" spans="1:11" ht="15" customHeight="1" x14ac:dyDescent="0.2">
      <c r="A570" s="177"/>
      <c r="B570" s="156"/>
      <c r="C570" s="166"/>
      <c r="D570" s="157"/>
      <c r="E570" s="266"/>
      <c r="F570" s="159"/>
      <c r="G570" s="160"/>
      <c r="H570" s="160"/>
    </row>
    <row r="571" spans="1:11" ht="15" customHeight="1" x14ac:dyDescent="0.2">
      <c r="A571" s="177"/>
      <c r="B571" s="289" t="s">
        <v>466</v>
      </c>
      <c r="C571" s="161">
        <v>648</v>
      </c>
      <c r="D571" s="162" t="s">
        <v>6</v>
      </c>
      <c r="E571" s="352"/>
      <c r="F571" s="352"/>
      <c r="G571" s="352"/>
      <c r="H571" s="352"/>
    </row>
    <row r="572" spans="1:11" ht="15" customHeight="1" thickBot="1" x14ac:dyDescent="0.25">
      <c r="A572" s="177"/>
      <c r="B572" s="156"/>
      <c r="C572" s="161"/>
      <c r="D572" s="163"/>
      <c r="E572" s="164"/>
      <c r="F572" s="165"/>
      <c r="G572" s="159"/>
      <c r="H572" s="159"/>
      <c r="J572" s="6"/>
      <c r="K572" s="6"/>
    </row>
    <row r="573" spans="1:11" s="6" customFormat="1" ht="22.5" customHeight="1" x14ac:dyDescent="0.2">
      <c r="A573" s="237" t="s">
        <v>626</v>
      </c>
      <c r="B573" s="351" t="s">
        <v>111</v>
      </c>
      <c r="C573" s="351"/>
      <c r="D573" s="351"/>
      <c r="E573" s="351"/>
      <c r="F573" s="351"/>
      <c r="G573" s="351"/>
      <c r="H573" s="351"/>
    </row>
    <row r="574" spans="1:11" ht="15" customHeight="1" x14ac:dyDescent="0.2">
      <c r="A574" s="177"/>
      <c r="B574" s="156"/>
      <c r="C574" s="166"/>
      <c r="D574" s="157"/>
      <c r="E574" s="266"/>
      <c r="F574" s="159"/>
      <c r="G574" s="160"/>
      <c r="H574" s="160"/>
    </row>
    <row r="575" spans="1:11" ht="15" customHeight="1" x14ac:dyDescent="0.2">
      <c r="A575" s="177"/>
      <c r="B575" s="289" t="s">
        <v>466</v>
      </c>
      <c r="C575" s="161">
        <v>1345</v>
      </c>
      <c r="D575" s="162" t="s">
        <v>6</v>
      </c>
      <c r="E575" s="352"/>
      <c r="F575" s="352"/>
      <c r="G575" s="352"/>
      <c r="H575" s="352"/>
    </row>
    <row r="576" spans="1:11" ht="15" customHeight="1" thickBot="1" x14ac:dyDescent="0.25">
      <c r="A576" s="177"/>
      <c r="B576" s="156"/>
      <c r="C576" s="161"/>
      <c r="D576" s="163"/>
      <c r="E576" s="164"/>
      <c r="F576" s="165"/>
      <c r="G576" s="159"/>
      <c r="H576" s="159"/>
      <c r="J576" s="6"/>
      <c r="K576" s="6"/>
    </row>
    <row r="577" spans="1:8" s="6" customFormat="1" ht="24.75" customHeight="1" thickBot="1" x14ac:dyDescent="0.25">
      <c r="A577" s="236">
        <v>9</v>
      </c>
      <c r="B577" s="354" t="s">
        <v>565</v>
      </c>
      <c r="C577" s="354"/>
      <c r="D577" s="354"/>
      <c r="E577" s="354"/>
      <c r="F577" s="354"/>
      <c r="G577" s="155"/>
      <c r="H577" s="155"/>
    </row>
    <row r="578" spans="1:8" s="171" customFormat="1" ht="22.5" customHeight="1" thickBot="1" x14ac:dyDescent="0.25">
      <c r="A578" s="238" t="s">
        <v>525</v>
      </c>
      <c r="B578" s="353" t="s">
        <v>284</v>
      </c>
      <c r="C578" s="353"/>
      <c r="D578" s="353"/>
      <c r="E578" s="353"/>
      <c r="F578" s="353"/>
      <c r="G578" s="170"/>
      <c r="H578" s="170"/>
    </row>
    <row r="579" spans="1:8" s="6" customFormat="1" ht="22.5" customHeight="1" x14ac:dyDescent="0.2">
      <c r="A579" s="237" t="s">
        <v>600</v>
      </c>
      <c r="B579" s="351" t="s">
        <v>567</v>
      </c>
      <c r="C579" s="351"/>
      <c r="D579" s="351"/>
      <c r="E579" s="351"/>
      <c r="F579" s="351"/>
      <c r="G579" s="351"/>
      <c r="H579" s="351"/>
    </row>
    <row r="580" spans="1:8" ht="15" customHeight="1" x14ac:dyDescent="0.2">
      <c r="A580" s="177"/>
      <c r="B580" s="156"/>
      <c r="C580" s="166"/>
      <c r="D580" s="167"/>
      <c r="E580" s="297"/>
      <c r="F580" s="297"/>
      <c r="G580" s="297"/>
      <c r="H580" s="297"/>
    </row>
    <row r="581" spans="1:8" ht="15" customHeight="1" x14ac:dyDescent="0.2">
      <c r="A581" s="177"/>
      <c r="B581" s="156" t="s">
        <v>628</v>
      </c>
      <c r="C581" s="166">
        <v>1.1000000000000001</v>
      </c>
      <c r="D581" s="167" t="s">
        <v>1</v>
      </c>
      <c r="E581" s="309"/>
      <c r="F581" s="309"/>
      <c r="G581" s="309"/>
      <c r="H581" s="309"/>
    </row>
    <row r="582" spans="1:8" ht="15" customHeight="1" x14ac:dyDescent="0.2">
      <c r="A582" s="177"/>
      <c r="B582" s="156" t="s">
        <v>629</v>
      </c>
      <c r="C582" s="166">
        <v>1.93</v>
      </c>
      <c r="D582" s="167" t="s">
        <v>1</v>
      </c>
      <c r="E582" s="309"/>
      <c r="F582" s="309"/>
      <c r="G582" s="309"/>
      <c r="H582" s="309"/>
    </row>
    <row r="583" spans="1:8" ht="15" customHeight="1" x14ac:dyDescent="0.2">
      <c r="A583" s="177"/>
      <c r="B583" s="156" t="s">
        <v>568</v>
      </c>
      <c r="C583" s="166">
        <v>1.5</v>
      </c>
      <c r="D583" s="167" t="s">
        <v>1</v>
      </c>
      <c r="E583" s="297"/>
      <c r="F583" s="297"/>
      <c r="G583" s="297"/>
      <c r="H583" s="297"/>
    </row>
    <row r="584" spans="1:8" ht="15" customHeight="1" x14ac:dyDescent="0.2">
      <c r="A584" s="177"/>
      <c r="B584" s="156" t="s">
        <v>630</v>
      </c>
      <c r="C584" s="166">
        <v>0.6</v>
      </c>
      <c r="D584" s="167" t="s">
        <v>1</v>
      </c>
      <c r="E584" s="297"/>
      <c r="F584" s="297"/>
      <c r="G584" s="297"/>
      <c r="H584" s="297"/>
    </row>
    <row r="585" spans="1:8" ht="15" customHeight="1" x14ac:dyDescent="0.2">
      <c r="A585" s="177"/>
      <c r="B585" s="156" t="s">
        <v>633</v>
      </c>
      <c r="C585" s="166">
        <v>1</v>
      </c>
      <c r="D585" s="167" t="s">
        <v>1</v>
      </c>
      <c r="E585" s="297"/>
      <c r="F585" s="297"/>
      <c r="G585" s="297"/>
      <c r="H585" s="297"/>
    </row>
    <row r="586" spans="1:8" ht="15" customHeight="1" x14ac:dyDescent="0.2">
      <c r="A586" s="177"/>
      <c r="B586" s="156" t="s">
        <v>587</v>
      </c>
      <c r="C586" s="166">
        <v>0.2</v>
      </c>
      <c r="D586" s="167" t="s">
        <v>1</v>
      </c>
      <c r="E586" s="297"/>
      <c r="F586" s="297"/>
      <c r="G586" s="297"/>
      <c r="H586" s="297"/>
    </row>
    <row r="587" spans="1:8" ht="15" customHeight="1" x14ac:dyDescent="0.2">
      <c r="A587" s="177"/>
      <c r="B587" s="156" t="s">
        <v>569</v>
      </c>
      <c r="C587" s="166">
        <v>0.2</v>
      </c>
      <c r="D587" s="167" t="s">
        <v>1</v>
      </c>
      <c r="E587" s="297"/>
      <c r="F587" s="297"/>
      <c r="G587" s="297"/>
      <c r="H587" s="297"/>
    </row>
    <row r="588" spans="1:8" ht="15" customHeight="1" x14ac:dyDescent="0.2">
      <c r="A588" s="177"/>
      <c r="B588" s="156" t="s">
        <v>586</v>
      </c>
      <c r="C588" s="166">
        <v>0.4</v>
      </c>
      <c r="D588" s="167" t="s">
        <v>1</v>
      </c>
      <c r="E588" s="297"/>
      <c r="F588" s="297"/>
      <c r="G588" s="297"/>
      <c r="H588" s="297"/>
    </row>
    <row r="589" spans="1:8" ht="15" customHeight="1" x14ac:dyDescent="0.2">
      <c r="A589" s="177"/>
      <c r="B589" s="156" t="s">
        <v>983</v>
      </c>
      <c r="C589" s="166">
        <v>0.4</v>
      </c>
      <c r="D589" s="167" t="s">
        <v>1</v>
      </c>
      <c r="E589" s="326"/>
      <c r="F589" s="326"/>
      <c r="G589" s="326"/>
      <c r="H589" s="326"/>
    </row>
    <row r="590" spans="1:8" ht="15" customHeight="1" x14ac:dyDescent="0.2">
      <c r="A590" s="177"/>
      <c r="B590" s="156" t="s">
        <v>588</v>
      </c>
      <c r="C590" s="166">
        <v>0.54</v>
      </c>
      <c r="D590" s="167" t="s">
        <v>1</v>
      </c>
      <c r="E590" s="297"/>
      <c r="F590" s="297"/>
      <c r="G590" s="297"/>
      <c r="H590" s="297"/>
    </row>
    <row r="591" spans="1:8" ht="15" customHeight="1" x14ac:dyDescent="0.2">
      <c r="A591" s="177"/>
      <c r="B591" s="299" t="s">
        <v>0</v>
      </c>
      <c r="C591" s="161">
        <f>SUM(C581:C590)</f>
        <v>7.870000000000001</v>
      </c>
      <c r="D591" s="162" t="s">
        <v>1</v>
      </c>
      <c r="E591" s="297"/>
      <c r="F591" s="297"/>
      <c r="G591" s="297"/>
      <c r="H591" s="298"/>
    </row>
    <row r="592" spans="1:8" ht="15" customHeight="1" thickBot="1" x14ac:dyDescent="0.25">
      <c r="A592" s="177"/>
      <c r="B592" s="299"/>
      <c r="C592" s="161"/>
      <c r="D592" s="162"/>
      <c r="E592" s="297"/>
      <c r="F592" s="297"/>
      <c r="G592" s="297"/>
      <c r="H592" s="297"/>
    </row>
    <row r="593" spans="1:8" s="6" customFormat="1" ht="22.5" customHeight="1" x14ac:dyDescent="0.2">
      <c r="A593" s="237" t="s">
        <v>601</v>
      </c>
      <c r="B593" s="351" t="s">
        <v>589</v>
      </c>
      <c r="C593" s="351"/>
      <c r="D593" s="351"/>
      <c r="E593" s="351"/>
      <c r="F593" s="351"/>
      <c r="G593" s="351"/>
      <c r="H593" s="351"/>
    </row>
    <row r="594" spans="1:8" s="6" customFormat="1" ht="15" customHeight="1" x14ac:dyDescent="0.2">
      <c r="A594" s="274"/>
      <c r="B594" s="65"/>
      <c r="C594" s="90"/>
      <c r="D594" s="301"/>
      <c r="E594" s="302"/>
      <c r="F594" s="303"/>
      <c r="G594" s="303"/>
      <c r="H594" s="303"/>
    </row>
    <row r="595" spans="1:8" ht="15" customHeight="1" x14ac:dyDescent="0.2">
      <c r="A595" s="177"/>
      <c r="B595" s="156" t="s">
        <v>631</v>
      </c>
      <c r="C595" s="166">
        <v>2</v>
      </c>
      <c r="D595" s="157"/>
      <c r="E595" s="309"/>
      <c r="F595" s="309"/>
      <c r="G595" s="309"/>
      <c r="H595" s="310"/>
    </row>
    <row r="596" spans="1:8" ht="15" customHeight="1" x14ac:dyDescent="0.2">
      <c r="A596" s="177"/>
      <c r="B596" s="156" t="s">
        <v>632</v>
      </c>
      <c r="C596" s="166">
        <v>2</v>
      </c>
      <c r="D596" s="157"/>
      <c r="E596" s="309"/>
      <c r="F596" s="309"/>
      <c r="G596" s="309"/>
      <c r="H596" s="310"/>
    </row>
    <row r="597" spans="1:8" ht="15" customHeight="1" x14ac:dyDescent="0.2">
      <c r="A597" s="177"/>
      <c r="B597" s="299" t="s">
        <v>0</v>
      </c>
      <c r="C597" s="161">
        <f>C595+C596</f>
        <v>4</v>
      </c>
      <c r="D597" s="162" t="s">
        <v>92</v>
      </c>
      <c r="E597" s="297"/>
      <c r="F597" s="297"/>
      <c r="G597" s="297"/>
      <c r="H597" s="298"/>
    </row>
    <row r="598" spans="1:8" ht="15" customHeight="1" thickBot="1" x14ac:dyDescent="0.25">
      <c r="A598" s="177"/>
      <c r="B598" s="299"/>
      <c r="C598" s="161"/>
      <c r="D598" s="162"/>
      <c r="E598" s="297"/>
      <c r="F598" s="297"/>
      <c r="G598" s="297"/>
      <c r="H598" s="297"/>
    </row>
    <row r="599" spans="1:8" s="6" customFormat="1" ht="22.5" customHeight="1" x14ac:dyDescent="0.2">
      <c r="A599" s="237" t="s">
        <v>602</v>
      </c>
      <c r="B599" s="351" t="s">
        <v>570</v>
      </c>
      <c r="C599" s="351"/>
      <c r="D599" s="351"/>
      <c r="E599" s="351"/>
      <c r="F599" s="351"/>
      <c r="G599" s="351"/>
      <c r="H599" s="351"/>
    </row>
    <row r="600" spans="1:8" s="6" customFormat="1" ht="15" customHeight="1" x14ac:dyDescent="0.2">
      <c r="A600" s="274"/>
      <c r="B600" s="65"/>
      <c r="C600" s="90"/>
      <c r="D600" s="301"/>
      <c r="E600" s="302"/>
      <c r="F600" s="303"/>
      <c r="G600" s="303"/>
      <c r="H600" s="303"/>
    </row>
    <row r="601" spans="1:8" ht="15" customHeight="1" x14ac:dyDescent="0.2">
      <c r="A601" s="177"/>
      <c r="B601" s="299" t="s">
        <v>0</v>
      </c>
      <c r="C601" s="161">
        <v>8</v>
      </c>
      <c r="D601" s="162" t="s">
        <v>92</v>
      </c>
      <c r="E601" s="297"/>
      <c r="F601" s="297"/>
      <c r="G601" s="297"/>
      <c r="H601" s="298"/>
    </row>
    <row r="602" spans="1:8" ht="15" customHeight="1" thickBot="1" x14ac:dyDescent="0.25">
      <c r="A602" s="177"/>
      <c r="B602" s="299"/>
      <c r="C602" s="161"/>
      <c r="D602" s="162"/>
      <c r="E602" s="297"/>
      <c r="F602" s="297"/>
      <c r="G602" s="297"/>
      <c r="H602" s="297"/>
    </row>
    <row r="603" spans="1:8" s="6" customFormat="1" ht="22.5" customHeight="1" x14ac:dyDescent="0.2">
      <c r="A603" s="237" t="s">
        <v>603</v>
      </c>
      <c r="B603" s="351" t="s">
        <v>571</v>
      </c>
      <c r="C603" s="351"/>
      <c r="D603" s="351"/>
      <c r="E603" s="351"/>
      <c r="F603" s="351"/>
      <c r="G603" s="351"/>
      <c r="H603" s="351"/>
    </row>
    <row r="604" spans="1:8" s="6" customFormat="1" ht="15" customHeight="1" x14ac:dyDescent="0.2">
      <c r="A604" s="274"/>
      <c r="B604" s="65"/>
      <c r="C604" s="90"/>
      <c r="D604" s="301"/>
      <c r="E604" s="302"/>
      <c r="F604" s="303"/>
      <c r="G604" s="303"/>
      <c r="H604" s="303"/>
    </row>
    <row r="605" spans="1:8" ht="15" customHeight="1" x14ac:dyDescent="0.2">
      <c r="A605" s="177"/>
      <c r="B605" s="299" t="s">
        <v>0</v>
      </c>
      <c r="C605" s="161">
        <v>7</v>
      </c>
      <c r="D605" s="162" t="s">
        <v>92</v>
      </c>
      <c r="E605" s="297"/>
      <c r="F605" s="297"/>
      <c r="G605" s="297"/>
      <c r="H605" s="298"/>
    </row>
    <row r="606" spans="1:8" ht="15" customHeight="1" thickBot="1" x14ac:dyDescent="0.25">
      <c r="A606" s="177"/>
      <c r="B606" s="299"/>
      <c r="C606" s="161"/>
      <c r="D606" s="162"/>
      <c r="E606" s="297"/>
      <c r="F606" s="297"/>
      <c r="G606" s="297"/>
      <c r="H606" s="297"/>
    </row>
    <row r="607" spans="1:8" s="171" customFormat="1" ht="22.5" customHeight="1" thickBot="1" x14ac:dyDescent="0.25">
      <c r="A607" s="238" t="s">
        <v>526</v>
      </c>
      <c r="B607" s="353" t="s">
        <v>285</v>
      </c>
      <c r="C607" s="353"/>
      <c r="D607" s="353"/>
      <c r="E607" s="353"/>
      <c r="F607" s="353"/>
      <c r="G607" s="170"/>
      <c r="H607" s="170"/>
    </row>
    <row r="608" spans="1:8" s="6" customFormat="1" ht="22.5" customHeight="1" x14ac:dyDescent="0.2">
      <c r="A608" s="237" t="s">
        <v>604</v>
      </c>
      <c r="B608" s="351" t="s">
        <v>573</v>
      </c>
      <c r="C608" s="351"/>
      <c r="D608" s="351"/>
      <c r="E608" s="351"/>
      <c r="F608" s="351"/>
      <c r="G608" s="351"/>
      <c r="H608" s="351"/>
    </row>
    <row r="609" spans="1:8" ht="15" customHeight="1" x14ac:dyDescent="0.2">
      <c r="A609" s="177"/>
      <c r="B609" s="156"/>
      <c r="C609" s="166"/>
      <c r="D609" s="167"/>
      <c r="E609" s="297"/>
      <c r="F609" s="297"/>
      <c r="G609" s="297"/>
      <c r="H609" s="297"/>
    </row>
    <row r="610" spans="1:8" ht="15" customHeight="1" x14ac:dyDescent="0.2">
      <c r="A610" s="177"/>
      <c r="B610" s="156" t="s">
        <v>574</v>
      </c>
      <c r="C610" s="166">
        <v>186.18</v>
      </c>
      <c r="D610" s="167" t="s">
        <v>1</v>
      </c>
      <c r="E610" s="297"/>
      <c r="F610" s="297"/>
      <c r="G610" s="297"/>
      <c r="H610" s="297"/>
    </row>
    <row r="611" spans="1:8" ht="15" customHeight="1" x14ac:dyDescent="0.2">
      <c r="A611" s="177"/>
      <c r="B611" s="156" t="s">
        <v>575</v>
      </c>
      <c r="C611" s="166">
        <v>10.24</v>
      </c>
      <c r="D611" s="167" t="s">
        <v>1</v>
      </c>
      <c r="E611" s="297"/>
      <c r="F611" s="297"/>
      <c r="G611" s="297"/>
      <c r="H611" s="297"/>
    </row>
    <row r="612" spans="1:8" ht="15" customHeight="1" x14ac:dyDescent="0.2">
      <c r="A612" s="177"/>
      <c r="B612" s="156" t="s">
        <v>579</v>
      </c>
      <c r="C612" s="166">
        <v>15.86</v>
      </c>
      <c r="D612" s="167" t="s">
        <v>1</v>
      </c>
      <c r="E612" s="297"/>
      <c r="F612" s="297"/>
      <c r="G612" s="297"/>
      <c r="H612" s="297"/>
    </row>
    <row r="613" spans="1:8" ht="15" customHeight="1" x14ac:dyDescent="0.2">
      <c r="A613" s="177"/>
      <c r="B613" s="156" t="s">
        <v>576</v>
      </c>
      <c r="C613" s="166">
        <v>28.39</v>
      </c>
      <c r="D613" s="167" t="s">
        <v>1</v>
      </c>
      <c r="E613" s="297"/>
      <c r="F613" s="297"/>
      <c r="G613" s="297"/>
      <c r="H613" s="297"/>
    </row>
    <row r="614" spans="1:8" ht="15" customHeight="1" x14ac:dyDescent="0.2">
      <c r="A614" s="177"/>
      <c r="B614" s="156" t="s">
        <v>627</v>
      </c>
      <c r="C614" s="166">
        <v>4.38</v>
      </c>
      <c r="D614" s="167" t="s">
        <v>1</v>
      </c>
      <c r="E614" s="309"/>
      <c r="F614" s="309"/>
      <c r="G614" s="309"/>
      <c r="H614" s="309"/>
    </row>
    <row r="615" spans="1:8" ht="15" customHeight="1" x14ac:dyDescent="0.2">
      <c r="A615" s="177"/>
      <c r="B615" s="156" t="s">
        <v>577</v>
      </c>
      <c r="C615" s="166">
        <v>5.68</v>
      </c>
      <c r="D615" s="167" t="s">
        <v>1</v>
      </c>
      <c r="E615" s="297"/>
      <c r="F615" s="297"/>
      <c r="G615" s="297"/>
      <c r="H615" s="297"/>
    </row>
    <row r="616" spans="1:8" ht="15" customHeight="1" x14ac:dyDescent="0.2">
      <c r="A616" s="177"/>
      <c r="B616" s="156" t="s">
        <v>578</v>
      </c>
      <c r="C616" s="166">
        <v>29.68</v>
      </c>
      <c r="D616" s="167" t="s">
        <v>1</v>
      </c>
      <c r="E616" s="297"/>
      <c r="F616" s="297"/>
      <c r="G616" s="297"/>
      <c r="H616" s="297"/>
    </row>
    <row r="617" spans="1:8" ht="15" customHeight="1" x14ac:dyDescent="0.2">
      <c r="A617" s="177"/>
      <c r="B617" s="299" t="s">
        <v>0</v>
      </c>
      <c r="C617" s="161">
        <f>SUM(C610:C616)</f>
        <v>280.41000000000003</v>
      </c>
      <c r="D617" s="162" t="s">
        <v>1</v>
      </c>
      <c r="E617" s="297"/>
      <c r="F617" s="297"/>
      <c r="G617" s="297"/>
      <c r="H617" s="298"/>
    </row>
    <row r="618" spans="1:8" ht="15" customHeight="1" thickBot="1" x14ac:dyDescent="0.25">
      <c r="A618" s="177"/>
      <c r="B618" s="299"/>
      <c r="C618" s="161"/>
      <c r="D618" s="162"/>
      <c r="E618" s="297"/>
      <c r="F618" s="297"/>
      <c r="G618" s="297"/>
      <c r="H618" s="297"/>
    </row>
    <row r="619" spans="1:8" s="6" customFormat="1" ht="22.5" customHeight="1" x14ac:dyDescent="0.2">
      <c r="A619" s="237" t="s">
        <v>605</v>
      </c>
      <c r="B619" s="351" t="s">
        <v>580</v>
      </c>
      <c r="C619" s="351"/>
      <c r="D619" s="351"/>
      <c r="E619" s="351"/>
      <c r="F619" s="351"/>
      <c r="G619" s="351"/>
      <c r="H619" s="351"/>
    </row>
    <row r="620" spans="1:8" ht="15" customHeight="1" x14ac:dyDescent="0.2">
      <c r="A620" s="177"/>
      <c r="B620" s="156"/>
      <c r="C620" s="166"/>
      <c r="D620" s="167"/>
      <c r="E620" s="297"/>
      <c r="F620" s="297"/>
      <c r="G620" s="297"/>
      <c r="H620" s="297"/>
    </row>
    <row r="621" spans="1:8" ht="15" customHeight="1" x14ac:dyDescent="0.2">
      <c r="A621" s="177"/>
      <c r="B621" s="156" t="s">
        <v>581</v>
      </c>
      <c r="C621" s="166">
        <v>11.6</v>
      </c>
      <c r="D621" s="167" t="s">
        <v>1</v>
      </c>
      <c r="E621" s="297"/>
      <c r="F621" s="297"/>
      <c r="G621" s="297"/>
      <c r="H621" s="297"/>
    </row>
    <row r="622" spans="1:8" ht="15" customHeight="1" x14ac:dyDescent="0.2">
      <c r="A622" s="177"/>
      <c r="B622" s="156" t="s">
        <v>982</v>
      </c>
      <c r="C622" s="166">
        <v>39.96</v>
      </c>
      <c r="D622" s="167" t="s">
        <v>1</v>
      </c>
      <c r="E622" s="297"/>
      <c r="F622" s="297"/>
      <c r="G622" s="297"/>
      <c r="H622" s="297"/>
    </row>
    <row r="623" spans="1:8" ht="15" customHeight="1" x14ac:dyDescent="0.2">
      <c r="A623" s="177"/>
      <c r="B623" s="156" t="s">
        <v>590</v>
      </c>
      <c r="C623" s="166">
        <f>81.24*0.4</f>
        <v>32.496000000000002</v>
      </c>
      <c r="D623" s="167" t="s">
        <v>1</v>
      </c>
      <c r="E623" s="297"/>
      <c r="F623" s="297"/>
      <c r="G623" s="297"/>
      <c r="H623" s="297"/>
    </row>
    <row r="624" spans="1:8" ht="15" customHeight="1" x14ac:dyDescent="0.2">
      <c r="A624" s="177"/>
      <c r="B624" s="156" t="s">
        <v>591</v>
      </c>
      <c r="C624" s="166">
        <v>64.58</v>
      </c>
      <c r="D624" s="167" t="s">
        <v>1</v>
      </c>
      <c r="E624" s="297"/>
      <c r="F624" s="297"/>
      <c r="G624" s="297"/>
      <c r="H624" s="297"/>
    </row>
    <row r="625" spans="1:8" ht="15" customHeight="1" x14ac:dyDescent="0.2">
      <c r="A625" s="177"/>
      <c r="B625" s="156" t="s">
        <v>582</v>
      </c>
      <c r="C625" s="166">
        <v>16.399999999999999</v>
      </c>
      <c r="D625" s="167" t="s">
        <v>1</v>
      </c>
      <c r="E625" s="297"/>
      <c r="F625" s="297"/>
      <c r="G625" s="297"/>
      <c r="H625" s="297"/>
    </row>
    <row r="626" spans="1:8" ht="15" customHeight="1" x14ac:dyDescent="0.2">
      <c r="A626" s="177"/>
      <c r="B626" s="299" t="s">
        <v>0</v>
      </c>
      <c r="C626" s="161">
        <f>SUM(C621:C625)</f>
        <v>165.03600000000003</v>
      </c>
      <c r="D626" s="162" t="s">
        <v>1</v>
      </c>
      <c r="E626" s="297"/>
      <c r="F626" s="297"/>
      <c r="G626" s="297"/>
      <c r="H626" s="298"/>
    </row>
    <row r="627" spans="1:8" ht="15" customHeight="1" thickBot="1" x14ac:dyDescent="0.25">
      <c r="A627" s="177"/>
      <c r="B627" s="299"/>
      <c r="C627" s="161"/>
      <c r="D627" s="162"/>
      <c r="E627" s="297"/>
      <c r="F627" s="297"/>
      <c r="G627" s="297"/>
      <c r="H627" s="297"/>
    </row>
    <row r="628" spans="1:8" s="6" customFormat="1" ht="22.5" customHeight="1" x14ac:dyDescent="0.2">
      <c r="A628" s="237" t="s">
        <v>606</v>
      </c>
      <c r="B628" s="351" t="s">
        <v>583</v>
      </c>
      <c r="C628" s="351"/>
      <c r="D628" s="351"/>
      <c r="E628" s="351"/>
      <c r="F628" s="351"/>
      <c r="G628" s="351"/>
      <c r="H628" s="351"/>
    </row>
    <row r="629" spans="1:8" ht="15" customHeight="1" x14ac:dyDescent="0.2">
      <c r="A629" s="177"/>
      <c r="B629" s="156"/>
      <c r="C629" s="166"/>
      <c r="D629" s="167"/>
      <c r="E629" s="297"/>
      <c r="F629" s="297"/>
      <c r="G629" s="297"/>
      <c r="H629" s="297"/>
    </row>
    <row r="630" spans="1:8" ht="15" customHeight="1" x14ac:dyDescent="0.2">
      <c r="A630" s="177"/>
      <c r="B630" s="156" t="s">
        <v>584</v>
      </c>
      <c r="C630" s="166">
        <v>277</v>
      </c>
      <c r="D630" s="167" t="s">
        <v>92</v>
      </c>
      <c r="E630" s="297"/>
      <c r="F630" s="297"/>
      <c r="G630" s="297"/>
      <c r="H630" s="297"/>
    </row>
    <row r="631" spans="1:8" ht="15" customHeight="1" x14ac:dyDescent="0.2">
      <c r="A631" s="177"/>
      <c r="B631" s="156" t="s">
        <v>585</v>
      </c>
      <c r="C631" s="166">
        <v>58</v>
      </c>
      <c r="D631" s="167" t="s">
        <v>92</v>
      </c>
      <c r="E631" s="297"/>
      <c r="F631" s="297"/>
      <c r="G631" s="297"/>
      <c r="H631" s="297"/>
    </row>
    <row r="632" spans="1:8" ht="15" customHeight="1" x14ac:dyDescent="0.2">
      <c r="A632" s="177"/>
      <c r="B632" s="299" t="s">
        <v>0</v>
      </c>
      <c r="C632" s="161">
        <f>C630+C631</f>
        <v>335</v>
      </c>
      <c r="D632" s="162" t="s">
        <v>92</v>
      </c>
      <c r="E632" s="297"/>
      <c r="F632" s="297"/>
      <c r="G632" s="297"/>
      <c r="H632" s="298"/>
    </row>
    <row r="633" spans="1:8" ht="15" customHeight="1" thickBot="1" x14ac:dyDescent="0.25">
      <c r="A633" s="177"/>
      <c r="B633" s="299"/>
      <c r="C633" s="161"/>
      <c r="D633" s="162"/>
      <c r="E633" s="297"/>
      <c r="F633" s="297"/>
      <c r="G633" s="297"/>
      <c r="H633" s="297"/>
    </row>
    <row r="634" spans="1:8" s="6" customFormat="1" ht="24.75" customHeight="1" thickBot="1" x14ac:dyDescent="0.25">
      <c r="A634" s="236">
        <v>10</v>
      </c>
      <c r="B634" s="354" t="s">
        <v>669</v>
      </c>
      <c r="C634" s="354"/>
      <c r="D634" s="354"/>
      <c r="E634" s="354"/>
      <c r="F634" s="354"/>
      <c r="G634" s="155"/>
      <c r="H634" s="155"/>
    </row>
    <row r="635" spans="1:8" s="86" customFormat="1" ht="22.5" customHeight="1" x14ac:dyDescent="0.2">
      <c r="A635" s="237" t="s">
        <v>566</v>
      </c>
      <c r="B635" s="358" t="s">
        <v>672</v>
      </c>
      <c r="C635" s="358"/>
      <c r="D635" s="358"/>
      <c r="E635" s="358"/>
      <c r="F635" s="358"/>
      <c r="G635" s="358"/>
      <c r="H635" s="91"/>
    </row>
    <row r="636" spans="1:8" s="317" customFormat="1" ht="15" customHeight="1" x14ac:dyDescent="0.2">
      <c r="A636" s="240"/>
      <c r="B636" s="87"/>
      <c r="C636" s="88"/>
      <c r="D636" s="66"/>
      <c r="E636" s="89"/>
      <c r="F636" s="89"/>
      <c r="G636" s="89"/>
    </row>
    <row r="637" spans="1:8" ht="15" customHeight="1" x14ac:dyDescent="0.2">
      <c r="A637" s="177"/>
      <c r="B637" s="156" t="s">
        <v>678</v>
      </c>
      <c r="C637" s="166">
        <v>5</v>
      </c>
      <c r="D637" s="167" t="s">
        <v>41</v>
      </c>
      <c r="E637" s="316"/>
      <c r="F637" s="316"/>
      <c r="G637" s="316"/>
      <c r="H637" s="316"/>
    </row>
    <row r="638" spans="1:8" ht="15" customHeight="1" x14ac:dyDescent="0.2">
      <c r="A638" s="177"/>
      <c r="B638" s="156" t="s">
        <v>679</v>
      </c>
      <c r="C638" s="166">
        <v>25</v>
      </c>
      <c r="D638" s="167" t="s">
        <v>683</v>
      </c>
      <c r="E638" s="316"/>
      <c r="F638" s="316"/>
      <c r="G638" s="316"/>
      <c r="H638" s="316"/>
    </row>
    <row r="639" spans="1:8" ht="15" customHeight="1" x14ac:dyDescent="0.2">
      <c r="A639" s="177"/>
      <c r="B639" s="156" t="s">
        <v>680</v>
      </c>
      <c r="C639" s="166">
        <f>C637*C638</f>
        <v>125</v>
      </c>
      <c r="D639" s="167" t="s">
        <v>41</v>
      </c>
      <c r="E639" s="316"/>
      <c r="F639" s="316"/>
      <c r="G639" s="316"/>
      <c r="H639" s="316"/>
    </row>
    <row r="640" spans="1:8" ht="15" customHeight="1" x14ac:dyDescent="0.2">
      <c r="A640" s="177"/>
      <c r="B640" s="156" t="s">
        <v>681</v>
      </c>
      <c r="C640" s="166">
        <v>1</v>
      </c>
      <c r="D640" s="167" t="s">
        <v>41</v>
      </c>
      <c r="E640" s="316"/>
      <c r="F640" s="316"/>
      <c r="G640" s="316"/>
      <c r="H640" s="316"/>
    </row>
    <row r="641" spans="1:8" ht="15" customHeight="1" x14ac:dyDescent="0.2">
      <c r="A641" s="177"/>
      <c r="B641" s="156" t="s">
        <v>679</v>
      </c>
      <c r="C641" s="166">
        <v>10</v>
      </c>
      <c r="D641" s="167" t="s">
        <v>683</v>
      </c>
      <c r="E641" s="316"/>
      <c r="F641" s="316"/>
      <c r="G641" s="316"/>
      <c r="H641" s="316"/>
    </row>
    <row r="642" spans="1:8" ht="15" customHeight="1" x14ac:dyDescent="0.2">
      <c r="A642" s="177"/>
      <c r="B642" s="156" t="s">
        <v>682</v>
      </c>
      <c r="C642" s="166">
        <f>C640*C641</f>
        <v>10</v>
      </c>
      <c r="D642" s="167" t="s">
        <v>41</v>
      </c>
      <c r="E642" s="316"/>
      <c r="F642" s="316"/>
      <c r="G642" s="316"/>
      <c r="H642" s="316"/>
    </row>
    <row r="643" spans="1:8" ht="15" customHeight="1" x14ac:dyDescent="0.2">
      <c r="A643" s="177"/>
      <c r="B643" s="156" t="s">
        <v>684</v>
      </c>
      <c r="C643" s="166">
        <v>4</v>
      </c>
      <c r="D643" s="167" t="s">
        <v>41</v>
      </c>
      <c r="E643" s="316"/>
      <c r="F643" s="316"/>
      <c r="G643" s="316"/>
      <c r="H643" s="316"/>
    </row>
    <row r="644" spans="1:8" ht="15" customHeight="1" x14ac:dyDescent="0.2">
      <c r="A644" s="177"/>
      <c r="B644" s="156" t="s">
        <v>679</v>
      </c>
      <c r="C644" s="166">
        <v>50</v>
      </c>
      <c r="D644" s="167" t="s">
        <v>683</v>
      </c>
      <c r="E644" s="316"/>
      <c r="F644" s="316"/>
      <c r="G644" s="316"/>
      <c r="H644" s="316"/>
    </row>
    <row r="645" spans="1:8" ht="15" customHeight="1" x14ac:dyDescent="0.2">
      <c r="A645" s="177"/>
      <c r="B645" s="156" t="s">
        <v>682</v>
      </c>
      <c r="C645" s="166">
        <f>C643*C644</f>
        <v>200</v>
      </c>
      <c r="D645" s="167" t="s">
        <v>41</v>
      </c>
      <c r="E645" s="316"/>
      <c r="F645" s="316"/>
      <c r="G645" s="316"/>
      <c r="H645" s="316"/>
    </row>
    <row r="646" spans="1:8" s="90" customFormat="1" ht="15" customHeight="1" x14ac:dyDescent="0.2">
      <c r="A646" s="240"/>
      <c r="B646" s="318" t="s">
        <v>36</v>
      </c>
      <c r="C646" s="161">
        <f>C639+C642+C645</f>
        <v>335</v>
      </c>
      <c r="D646" s="162" t="s">
        <v>41</v>
      </c>
      <c r="F646" s="89"/>
      <c r="G646" s="89"/>
    </row>
    <row r="647" spans="1:8" s="90" customFormat="1" ht="15" customHeight="1" thickBot="1" x14ac:dyDescent="0.25">
      <c r="A647" s="240"/>
      <c r="B647" s="57"/>
      <c r="C647" s="88"/>
      <c r="D647" s="66"/>
      <c r="E647" s="57"/>
      <c r="F647" s="89"/>
      <c r="G647" s="89"/>
    </row>
    <row r="648" spans="1:8" s="86" customFormat="1" ht="22.5" customHeight="1" x14ac:dyDescent="0.2">
      <c r="A648" s="237" t="s">
        <v>572</v>
      </c>
      <c r="B648" s="358" t="s">
        <v>673</v>
      </c>
      <c r="C648" s="358"/>
      <c r="D648" s="358"/>
      <c r="E648" s="358"/>
      <c r="F648" s="358"/>
      <c r="G648" s="358"/>
      <c r="H648" s="91"/>
    </row>
    <row r="649" spans="1:8" s="317" customFormat="1" ht="15" customHeight="1" x14ac:dyDescent="0.2">
      <c r="A649" s="240"/>
      <c r="B649" s="87"/>
      <c r="C649" s="88"/>
      <c r="D649" s="66"/>
      <c r="E649" s="89"/>
      <c r="F649" s="89"/>
      <c r="G649" s="89"/>
    </row>
    <row r="650" spans="1:8" ht="15" customHeight="1" x14ac:dyDescent="0.2">
      <c r="A650" s="177"/>
      <c r="B650" s="156" t="s">
        <v>676</v>
      </c>
      <c r="C650" s="166">
        <f>C646</f>
        <v>335</v>
      </c>
      <c r="D650" s="167" t="s">
        <v>41</v>
      </c>
      <c r="E650" s="316"/>
      <c r="F650" s="316"/>
      <c r="G650" s="316"/>
      <c r="H650" s="316"/>
    </row>
    <row r="651" spans="1:8" ht="15" customHeight="1" x14ac:dyDescent="0.2">
      <c r="A651" s="177"/>
      <c r="B651" s="156" t="s">
        <v>677</v>
      </c>
      <c r="C651" s="166">
        <v>0.36</v>
      </c>
      <c r="D651" s="167" t="s">
        <v>685</v>
      </c>
      <c r="E651" s="316"/>
      <c r="F651" s="316"/>
      <c r="G651" s="316"/>
      <c r="H651" s="316"/>
    </row>
    <row r="652" spans="1:8" s="90" customFormat="1" ht="15" customHeight="1" x14ac:dyDescent="0.2">
      <c r="A652" s="240"/>
      <c r="B652" s="318" t="s">
        <v>0</v>
      </c>
      <c r="C652" s="161">
        <f>C650*C651</f>
        <v>120.6</v>
      </c>
      <c r="D652" s="162" t="s">
        <v>1</v>
      </c>
      <c r="F652" s="89"/>
      <c r="G652" s="89"/>
    </row>
    <row r="653" spans="1:8" s="90" customFormat="1" ht="15" customHeight="1" thickBot="1" x14ac:dyDescent="0.25">
      <c r="A653" s="240"/>
      <c r="B653" s="57"/>
      <c r="C653" s="88"/>
      <c r="D653" s="66"/>
      <c r="E653" s="57"/>
      <c r="F653" s="89"/>
      <c r="G653" s="89"/>
    </row>
    <row r="654" spans="1:8" s="86" customFormat="1" ht="22.5" customHeight="1" x14ac:dyDescent="0.2">
      <c r="A654" s="237" t="s">
        <v>607</v>
      </c>
      <c r="B654" s="358" t="s">
        <v>674</v>
      </c>
      <c r="C654" s="358"/>
      <c r="D654" s="358"/>
      <c r="E654" s="358"/>
      <c r="F654" s="358"/>
      <c r="G654" s="358"/>
      <c r="H654" s="91"/>
    </row>
    <row r="655" spans="1:8" s="317" customFormat="1" ht="15" customHeight="1" x14ac:dyDescent="0.2">
      <c r="A655" s="240"/>
      <c r="B655" s="87"/>
      <c r="C655" s="88"/>
      <c r="D655" s="66"/>
      <c r="E655" s="89"/>
      <c r="F655" s="89"/>
      <c r="G655" s="89"/>
    </row>
    <row r="656" spans="1:8" ht="15" customHeight="1" x14ac:dyDescent="0.2">
      <c r="A656" s="177"/>
      <c r="B656" s="156" t="s">
        <v>676</v>
      </c>
      <c r="C656" s="166">
        <f>C650</f>
        <v>335</v>
      </c>
      <c r="D656" s="167" t="s">
        <v>41</v>
      </c>
      <c r="E656" s="316"/>
      <c r="F656" s="316"/>
      <c r="G656" s="316"/>
      <c r="H656" s="316"/>
    </row>
    <row r="657" spans="1:8" ht="15" customHeight="1" x14ac:dyDescent="0.2">
      <c r="A657" s="177"/>
      <c r="B657" s="156" t="s">
        <v>677</v>
      </c>
      <c r="C657" s="166">
        <v>0.36</v>
      </c>
      <c r="D657" s="167" t="s">
        <v>686</v>
      </c>
      <c r="E657" s="316"/>
      <c r="F657" s="316"/>
      <c r="G657" s="316"/>
      <c r="H657" s="316"/>
    </row>
    <row r="658" spans="1:8" s="90" customFormat="1" ht="15" customHeight="1" x14ac:dyDescent="0.2">
      <c r="A658" s="240"/>
      <c r="B658" s="318" t="s">
        <v>0</v>
      </c>
      <c r="C658" s="161">
        <f>C656*C657</f>
        <v>120.6</v>
      </c>
      <c r="D658" s="162" t="s">
        <v>306</v>
      </c>
      <c r="F658" s="89"/>
      <c r="G658" s="89"/>
    </row>
    <row r="659" spans="1:8" s="90" customFormat="1" ht="15" customHeight="1" thickBot="1" x14ac:dyDescent="0.25">
      <c r="A659" s="240"/>
      <c r="B659" s="57"/>
      <c r="C659" s="88"/>
      <c r="D659" s="66"/>
      <c r="E659" s="57"/>
      <c r="F659" s="89"/>
      <c r="G659" s="89"/>
    </row>
    <row r="660" spans="1:8" s="86" customFormat="1" ht="22.5" customHeight="1" x14ac:dyDescent="0.2">
      <c r="A660" s="237" t="s">
        <v>608</v>
      </c>
      <c r="B660" s="358" t="s">
        <v>675</v>
      </c>
      <c r="C660" s="358"/>
      <c r="D660" s="358"/>
      <c r="E660" s="358"/>
      <c r="F660" s="358"/>
      <c r="G660" s="358"/>
      <c r="H660" s="91"/>
    </row>
    <row r="661" spans="1:8" s="317" customFormat="1" ht="15" customHeight="1" x14ac:dyDescent="0.2">
      <c r="A661" s="240"/>
      <c r="B661" s="87"/>
      <c r="C661" s="88"/>
      <c r="D661" s="66"/>
      <c r="E661" s="89"/>
      <c r="F661" s="89"/>
      <c r="G661" s="89"/>
    </row>
    <row r="662" spans="1:8" ht="15" customHeight="1" x14ac:dyDescent="0.2">
      <c r="A662" s="177"/>
      <c r="B662" s="156" t="s">
        <v>676</v>
      </c>
      <c r="C662" s="166">
        <f>C646</f>
        <v>335</v>
      </c>
      <c r="D662" s="167" t="s">
        <v>41</v>
      </c>
      <c r="E662" s="316"/>
      <c r="F662" s="316"/>
      <c r="G662" s="316"/>
      <c r="H662" s="316"/>
    </row>
    <row r="663" spans="1:8" ht="15" customHeight="1" x14ac:dyDescent="0.2">
      <c r="A663" s="177"/>
      <c r="B663" s="156" t="s">
        <v>677</v>
      </c>
      <c r="C663" s="166">
        <v>0.36</v>
      </c>
      <c r="D663" s="167" t="s">
        <v>685</v>
      </c>
      <c r="E663" s="316"/>
      <c r="F663" s="316"/>
      <c r="G663" s="316"/>
      <c r="H663" s="316"/>
    </row>
    <row r="664" spans="1:8" s="90" customFormat="1" ht="15" customHeight="1" x14ac:dyDescent="0.2">
      <c r="A664" s="240"/>
      <c r="B664" s="318" t="s">
        <v>130</v>
      </c>
      <c r="C664" s="161">
        <f>C662*C663</f>
        <v>120.6</v>
      </c>
      <c r="D664" s="162" t="s">
        <v>1</v>
      </c>
      <c r="F664" s="89"/>
      <c r="G664" s="89"/>
    </row>
    <row r="665" spans="1:8" s="90" customFormat="1" ht="15" customHeight="1" thickBot="1" x14ac:dyDescent="0.25">
      <c r="A665" s="240"/>
      <c r="B665" s="57"/>
      <c r="C665" s="88"/>
      <c r="D665" s="66"/>
      <c r="E665" s="57"/>
      <c r="F665" s="89"/>
      <c r="G665" s="89"/>
    </row>
    <row r="666" spans="1:8" s="6" customFormat="1" ht="24.75" customHeight="1" thickBot="1" x14ac:dyDescent="0.25">
      <c r="A666" s="236">
        <v>11</v>
      </c>
      <c r="B666" s="354" t="s">
        <v>129</v>
      </c>
      <c r="C666" s="354"/>
      <c r="D666" s="354"/>
      <c r="E666" s="354"/>
      <c r="F666" s="354"/>
      <c r="G666" s="155"/>
      <c r="H666" s="155"/>
    </row>
    <row r="667" spans="1:8" s="86" customFormat="1" ht="22.5" customHeight="1" x14ac:dyDescent="0.2">
      <c r="A667" s="237" t="s">
        <v>687</v>
      </c>
      <c r="B667" s="358" t="s">
        <v>79</v>
      </c>
      <c r="C667" s="358"/>
      <c r="D667" s="358"/>
      <c r="E667" s="358"/>
      <c r="F667" s="358"/>
      <c r="G667" s="358"/>
      <c r="H667" s="91"/>
    </row>
    <row r="668" spans="1:8" s="77" customFormat="1" ht="15" customHeight="1" x14ac:dyDescent="0.2">
      <c r="A668" s="240"/>
      <c r="B668" s="87"/>
      <c r="C668" s="88"/>
      <c r="D668" s="66"/>
      <c r="E668" s="89"/>
      <c r="F668" s="89"/>
      <c r="G668" s="89"/>
    </row>
    <row r="669" spans="1:8" s="90" customFormat="1" ht="15" customHeight="1" x14ac:dyDescent="0.2">
      <c r="A669" s="240"/>
      <c r="B669" s="289" t="s">
        <v>130</v>
      </c>
      <c r="C669" s="161">
        <v>6</v>
      </c>
      <c r="D669" s="162" t="s">
        <v>68</v>
      </c>
      <c r="F669" s="89"/>
      <c r="G669" s="89"/>
    </row>
    <row r="670" spans="1:8" s="90" customFormat="1" ht="15" customHeight="1" thickBot="1" x14ac:dyDescent="0.25">
      <c r="A670" s="240"/>
      <c r="B670" s="57"/>
      <c r="C670" s="88"/>
      <c r="D670" s="66"/>
      <c r="E670" s="57"/>
      <c r="F670" s="89"/>
      <c r="G670" s="89"/>
    </row>
    <row r="671" spans="1:8" s="6" customFormat="1" ht="22.5" customHeight="1" x14ac:dyDescent="0.2">
      <c r="A671" s="237" t="s">
        <v>688</v>
      </c>
      <c r="B671" s="351" t="s">
        <v>57</v>
      </c>
      <c r="C671" s="351"/>
      <c r="D671" s="351"/>
      <c r="E671" s="91"/>
      <c r="F671" s="91"/>
      <c r="G671" s="91"/>
      <c r="H671" s="91"/>
    </row>
    <row r="672" spans="1:8" s="77" customFormat="1" ht="15" customHeight="1" x14ac:dyDescent="0.2">
      <c r="A672" s="240"/>
      <c r="B672" s="87"/>
      <c r="C672" s="88"/>
      <c r="D672" s="66"/>
      <c r="E672" s="89"/>
      <c r="F672" s="89"/>
      <c r="G672" s="89"/>
    </row>
    <row r="673" spans="1:8" s="6" customFormat="1" ht="15" customHeight="1" x14ac:dyDescent="0.2">
      <c r="A673" s="240"/>
      <c r="B673" s="156" t="s">
        <v>247</v>
      </c>
      <c r="C673" s="166">
        <f>C669</f>
        <v>6</v>
      </c>
      <c r="D673" s="167"/>
      <c r="E673" s="288" t="str">
        <f>"ITEM "&amp;A667</f>
        <v>ITEM 11.1</v>
      </c>
      <c r="F673" s="288"/>
      <c r="G673" s="288"/>
      <c r="H673" s="288"/>
    </row>
    <row r="674" spans="1:8" s="6" customFormat="1" ht="15" customHeight="1" x14ac:dyDescent="0.2">
      <c r="A674" s="240"/>
      <c r="B674" s="156" t="s">
        <v>77</v>
      </c>
      <c r="C674" s="166">
        <v>22</v>
      </c>
      <c r="D674" s="167"/>
      <c r="F674" s="89"/>
      <c r="G674" s="89"/>
    </row>
    <row r="675" spans="1:8" s="6" customFormat="1" ht="15" customHeight="1" x14ac:dyDescent="0.2">
      <c r="A675" s="240"/>
      <c r="B675" s="156" t="s">
        <v>80</v>
      </c>
      <c r="C675" s="166">
        <v>0.8</v>
      </c>
      <c r="D675" s="167" t="s">
        <v>248</v>
      </c>
      <c r="F675" s="89"/>
      <c r="G675" s="89"/>
    </row>
    <row r="676" spans="1:8" s="6" customFormat="1" ht="15" customHeight="1" x14ac:dyDescent="0.2">
      <c r="A676" s="240"/>
      <c r="B676" s="156" t="s">
        <v>56</v>
      </c>
      <c r="C676" s="166">
        <v>30</v>
      </c>
      <c r="D676" s="167" t="s">
        <v>53</v>
      </c>
      <c r="F676" s="89"/>
      <c r="G676" s="89"/>
    </row>
    <row r="677" spans="1:8" s="90" customFormat="1" ht="15" customHeight="1" x14ac:dyDescent="0.2">
      <c r="A677" s="240"/>
      <c r="B677" s="289" t="s">
        <v>0</v>
      </c>
      <c r="C677" s="161">
        <f>(C673*C674)*C675*((100+30)/100)</f>
        <v>137.28000000000003</v>
      </c>
      <c r="D677" s="162" t="s">
        <v>2</v>
      </c>
      <c r="F677" s="89"/>
      <c r="G677" s="89"/>
    </row>
    <row r="678" spans="1:8" s="90" customFormat="1" ht="15" customHeight="1" thickBot="1" x14ac:dyDescent="0.25">
      <c r="A678" s="240"/>
      <c r="B678" s="57"/>
      <c r="C678" s="88"/>
      <c r="D678" s="66"/>
      <c r="E678" s="57"/>
      <c r="F678" s="89"/>
      <c r="G678" s="89"/>
    </row>
    <row r="679" spans="1:8" s="6" customFormat="1" ht="22.5" customHeight="1" x14ac:dyDescent="0.2">
      <c r="A679" s="237" t="s">
        <v>689</v>
      </c>
      <c r="B679" s="351" t="s">
        <v>54</v>
      </c>
      <c r="C679" s="351"/>
      <c r="D679" s="351"/>
      <c r="E679" s="91"/>
      <c r="F679" s="91"/>
      <c r="G679" s="91"/>
      <c r="H679" s="91"/>
    </row>
    <row r="680" spans="1:8" s="77" customFormat="1" ht="15" customHeight="1" x14ac:dyDescent="0.2">
      <c r="A680" s="240"/>
      <c r="B680" s="87"/>
      <c r="C680" s="88"/>
      <c r="D680" s="66"/>
      <c r="E680" s="89"/>
      <c r="F680" s="89"/>
      <c r="G680" s="89"/>
    </row>
    <row r="681" spans="1:8" s="6" customFormat="1" ht="15" customHeight="1" x14ac:dyDescent="0.2">
      <c r="A681" s="240"/>
      <c r="B681" s="156" t="s">
        <v>58</v>
      </c>
      <c r="C681" s="166">
        <f>C677</f>
        <v>137.28000000000003</v>
      </c>
      <c r="D681" s="167" t="s">
        <v>2</v>
      </c>
      <c r="E681" s="288" t="str">
        <f>"ITEM "&amp;A671</f>
        <v>ITEM 11.2</v>
      </c>
      <c r="F681" s="288"/>
      <c r="G681" s="288"/>
      <c r="H681" s="288"/>
    </row>
    <row r="682" spans="1:8" s="6" customFormat="1" ht="15" customHeight="1" x14ac:dyDescent="0.2">
      <c r="A682" s="240"/>
      <c r="B682" s="156" t="s">
        <v>81</v>
      </c>
      <c r="C682" s="166">
        <v>7.8</v>
      </c>
      <c r="D682" s="167" t="s">
        <v>55</v>
      </c>
      <c r="E682" s="288" t="s">
        <v>101</v>
      </c>
      <c r="F682" s="288"/>
      <c r="G682" s="288"/>
      <c r="H682" s="288"/>
    </row>
    <row r="683" spans="1:8" s="90" customFormat="1" ht="15" customHeight="1" x14ac:dyDescent="0.2">
      <c r="A683" s="240"/>
      <c r="B683" s="289" t="s">
        <v>0</v>
      </c>
      <c r="C683" s="161">
        <f>C681*C682</f>
        <v>1070.7840000000001</v>
      </c>
      <c r="D683" s="162" t="s">
        <v>59</v>
      </c>
      <c r="F683" s="89"/>
      <c r="G683" s="89"/>
    </row>
    <row r="684" spans="1:8" s="90" customFormat="1" ht="15" customHeight="1" thickBot="1" x14ac:dyDescent="0.25">
      <c r="A684" s="240"/>
      <c r="B684" s="178"/>
      <c r="C684" s="179"/>
      <c r="D684" s="180"/>
      <c r="F684" s="89"/>
      <c r="G684" s="89"/>
    </row>
    <row r="685" spans="1:8" s="6" customFormat="1" ht="22.5" customHeight="1" x14ac:dyDescent="0.2">
      <c r="A685" s="237" t="s">
        <v>690</v>
      </c>
      <c r="B685" s="351" t="s">
        <v>69</v>
      </c>
      <c r="C685" s="351"/>
      <c r="D685" s="351"/>
      <c r="E685" s="91"/>
      <c r="F685" s="91"/>
      <c r="G685" s="91"/>
      <c r="H685" s="91"/>
    </row>
    <row r="686" spans="1:8" s="77" customFormat="1" ht="15" customHeight="1" x14ac:dyDescent="0.2">
      <c r="A686" s="240"/>
      <c r="B686" s="87"/>
      <c r="C686" s="88"/>
      <c r="D686" s="66"/>
      <c r="E686" s="89"/>
      <c r="F686" s="89"/>
      <c r="G686" s="89"/>
    </row>
    <row r="687" spans="1:8" s="90" customFormat="1" ht="15" customHeight="1" x14ac:dyDescent="0.2">
      <c r="A687" s="240"/>
      <c r="B687" s="289" t="s">
        <v>58</v>
      </c>
      <c r="C687" s="161">
        <f>C677</f>
        <v>137.28000000000003</v>
      </c>
      <c r="D687" s="162" t="s">
        <v>2</v>
      </c>
      <c r="E687" s="288" t="str">
        <f>"ITEM "&amp;A671</f>
        <v>ITEM 11.2</v>
      </c>
      <c r="F687" s="288"/>
      <c r="G687" s="288"/>
      <c r="H687" s="288"/>
    </row>
    <row r="688" spans="1:8" s="75" customFormat="1" ht="15" customHeight="1" x14ac:dyDescent="0.2">
      <c r="A688" s="241"/>
      <c r="B688" s="63"/>
      <c r="C688" s="64"/>
      <c r="D688" s="65"/>
      <c r="E688" s="70"/>
      <c r="F688" s="69"/>
      <c r="G688" s="74"/>
    </row>
    <row r="689" spans="1:7" x14ac:dyDescent="0.2">
      <c r="A689" s="242"/>
      <c r="B689" s="20"/>
      <c r="C689" s="85"/>
      <c r="D689" s="12"/>
      <c r="E689" s="82"/>
      <c r="F689" s="83"/>
      <c r="G689" s="84"/>
    </row>
    <row r="694" spans="1:7" x14ac:dyDescent="0.2">
      <c r="B694" s="134" t="s">
        <v>5</v>
      </c>
      <c r="C694" s="356" t="str">
        <f>DADOS!C8</f>
        <v>Eng.º Aloísio Caetano Ferreira</v>
      </c>
      <c r="D694" s="356"/>
      <c r="E694" s="356"/>
    </row>
    <row r="695" spans="1:7" x14ac:dyDescent="0.2">
      <c r="B695" s="10"/>
      <c r="C695" s="355" t="str">
        <f>"CREA: "&amp;DADOS!C9</f>
        <v>CREA: MG- 97.132/D</v>
      </c>
      <c r="D695" s="355"/>
      <c r="E695" s="355"/>
    </row>
  </sheetData>
  <mergeCells count="262">
    <mergeCell ref="B634:F634"/>
    <mergeCell ref="B666:F666"/>
    <mergeCell ref="B65:H65"/>
    <mergeCell ref="F67:G67"/>
    <mergeCell ref="B635:G635"/>
    <mergeCell ref="B648:G648"/>
    <mergeCell ref="B654:G654"/>
    <mergeCell ref="B660:G660"/>
    <mergeCell ref="B392:H392"/>
    <mergeCell ref="B234:H234"/>
    <mergeCell ref="E354:H354"/>
    <mergeCell ref="B199:H199"/>
    <mergeCell ref="E297:G297"/>
    <mergeCell ref="B203:F203"/>
    <mergeCell ref="B204:H204"/>
    <mergeCell ref="E206:H206"/>
    <mergeCell ref="B208:H208"/>
    <mergeCell ref="B215:H215"/>
    <mergeCell ref="B221:H221"/>
    <mergeCell ref="E179:H179"/>
    <mergeCell ref="E182:H182"/>
    <mergeCell ref="B339:F339"/>
    <mergeCell ref="B227:H227"/>
    <mergeCell ref="B225:F225"/>
    <mergeCell ref="B226:F226"/>
    <mergeCell ref="B264:F264"/>
    <mergeCell ref="B241:H241"/>
    <mergeCell ref="F281:G281"/>
    <mergeCell ref="B284:H284"/>
    <mergeCell ref="B265:H265"/>
    <mergeCell ref="B269:H269"/>
    <mergeCell ref="B233:F233"/>
    <mergeCell ref="E138:H138"/>
    <mergeCell ref="E239:H239"/>
    <mergeCell ref="E246:H246"/>
    <mergeCell ref="E176:H176"/>
    <mergeCell ref="B170:H170"/>
    <mergeCell ref="B444:F444"/>
    <mergeCell ref="E445:H445"/>
    <mergeCell ref="F366:G366"/>
    <mergeCell ref="B369:H369"/>
    <mergeCell ref="E425:H425"/>
    <mergeCell ref="E437:H437"/>
    <mergeCell ref="B423:F423"/>
    <mergeCell ref="B380:F380"/>
    <mergeCell ref="E381:H381"/>
    <mergeCell ref="E387:H387"/>
    <mergeCell ref="B379:F379"/>
    <mergeCell ref="B388:F388"/>
    <mergeCell ref="E389:H389"/>
    <mergeCell ref="E417:G417"/>
    <mergeCell ref="E431:H431"/>
    <mergeCell ref="E418:H418"/>
    <mergeCell ref="E428:G428"/>
    <mergeCell ref="E412:H412"/>
    <mergeCell ref="E413:G413"/>
    <mergeCell ref="B440:F440"/>
    <mergeCell ref="E441:H441"/>
    <mergeCell ref="E406:H406"/>
    <mergeCell ref="B424:F424"/>
    <mergeCell ref="E443:H443"/>
    <mergeCell ref="E310:G310"/>
    <mergeCell ref="E457:H457"/>
    <mergeCell ref="E459:H459"/>
    <mergeCell ref="E342:H342"/>
    <mergeCell ref="B353:F353"/>
    <mergeCell ref="E356:H356"/>
    <mergeCell ref="B43:F43"/>
    <mergeCell ref="B44:H44"/>
    <mergeCell ref="B48:F48"/>
    <mergeCell ref="B146:H146"/>
    <mergeCell ref="E128:H128"/>
    <mergeCell ref="E125:H125"/>
    <mergeCell ref="B123:H123"/>
    <mergeCell ref="B140:H140"/>
    <mergeCell ref="E144:H144"/>
    <mergeCell ref="B77:H77"/>
    <mergeCell ref="B81:H81"/>
    <mergeCell ref="B53:H53"/>
    <mergeCell ref="B110:H110"/>
    <mergeCell ref="E114:H114"/>
    <mergeCell ref="B164:H164"/>
    <mergeCell ref="B187:H187"/>
    <mergeCell ref="B136:H136"/>
    <mergeCell ref="F63:G63"/>
    <mergeCell ref="E473:H473"/>
    <mergeCell ref="B470:F470"/>
    <mergeCell ref="B471:H471"/>
    <mergeCell ref="B464:F464"/>
    <mergeCell ref="B492:H492"/>
    <mergeCell ref="B498:H498"/>
    <mergeCell ref="B502:H502"/>
    <mergeCell ref="E311:H311"/>
    <mergeCell ref="E323:H323"/>
    <mergeCell ref="B328:F328"/>
    <mergeCell ref="F371:G371"/>
    <mergeCell ref="F372:G372"/>
    <mergeCell ref="E352:H352"/>
    <mergeCell ref="E321:H321"/>
    <mergeCell ref="B419:F419"/>
    <mergeCell ref="E420:H420"/>
    <mergeCell ref="E421:G421"/>
    <mergeCell ref="E422:H422"/>
    <mergeCell ref="B411:F411"/>
    <mergeCell ref="E416:H416"/>
    <mergeCell ref="B375:H375"/>
    <mergeCell ref="E414:H414"/>
    <mergeCell ref="E442:G442"/>
    <mergeCell ref="E331:H331"/>
    <mergeCell ref="G1:H1"/>
    <mergeCell ref="G2:H2"/>
    <mergeCell ref="F3:H4"/>
    <mergeCell ref="A6:H6"/>
    <mergeCell ref="A5:H5"/>
    <mergeCell ref="B8:F8"/>
    <mergeCell ref="B9:H9"/>
    <mergeCell ref="A3:B3"/>
    <mergeCell ref="A1:E2"/>
    <mergeCell ref="C4:E4"/>
    <mergeCell ref="A7:G7"/>
    <mergeCell ref="F15:G15"/>
    <mergeCell ref="B20:F20"/>
    <mergeCell ref="B21:H21"/>
    <mergeCell ref="B25:H25"/>
    <mergeCell ref="B29:H29"/>
    <mergeCell ref="B13:H13"/>
    <mergeCell ref="B49:H49"/>
    <mergeCell ref="F51:G51"/>
    <mergeCell ref="F39:G39"/>
    <mergeCell ref="F40:G40"/>
    <mergeCell ref="F16:G16"/>
    <mergeCell ref="B33:H33"/>
    <mergeCell ref="B291:F291"/>
    <mergeCell ref="B300:F300"/>
    <mergeCell ref="B248:H248"/>
    <mergeCell ref="F255:G255"/>
    <mergeCell ref="B258:H258"/>
    <mergeCell ref="E267:H267"/>
    <mergeCell ref="B290:F290"/>
    <mergeCell ref="E296:G296"/>
    <mergeCell ref="E294:G294"/>
    <mergeCell ref="E295:G295"/>
    <mergeCell ref="E298:G298"/>
    <mergeCell ref="B273:H273"/>
    <mergeCell ref="B277:H277"/>
    <mergeCell ref="E131:H131"/>
    <mergeCell ref="B685:D685"/>
    <mergeCell ref="B404:H404"/>
    <mergeCell ref="E303:H303"/>
    <mergeCell ref="B292:F292"/>
    <mergeCell ref="E293:H293"/>
    <mergeCell ref="B333:F333"/>
    <mergeCell ref="E334:H334"/>
    <mergeCell ref="E391:H391"/>
    <mergeCell ref="E299:H299"/>
    <mergeCell ref="E438:G438"/>
    <mergeCell ref="E439:H439"/>
    <mergeCell ref="B456:F456"/>
    <mergeCell ref="E358:H358"/>
    <mergeCell ref="E360:H360"/>
    <mergeCell ref="B436:F436"/>
    <mergeCell ref="E434:G434"/>
    <mergeCell ref="E447:H447"/>
    <mergeCell ref="B347:F347"/>
    <mergeCell ref="B415:F415"/>
    <mergeCell ref="E429:H429"/>
    <mergeCell ref="B430:F430"/>
    <mergeCell ref="B410:F410"/>
    <mergeCell ref="B517:H517"/>
    <mergeCell ref="C695:E695"/>
    <mergeCell ref="C694:E694"/>
    <mergeCell ref="B312:F312"/>
    <mergeCell ref="E313:H313"/>
    <mergeCell ref="E317:G317"/>
    <mergeCell ref="E318:H318"/>
    <mergeCell ref="B304:F304"/>
    <mergeCell ref="B305:F305"/>
    <mergeCell ref="B667:G667"/>
    <mergeCell ref="B671:D671"/>
    <mergeCell ref="B679:D679"/>
    <mergeCell ref="B554:H554"/>
    <mergeCell ref="B564:F564"/>
    <mergeCell ref="E575:H575"/>
    <mergeCell ref="E533:H533"/>
    <mergeCell ref="B525:H525"/>
    <mergeCell ref="E571:H571"/>
    <mergeCell ref="B573:H573"/>
    <mergeCell ref="B539:H539"/>
    <mergeCell ref="E541:H541"/>
    <mergeCell ref="B545:H545"/>
    <mergeCell ref="B569:H569"/>
    <mergeCell ref="E329:H329"/>
    <mergeCell ref="B608:H608"/>
    <mergeCell ref="B619:H619"/>
    <mergeCell ref="E306:H306"/>
    <mergeCell ref="B628:H628"/>
    <mergeCell ref="B37:H37"/>
    <mergeCell ref="B174:H174"/>
    <mergeCell ref="B465:F465"/>
    <mergeCell ref="B466:H466"/>
    <mergeCell ref="B193:H193"/>
    <mergeCell ref="B70:F70"/>
    <mergeCell ref="B85:H85"/>
    <mergeCell ref="B99:H99"/>
    <mergeCell ref="B105:H105"/>
    <mergeCell ref="E107:H107"/>
    <mergeCell ref="B109:F109"/>
    <mergeCell ref="B69:F69"/>
    <mergeCell ref="B71:H71"/>
    <mergeCell ref="B116:H116"/>
    <mergeCell ref="E121:H121"/>
    <mergeCell ref="B384:F384"/>
    <mergeCell ref="E385:H385"/>
    <mergeCell ref="E383:H383"/>
    <mergeCell ref="B578:F578"/>
    <mergeCell ref="B607:F607"/>
    <mergeCell ref="B593:H593"/>
    <mergeCell ref="B579:H579"/>
    <mergeCell ref="B599:H599"/>
    <mergeCell ref="B603:H603"/>
    <mergeCell ref="E527:H527"/>
    <mergeCell ref="E535:H535"/>
    <mergeCell ref="E534:H534"/>
    <mergeCell ref="B531:H531"/>
    <mergeCell ref="B565:H565"/>
    <mergeCell ref="E567:H567"/>
    <mergeCell ref="B560:H560"/>
    <mergeCell ref="E562:H562"/>
    <mergeCell ref="B577:F577"/>
    <mergeCell ref="E475:H475"/>
    <mergeCell ref="E519:H519"/>
    <mergeCell ref="B521:H521"/>
    <mergeCell ref="E523:H523"/>
    <mergeCell ref="B361:H361"/>
    <mergeCell ref="B319:F319"/>
    <mergeCell ref="B320:F320"/>
    <mergeCell ref="B332:F332"/>
    <mergeCell ref="E348:H348"/>
    <mergeCell ref="E340:H340"/>
    <mergeCell ref="B357:F357"/>
    <mergeCell ref="E338:H338"/>
    <mergeCell ref="E511:H511"/>
    <mergeCell ref="B480:H480"/>
    <mergeCell ref="E482:H482"/>
    <mergeCell ref="B486:H486"/>
    <mergeCell ref="B508:H508"/>
    <mergeCell ref="E474:H474"/>
    <mergeCell ref="B324:F324"/>
    <mergeCell ref="E325:H325"/>
    <mergeCell ref="E327:H327"/>
    <mergeCell ref="B343:F343"/>
    <mergeCell ref="E344:H344"/>
    <mergeCell ref="E346:H346"/>
    <mergeCell ref="B448:F448"/>
    <mergeCell ref="E449:H449"/>
    <mergeCell ref="E451:H451"/>
    <mergeCell ref="B460:F460"/>
    <mergeCell ref="E461:H461"/>
    <mergeCell ref="E463:H463"/>
    <mergeCell ref="B452:F452"/>
    <mergeCell ref="E453:H453"/>
    <mergeCell ref="E455:H455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headerFooter>
    <oddFooter>Página &amp;P de &amp;N</oddFooter>
  </headerFooter>
  <rowBreaks count="7" manualBreakCount="7">
    <brk id="64" max="7" man="1"/>
    <brk id="122" max="7" man="1"/>
    <brk id="257" max="7" man="1"/>
    <brk id="387" max="7" man="1"/>
    <brk id="451" max="7" man="1"/>
    <brk id="516" max="7" man="1"/>
    <brk id="647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1"/>
  <sheetViews>
    <sheetView view="pageBreakPreview" topLeftCell="A130" zoomScale="55" zoomScaleNormal="70" zoomScaleSheetLayoutView="55" workbookViewId="0">
      <selection activeCell="G147" sqref="G147"/>
    </sheetView>
  </sheetViews>
  <sheetFormatPr defaultColWidth="9" defaultRowHeight="15" x14ac:dyDescent="0.2"/>
  <cols>
    <col min="1" max="1" width="9.125" style="138" customWidth="1"/>
    <col min="2" max="2" width="17" style="5" customWidth="1"/>
    <col min="3" max="3" width="11.75" style="5" bestFit="1" customWidth="1"/>
    <col min="4" max="4" width="78.25" style="6" customWidth="1"/>
    <col min="5" max="5" width="16.375" style="81" customWidth="1"/>
    <col min="6" max="6" width="15.25" style="122" customWidth="1"/>
    <col min="7" max="7" width="15.25" style="123" customWidth="1"/>
    <col min="8" max="8" width="18.75" style="5" customWidth="1"/>
    <col min="9" max="9" width="24" style="5" customWidth="1"/>
    <col min="10" max="10" width="20.25" style="5" bestFit="1" customWidth="1"/>
    <col min="11" max="11" width="17.25" style="5" customWidth="1"/>
    <col min="12" max="16384" width="9" style="5"/>
  </cols>
  <sheetData>
    <row r="1" spans="1:11" s="26" customFormat="1" ht="21.75" customHeight="1" thickBot="1" x14ac:dyDescent="0.25">
      <c r="A1" s="380" t="s">
        <v>34</v>
      </c>
      <c r="B1" s="380"/>
      <c r="C1" s="380"/>
      <c r="D1" s="380"/>
      <c r="E1" s="380"/>
      <c r="F1" s="380"/>
      <c r="G1" s="381"/>
      <c r="H1" s="33" t="s">
        <v>3</v>
      </c>
      <c r="I1" s="35" t="str">
        <f>DADOS!C2</f>
        <v>R00</v>
      </c>
    </row>
    <row r="2" spans="1:11" s="26" customFormat="1" ht="18.75" thickBot="1" x14ac:dyDescent="0.25">
      <c r="A2" s="382"/>
      <c r="B2" s="382"/>
      <c r="C2" s="382"/>
      <c r="D2" s="382"/>
      <c r="E2" s="382"/>
      <c r="F2" s="382"/>
      <c r="G2" s="383"/>
      <c r="H2" s="34" t="s">
        <v>8</v>
      </c>
      <c r="I2" s="48">
        <f>DADOS!C4</f>
        <v>45093</v>
      </c>
    </row>
    <row r="3" spans="1:11" s="26" customFormat="1" ht="20.25" customHeight="1" x14ac:dyDescent="0.2">
      <c r="A3" s="384" t="s">
        <v>9</v>
      </c>
      <c r="B3" s="384"/>
      <c r="C3" s="385"/>
      <c r="D3" s="108" t="s">
        <v>10</v>
      </c>
      <c r="E3" s="388" t="s">
        <v>7</v>
      </c>
      <c r="F3" s="384"/>
      <c r="G3" s="385"/>
      <c r="H3" s="114" t="s">
        <v>11</v>
      </c>
      <c r="I3" s="115"/>
    </row>
    <row r="4" spans="1:11" s="26" customFormat="1" ht="57.75" customHeight="1" thickBot="1" x14ac:dyDescent="0.25">
      <c r="A4" s="386"/>
      <c r="B4" s="386"/>
      <c r="C4" s="387"/>
      <c r="D4" s="390" t="str">
        <f>DADOS!C3</f>
        <v>DUPLICAÇÃO DA AVENIDA IRENE SILVEIRA COSTA</v>
      </c>
      <c r="E4" s="389"/>
      <c r="F4" s="386"/>
      <c r="G4" s="387"/>
      <c r="H4" s="392" t="str">
        <f>DADOS!C7</f>
        <v>SINAPI - 04/2023 - Minas Gerais
SICRO3 - 01/2023 - Minas Gerais
SETOP - 01/2023 - Minas Gerais
SUDECAP - 02/2023 - Minas Gerais</v>
      </c>
      <c r="I4" s="393"/>
    </row>
    <row r="5" spans="1:11" s="26" customFormat="1" ht="22.5" customHeight="1" thickBot="1" x14ac:dyDescent="0.25">
      <c r="A5" s="386"/>
      <c r="B5" s="386"/>
      <c r="C5" s="387"/>
      <c r="D5" s="390"/>
      <c r="E5" s="389"/>
      <c r="F5" s="386"/>
      <c r="G5" s="387"/>
      <c r="H5" s="209" t="s">
        <v>12</v>
      </c>
      <c r="I5" s="38">
        <f>DADOS!C5</f>
        <v>0.24229999999999999</v>
      </c>
    </row>
    <row r="6" spans="1:11" s="128" customFormat="1" ht="7.9" customHeight="1" thickBot="1" x14ac:dyDescent="0.25">
      <c r="A6" s="394"/>
      <c r="B6" s="395"/>
      <c r="C6" s="395"/>
      <c r="D6" s="395"/>
      <c r="E6" s="395"/>
      <c r="F6" s="395"/>
      <c r="G6" s="395"/>
      <c r="H6" s="395"/>
      <c r="I6" s="395"/>
    </row>
    <row r="7" spans="1:11" s="26" customFormat="1" ht="27.6" customHeight="1" thickBot="1" x14ac:dyDescent="0.25">
      <c r="A7" s="391" t="str">
        <f>A1&amp;" DE PROJETO EXECUTIVO - "&amp;D4</f>
        <v>PLANILHA ORÇAMENTÁRIA DE PROJETO EXECUTIVO - DUPLICAÇÃO DA AVENIDA IRENE SILVEIRA COSTA</v>
      </c>
      <c r="B7" s="391"/>
      <c r="C7" s="391"/>
      <c r="D7" s="391"/>
      <c r="E7" s="391"/>
      <c r="F7" s="391"/>
      <c r="G7" s="391"/>
      <c r="H7" s="391"/>
      <c r="I7" s="391"/>
    </row>
    <row r="8" spans="1:11" s="128" customFormat="1" ht="7.9" customHeight="1" thickBot="1" x14ac:dyDescent="0.25">
      <c r="A8" s="394"/>
      <c r="B8" s="395"/>
      <c r="C8" s="395"/>
      <c r="D8" s="395"/>
      <c r="E8" s="395"/>
      <c r="F8" s="395"/>
      <c r="G8" s="395"/>
      <c r="H8" s="395"/>
      <c r="I8" s="395"/>
    </row>
    <row r="9" spans="1:11" s="128" customFormat="1" ht="36.75" thickBot="1" x14ac:dyDescent="0.25">
      <c r="A9" s="29" t="s">
        <v>17</v>
      </c>
      <c r="B9" s="30" t="s">
        <v>18</v>
      </c>
      <c r="C9" s="30" t="s">
        <v>19</v>
      </c>
      <c r="D9" s="30" t="s">
        <v>20</v>
      </c>
      <c r="E9" s="30" t="s">
        <v>37</v>
      </c>
      <c r="F9" s="113" t="s">
        <v>36</v>
      </c>
      <c r="G9" s="111" t="s">
        <v>35</v>
      </c>
      <c r="H9" s="30" t="s">
        <v>21</v>
      </c>
      <c r="I9" s="31" t="s">
        <v>0</v>
      </c>
      <c r="J9" s="139" t="s">
        <v>88</v>
      </c>
      <c r="K9" s="129"/>
    </row>
    <row r="10" spans="1:11" s="325" customFormat="1" ht="24" customHeight="1" x14ac:dyDescent="0.2">
      <c r="A10" s="196" t="s">
        <v>42</v>
      </c>
      <c r="B10" s="196"/>
      <c r="C10" s="196"/>
      <c r="D10" s="196" t="s">
        <v>136</v>
      </c>
      <c r="E10" s="196"/>
      <c r="F10" s="255"/>
      <c r="G10" s="329"/>
      <c r="H10" s="329"/>
      <c r="I10" s="330">
        <v>198362.58</v>
      </c>
      <c r="J10" s="256">
        <v>4.3705451001360252E-2</v>
      </c>
    </row>
    <row r="11" spans="1:11" s="325" customFormat="1" ht="26.1" customHeight="1" x14ac:dyDescent="0.2">
      <c r="A11" s="323" t="s">
        <v>200</v>
      </c>
      <c r="B11" s="183" t="s">
        <v>702</v>
      </c>
      <c r="C11" s="323" t="s">
        <v>48</v>
      </c>
      <c r="D11" s="323" t="s">
        <v>703</v>
      </c>
      <c r="E11" s="184" t="s">
        <v>161</v>
      </c>
      <c r="F11" s="247">
        <v>6</v>
      </c>
      <c r="G11" s="331">
        <v>17112.16</v>
      </c>
      <c r="H11" s="331">
        <v>21258.43</v>
      </c>
      <c r="I11" s="331">
        <v>127550.58</v>
      </c>
      <c r="J11" s="257">
        <v>2.8103363166505902E-2</v>
      </c>
    </row>
    <row r="12" spans="1:11" s="325" customFormat="1" ht="24" customHeight="1" x14ac:dyDescent="0.2">
      <c r="A12" s="323" t="s">
        <v>201</v>
      </c>
      <c r="B12" s="183" t="s">
        <v>163</v>
      </c>
      <c r="C12" s="323" t="s">
        <v>48</v>
      </c>
      <c r="D12" s="323" t="s">
        <v>164</v>
      </c>
      <c r="E12" s="184" t="s">
        <v>51</v>
      </c>
      <c r="F12" s="247">
        <v>2520</v>
      </c>
      <c r="G12" s="331">
        <v>22.62</v>
      </c>
      <c r="H12" s="331">
        <v>28.1</v>
      </c>
      <c r="I12" s="331">
        <v>70812</v>
      </c>
      <c r="J12" s="257">
        <v>1.5602087834854346E-2</v>
      </c>
    </row>
    <row r="13" spans="1:11" s="325" customFormat="1" ht="24" customHeight="1" x14ac:dyDescent="0.2">
      <c r="A13" s="196" t="s">
        <v>202</v>
      </c>
      <c r="B13" s="196"/>
      <c r="C13" s="196"/>
      <c r="D13" s="196" t="s">
        <v>93</v>
      </c>
      <c r="E13" s="196"/>
      <c r="F13" s="255"/>
      <c r="G13" s="329"/>
      <c r="H13" s="329"/>
      <c r="I13" s="330">
        <v>19990.099999999999</v>
      </c>
      <c r="J13" s="256">
        <v>4.4044412815274509E-3</v>
      </c>
    </row>
    <row r="14" spans="1:11" s="325" customFormat="1" ht="90.95" customHeight="1" x14ac:dyDescent="0.2">
      <c r="A14" s="323" t="s">
        <v>203</v>
      </c>
      <c r="B14" s="183" t="s">
        <v>175</v>
      </c>
      <c r="C14" s="323" t="s">
        <v>46</v>
      </c>
      <c r="D14" s="323" t="s">
        <v>83</v>
      </c>
      <c r="E14" s="184" t="s">
        <v>67</v>
      </c>
      <c r="F14" s="247">
        <v>6</v>
      </c>
      <c r="G14" s="331">
        <v>689.44</v>
      </c>
      <c r="H14" s="331">
        <v>856.49</v>
      </c>
      <c r="I14" s="331">
        <v>5138.9399999999996</v>
      </c>
      <c r="J14" s="257">
        <v>1.1322684468458226E-3</v>
      </c>
    </row>
    <row r="15" spans="1:11" s="325" customFormat="1" ht="51.95" customHeight="1" x14ac:dyDescent="0.2">
      <c r="A15" s="323" t="s">
        <v>204</v>
      </c>
      <c r="B15" s="183" t="s">
        <v>704</v>
      </c>
      <c r="C15" s="323" t="s">
        <v>46</v>
      </c>
      <c r="D15" s="323" t="s">
        <v>705</v>
      </c>
      <c r="E15" s="184" t="s">
        <v>92</v>
      </c>
      <c r="F15" s="247">
        <v>1</v>
      </c>
      <c r="G15" s="331">
        <v>631.9</v>
      </c>
      <c r="H15" s="331">
        <v>785</v>
      </c>
      <c r="I15" s="331">
        <v>785</v>
      </c>
      <c r="J15" s="257">
        <v>1.7295993546800911E-4</v>
      </c>
    </row>
    <row r="16" spans="1:11" s="325" customFormat="1" ht="26.1" customHeight="1" x14ac:dyDescent="0.2">
      <c r="A16" s="323" t="s">
        <v>205</v>
      </c>
      <c r="B16" s="183" t="s">
        <v>192</v>
      </c>
      <c r="C16" s="323" t="s">
        <v>46</v>
      </c>
      <c r="D16" s="323" t="s">
        <v>84</v>
      </c>
      <c r="E16" s="184" t="s">
        <v>92</v>
      </c>
      <c r="F16" s="247">
        <v>1</v>
      </c>
      <c r="G16" s="331">
        <v>331</v>
      </c>
      <c r="H16" s="331">
        <v>411.2</v>
      </c>
      <c r="I16" s="331">
        <v>411.2</v>
      </c>
      <c r="J16" s="257">
        <v>9.0600159827318921E-5</v>
      </c>
    </row>
    <row r="17" spans="1:10" s="325" customFormat="1" ht="65.099999999999994" customHeight="1" x14ac:dyDescent="0.2">
      <c r="A17" s="323" t="s">
        <v>206</v>
      </c>
      <c r="B17" s="183" t="s">
        <v>428</v>
      </c>
      <c r="C17" s="323" t="s">
        <v>46</v>
      </c>
      <c r="D17" s="323" t="s">
        <v>429</v>
      </c>
      <c r="E17" s="184" t="s">
        <v>92</v>
      </c>
      <c r="F17" s="247">
        <v>1</v>
      </c>
      <c r="G17" s="331">
        <v>1151.74</v>
      </c>
      <c r="H17" s="331">
        <v>1430.8</v>
      </c>
      <c r="I17" s="331">
        <v>1430.8</v>
      </c>
      <c r="J17" s="257">
        <v>3.1524977792054453E-4</v>
      </c>
    </row>
    <row r="18" spans="1:10" s="325" customFormat="1" ht="51.95" customHeight="1" x14ac:dyDescent="0.2">
      <c r="A18" s="323" t="s">
        <v>207</v>
      </c>
      <c r="B18" s="183" t="s">
        <v>423</v>
      </c>
      <c r="C18" s="323" t="s">
        <v>46</v>
      </c>
      <c r="D18" s="323" t="s">
        <v>85</v>
      </c>
      <c r="E18" s="184" t="s">
        <v>67</v>
      </c>
      <c r="F18" s="247">
        <v>12</v>
      </c>
      <c r="G18" s="331">
        <v>820</v>
      </c>
      <c r="H18" s="331">
        <v>1018.68</v>
      </c>
      <c r="I18" s="331">
        <v>12224.16</v>
      </c>
      <c r="J18" s="257">
        <v>2.6933629614657559E-3</v>
      </c>
    </row>
    <row r="19" spans="1:10" s="325" customFormat="1" ht="24" customHeight="1" x14ac:dyDescent="0.2">
      <c r="A19" s="196" t="s">
        <v>208</v>
      </c>
      <c r="B19" s="196"/>
      <c r="C19" s="196"/>
      <c r="D19" s="196" t="s">
        <v>98</v>
      </c>
      <c r="E19" s="196"/>
      <c r="F19" s="255"/>
      <c r="G19" s="329"/>
      <c r="H19" s="329"/>
      <c r="I19" s="330">
        <v>4605.8500000000004</v>
      </c>
      <c r="J19" s="256">
        <v>1.0148121258284457E-3</v>
      </c>
    </row>
    <row r="20" spans="1:10" s="325" customFormat="1" ht="78" customHeight="1" x14ac:dyDescent="0.2">
      <c r="A20" s="323" t="s">
        <v>209</v>
      </c>
      <c r="B20" s="183" t="s">
        <v>424</v>
      </c>
      <c r="C20" s="323" t="s">
        <v>46</v>
      </c>
      <c r="D20" s="323" t="s">
        <v>425</v>
      </c>
      <c r="E20" s="184" t="s">
        <v>92</v>
      </c>
      <c r="F20" s="247">
        <v>1</v>
      </c>
      <c r="G20" s="331">
        <v>3707.52</v>
      </c>
      <c r="H20" s="331">
        <v>4605.8500000000004</v>
      </c>
      <c r="I20" s="331">
        <v>4605.8500000000004</v>
      </c>
      <c r="J20" s="257">
        <v>1.0148121258284457E-3</v>
      </c>
    </row>
    <row r="21" spans="1:10" s="325" customFormat="1" ht="24" customHeight="1" x14ac:dyDescent="0.2">
      <c r="A21" s="196" t="s">
        <v>210</v>
      </c>
      <c r="B21" s="196"/>
      <c r="C21" s="196"/>
      <c r="D21" s="196" t="s">
        <v>464</v>
      </c>
      <c r="E21" s="196"/>
      <c r="F21" s="255"/>
      <c r="G21" s="329"/>
      <c r="H21" s="329"/>
      <c r="I21" s="330">
        <v>7585.89</v>
      </c>
      <c r="J21" s="256">
        <v>1.6714077004680455E-3</v>
      </c>
    </row>
    <row r="22" spans="1:10" s="325" customFormat="1" ht="26.1" customHeight="1" x14ac:dyDescent="0.2">
      <c r="A22" s="323" t="s">
        <v>211</v>
      </c>
      <c r="B22" s="183" t="s">
        <v>706</v>
      </c>
      <c r="C22" s="323" t="s">
        <v>146</v>
      </c>
      <c r="D22" s="323" t="s">
        <v>707</v>
      </c>
      <c r="E22" s="184" t="s">
        <v>92</v>
      </c>
      <c r="F22" s="247">
        <v>10</v>
      </c>
      <c r="G22" s="331">
        <v>327.74</v>
      </c>
      <c r="H22" s="331">
        <v>407.15</v>
      </c>
      <c r="I22" s="331">
        <v>4071.5</v>
      </c>
      <c r="J22" s="257">
        <v>8.9707818758980777E-4</v>
      </c>
    </row>
    <row r="23" spans="1:10" s="325" customFormat="1" ht="26.1" customHeight="1" x14ac:dyDescent="0.2">
      <c r="A23" s="190" t="s">
        <v>139</v>
      </c>
      <c r="B23" s="189" t="s">
        <v>287</v>
      </c>
      <c r="C23" s="190" t="s">
        <v>48</v>
      </c>
      <c r="D23" s="190" t="s">
        <v>288</v>
      </c>
      <c r="E23" s="191" t="s">
        <v>1</v>
      </c>
      <c r="F23" s="258">
        <v>4.5</v>
      </c>
      <c r="G23" s="332">
        <v>577.5</v>
      </c>
      <c r="H23" s="332">
        <v>717.42</v>
      </c>
      <c r="I23" s="332">
        <v>3228.39</v>
      </c>
      <c r="J23" s="259">
        <v>7.1131481027460631E-4</v>
      </c>
    </row>
    <row r="24" spans="1:10" s="325" customFormat="1" ht="26.1" customHeight="1" x14ac:dyDescent="0.2">
      <c r="A24" s="323" t="s">
        <v>145</v>
      </c>
      <c r="B24" s="183" t="s">
        <v>708</v>
      </c>
      <c r="C24" s="323" t="s">
        <v>46</v>
      </c>
      <c r="D24" s="323" t="s">
        <v>709</v>
      </c>
      <c r="E24" s="184" t="s">
        <v>92</v>
      </c>
      <c r="F24" s="247">
        <v>50</v>
      </c>
      <c r="G24" s="331">
        <v>4.6100000000000003</v>
      </c>
      <c r="H24" s="331">
        <v>5.72</v>
      </c>
      <c r="I24" s="331">
        <v>286</v>
      </c>
      <c r="J24" s="257">
        <v>6.3014702603631352E-5</v>
      </c>
    </row>
    <row r="25" spans="1:10" s="325" customFormat="1" ht="24" customHeight="1" x14ac:dyDescent="0.2">
      <c r="A25" s="196" t="s">
        <v>212</v>
      </c>
      <c r="B25" s="196"/>
      <c r="C25" s="196"/>
      <c r="D25" s="196" t="s">
        <v>232</v>
      </c>
      <c r="E25" s="196"/>
      <c r="F25" s="255"/>
      <c r="G25" s="329"/>
      <c r="H25" s="329"/>
      <c r="I25" s="330">
        <v>486563.9</v>
      </c>
      <c r="J25" s="256">
        <v>0.10720517292364694</v>
      </c>
    </row>
    <row r="26" spans="1:10" s="325" customFormat="1" ht="24" customHeight="1" x14ac:dyDescent="0.2">
      <c r="A26" s="196" t="s">
        <v>213</v>
      </c>
      <c r="B26" s="196"/>
      <c r="C26" s="196"/>
      <c r="D26" s="196" t="s">
        <v>470</v>
      </c>
      <c r="E26" s="196"/>
      <c r="F26" s="255"/>
      <c r="G26" s="329"/>
      <c r="H26" s="329"/>
      <c r="I26" s="330">
        <v>18644.75</v>
      </c>
      <c r="J26" s="256">
        <v>4.108018798493201E-3</v>
      </c>
    </row>
    <row r="27" spans="1:10" s="325" customFormat="1" ht="39" customHeight="1" x14ac:dyDescent="0.2">
      <c r="A27" s="323" t="s">
        <v>710</v>
      </c>
      <c r="B27" s="183" t="s">
        <v>186</v>
      </c>
      <c r="C27" s="323" t="s">
        <v>48</v>
      </c>
      <c r="D27" s="323" t="s">
        <v>86</v>
      </c>
      <c r="E27" s="184" t="s">
        <v>1</v>
      </c>
      <c r="F27" s="247">
        <v>2802.71</v>
      </c>
      <c r="G27" s="331">
        <v>0.36</v>
      </c>
      <c r="H27" s="331">
        <v>0.44</v>
      </c>
      <c r="I27" s="331">
        <v>1233.19</v>
      </c>
      <c r="J27" s="257">
        <v>2.7171014371948302E-4</v>
      </c>
    </row>
    <row r="28" spans="1:10" s="325" customFormat="1" ht="39" customHeight="1" x14ac:dyDescent="0.2">
      <c r="A28" s="323" t="s">
        <v>711</v>
      </c>
      <c r="B28" s="183" t="s">
        <v>712</v>
      </c>
      <c r="C28" s="323" t="s">
        <v>48</v>
      </c>
      <c r="D28" s="323" t="s">
        <v>713</v>
      </c>
      <c r="E28" s="184" t="s">
        <v>47</v>
      </c>
      <c r="F28" s="247">
        <v>2</v>
      </c>
      <c r="G28" s="331">
        <v>60.89</v>
      </c>
      <c r="H28" s="331">
        <v>75.64</v>
      </c>
      <c r="I28" s="331">
        <v>151.28</v>
      </c>
      <c r="J28" s="257">
        <v>3.3331693041529198E-5</v>
      </c>
    </row>
    <row r="29" spans="1:10" s="325" customFormat="1" ht="39" customHeight="1" x14ac:dyDescent="0.2">
      <c r="A29" s="323" t="s">
        <v>714</v>
      </c>
      <c r="B29" s="183" t="s">
        <v>715</v>
      </c>
      <c r="C29" s="323" t="s">
        <v>48</v>
      </c>
      <c r="D29" s="323" t="s">
        <v>716</v>
      </c>
      <c r="E29" s="184" t="s">
        <v>47</v>
      </c>
      <c r="F29" s="247">
        <v>2</v>
      </c>
      <c r="G29" s="331">
        <v>78.84</v>
      </c>
      <c r="H29" s="331">
        <v>97.94</v>
      </c>
      <c r="I29" s="331">
        <v>195.88</v>
      </c>
      <c r="J29" s="257">
        <v>4.3158461349647933E-5</v>
      </c>
    </row>
    <row r="30" spans="1:10" s="325" customFormat="1" ht="51.95" customHeight="1" x14ac:dyDescent="0.2">
      <c r="A30" s="323" t="s">
        <v>717</v>
      </c>
      <c r="B30" s="183" t="s">
        <v>166</v>
      </c>
      <c r="C30" s="323" t="s">
        <v>48</v>
      </c>
      <c r="D30" s="323" t="s">
        <v>62</v>
      </c>
      <c r="E30" s="184" t="s">
        <v>2</v>
      </c>
      <c r="F30" s="247">
        <v>549.65</v>
      </c>
      <c r="G30" s="331">
        <v>6.34</v>
      </c>
      <c r="H30" s="331">
        <v>7.87</v>
      </c>
      <c r="I30" s="331">
        <v>4325.74</v>
      </c>
      <c r="J30" s="257">
        <v>9.5309517356864432E-4</v>
      </c>
    </row>
    <row r="31" spans="1:10" s="325" customFormat="1" ht="39" customHeight="1" x14ac:dyDescent="0.2">
      <c r="A31" s="323" t="s">
        <v>718</v>
      </c>
      <c r="B31" s="183" t="s">
        <v>165</v>
      </c>
      <c r="C31" s="323" t="s">
        <v>48</v>
      </c>
      <c r="D31" s="323" t="s">
        <v>63</v>
      </c>
      <c r="E31" s="184" t="s">
        <v>65</v>
      </c>
      <c r="F31" s="247">
        <v>4287.26</v>
      </c>
      <c r="G31" s="331">
        <v>2.23</v>
      </c>
      <c r="H31" s="331">
        <v>2.77</v>
      </c>
      <c r="I31" s="331">
        <v>11875.71</v>
      </c>
      <c r="J31" s="257">
        <v>2.6165885799194783E-3</v>
      </c>
    </row>
    <row r="32" spans="1:10" s="325" customFormat="1" ht="26.1" customHeight="1" x14ac:dyDescent="0.2">
      <c r="A32" s="323" t="s">
        <v>719</v>
      </c>
      <c r="B32" s="183" t="s">
        <v>179</v>
      </c>
      <c r="C32" s="323" t="s">
        <v>48</v>
      </c>
      <c r="D32" s="323" t="s">
        <v>66</v>
      </c>
      <c r="E32" s="184" t="s">
        <v>2</v>
      </c>
      <c r="F32" s="247">
        <v>549.65</v>
      </c>
      <c r="G32" s="331">
        <v>1.27</v>
      </c>
      <c r="H32" s="331">
        <v>1.57</v>
      </c>
      <c r="I32" s="331">
        <v>862.95</v>
      </c>
      <c r="J32" s="257">
        <v>1.9013474689441842E-4</v>
      </c>
    </row>
    <row r="33" spans="1:10" s="325" customFormat="1" ht="24" customHeight="1" x14ac:dyDescent="0.2">
      <c r="A33" s="196" t="s">
        <v>214</v>
      </c>
      <c r="B33" s="196"/>
      <c r="C33" s="196"/>
      <c r="D33" s="196" t="s">
        <v>621</v>
      </c>
      <c r="E33" s="196"/>
      <c r="F33" s="255"/>
      <c r="G33" s="329"/>
      <c r="H33" s="329"/>
      <c r="I33" s="330">
        <v>466620.36</v>
      </c>
      <c r="J33" s="256">
        <v>0.10281099025943845</v>
      </c>
    </row>
    <row r="34" spans="1:10" s="325" customFormat="1" ht="26.1" customHeight="1" x14ac:dyDescent="0.2">
      <c r="A34" s="323" t="s">
        <v>720</v>
      </c>
      <c r="B34" s="183" t="s">
        <v>189</v>
      </c>
      <c r="C34" s="323" t="s">
        <v>48</v>
      </c>
      <c r="D34" s="323" t="s">
        <v>190</v>
      </c>
      <c r="E34" s="184" t="s">
        <v>1</v>
      </c>
      <c r="F34" s="247">
        <v>6795.55</v>
      </c>
      <c r="G34" s="331">
        <v>18.29</v>
      </c>
      <c r="H34" s="331">
        <v>22.72</v>
      </c>
      <c r="I34" s="331">
        <v>154394.89000000001</v>
      </c>
      <c r="J34" s="257">
        <v>3.4018000268777535E-2</v>
      </c>
    </row>
    <row r="35" spans="1:10" s="325" customFormat="1" ht="51.95" customHeight="1" x14ac:dyDescent="0.2">
      <c r="A35" s="323" t="s">
        <v>721</v>
      </c>
      <c r="B35" s="183" t="s">
        <v>290</v>
      </c>
      <c r="C35" s="323" t="s">
        <v>46</v>
      </c>
      <c r="D35" s="323" t="s">
        <v>722</v>
      </c>
      <c r="E35" s="184" t="s">
        <v>1</v>
      </c>
      <c r="F35" s="247">
        <v>676.3</v>
      </c>
      <c r="G35" s="331">
        <v>19.95</v>
      </c>
      <c r="H35" s="331">
        <v>24.78</v>
      </c>
      <c r="I35" s="331">
        <v>16758.71</v>
      </c>
      <c r="J35" s="257">
        <v>3.6924654778688905E-3</v>
      </c>
    </row>
    <row r="36" spans="1:10" s="325" customFormat="1" ht="26.1" customHeight="1" x14ac:dyDescent="0.2">
      <c r="A36" s="323" t="s">
        <v>723</v>
      </c>
      <c r="B36" s="183" t="s">
        <v>724</v>
      </c>
      <c r="C36" s="323" t="s">
        <v>146</v>
      </c>
      <c r="D36" s="323" t="s">
        <v>725</v>
      </c>
      <c r="E36" s="184" t="s">
        <v>2</v>
      </c>
      <c r="F36" s="247">
        <v>1032.27</v>
      </c>
      <c r="G36" s="331">
        <v>7.45</v>
      </c>
      <c r="H36" s="331">
        <v>9.25</v>
      </c>
      <c r="I36" s="331">
        <v>9548.49</v>
      </c>
      <c r="J36" s="257">
        <v>2.1038295722508667E-3</v>
      </c>
    </row>
    <row r="37" spans="1:10" s="325" customFormat="1" ht="51.95" customHeight="1" x14ac:dyDescent="0.2">
      <c r="A37" s="323" t="s">
        <v>726</v>
      </c>
      <c r="B37" s="183" t="s">
        <v>727</v>
      </c>
      <c r="C37" s="323" t="s">
        <v>141</v>
      </c>
      <c r="D37" s="323" t="s">
        <v>728</v>
      </c>
      <c r="E37" s="184" t="s">
        <v>6</v>
      </c>
      <c r="F37" s="247">
        <v>1129.06</v>
      </c>
      <c r="G37" s="331">
        <v>9.8699999999999992</v>
      </c>
      <c r="H37" s="331">
        <v>12.26</v>
      </c>
      <c r="I37" s="331">
        <v>13842.27</v>
      </c>
      <c r="J37" s="257">
        <v>3.0498829629691192E-3</v>
      </c>
    </row>
    <row r="38" spans="1:10" s="325" customFormat="1" ht="39" customHeight="1" x14ac:dyDescent="0.2">
      <c r="A38" s="323" t="s">
        <v>729</v>
      </c>
      <c r="B38" s="183" t="s">
        <v>426</v>
      </c>
      <c r="C38" s="323" t="s">
        <v>46</v>
      </c>
      <c r="D38" s="323" t="s">
        <v>730</v>
      </c>
      <c r="E38" s="184" t="s">
        <v>1</v>
      </c>
      <c r="F38" s="247">
        <v>591.75</v>
      </c>
      <c r="G38" s="331">
        <v>9.25</v>
      </c>
      <c r="H38" s="331">
        <v>11.49</v>
      </c>
      <c r="I38" s="331">
        <v>6799.2</v>
      </c>
      <c r="J38" s="257">
        <v>1.4980754053937422E-3</v>
      </c>
    </row>
    <row r="39" spans="1:10" s="325" customFormat="1" ht="51.95" customHeight="1" x14ac:dyDescent="0.2">
      <c r="A39" s="323" t="s">
        <v>731</v>
      </c>
      <c r="B39" s="183" t="s">
        <v>176</v>
      </c>
      <c r="C39" s="323" t="s">
        <v>48</v>
      </c>
      <c r="D39" s="323" t="s">
        <v>87</v>
      </c>
      <c r="E39" s="184" t="s">
        <v>2</v>
      </c>
      <c r="F39" s="247">
        <v>1956.32</v>
      </c>
      <c r="G39" s="331">
        <v>8.24</v>
      </c>
      <c r="H39" s="331">
        <v>10.23</v>
      </c>
      <c r="I39" s="331">
        <v>20013.150000000001</v>
      </c>
      <c r="J39" s="257">
        <v>4.4095199140274993E-3</v>
      </c>
    </row>
    <row r="40" spans="1:10" s="325" customFormat="1" ht="39" customHeight="1" x14ac:dyDescent="0.2">
      <c r="A40" s="323" t="s">
        <v>732</v>
      </c>
      <c r="B40" s="183" t="s">
        <v>165</v>
      </c>
      <c r="C40" s="323" t="s">
        <v>48</v>
      </c>
      <c r="D40" s="323" t="s">
        <v>63</v>
      </c>
      <c r="E40" s="184" t="s">
        <v>65</v>
      </c>
      <c r="F40" s="247">
        <v>15259.27</v>
      </c>
      <c r="G40" s="331">
        <v>2.23</v>
      </c>
      <c r="H40" s="331">
        <v>2.77</v>
      </c>
      <c r="I40" s="331">
        <v>42268.17</v>
      </c>
      <c r="J40" s="257">
        <v>9.3129935739501134E-3</v>
      </c>
    </row>
    <row r="41" spans="1:10" s="325" customFormat="1" ht="26.1" customHeight="1" x14ac:dyDescent="0.2">
      <c r="A41" s="323" t="s">
        <v>733</v>
      </c>
      <c r="B41" s="183" t="s">
        <v>179</v>
      </c>
      <c r="C41" s="323" t="s">
        <v>48</v>
      </c>
      <c r="D41" s="323" t="s">
        <v>66</v>
      </c>
      <c r="E41" s="184" t="s">
        <v>2</v>
      </c>
      <c r="F41" s="247">
        <v>1956.32</v>
      </c>
      <c r="G41" s="331">
        <v>1.27</v>
      </c>
      <c r="H41" s="331">
        <v>1.57</v>
      </c>
      <c r="I41" s="331">
        <v>3071.42</v>
      </c>
      <c r="J41" s="257">
        <v>6.7672943311484406E-4</v>
      </c>
    </row>
    <row r="42" spans="1:10" s="325" customFormat="1" ht="65.099999999999994" customHeight="1" x14ac:dyDescent="0.2">
      <c r="A42" s="323" t="s">
        <v>734</v>
      </c>
      <c r="B42" s="183" t="s">
        <v>735</v>
      </c>
      <c r="C42" s="323" t="s">
        <v>48</v>
      </c>
      <c r="D42" s="323" t="s">
        <v>736</v>
      </c>
      <c r="E42" s="184" t="s">
        <v>2</v>
      </c>
      <c r="F42" s="247">
        <v>2586.81</v>
      </c>
      <c r="G42" s="331">
        <v>11.76</v>
      </c>
      <c r="H42" s="331">
        <v>14.6</v>
      </c>
      <c r="I42" s="331">
        <v>37767.42</v>
      </c>
      <c r="J42" s="257">
        <v>8.3213382496728616E-3</v>
      </c>
    </row>
    <row r="43" spans="1:10" s="325" customFormat="1" ht="51.95" customHeight="1" x14ac:dyDescent="0.2">
      <c r="A43" s="323" t="s">
        <v>737</v>
      </c>
      <c r="B43" s="183" t="s">
        <v>166</v>
      </c>
      <c r="C43" s="323" t="s">
        <v>48</v>
      </c>
      <c r="D43" s="323" t="s">
        <v>62</v>
      </c>
      <c r="E43" s="184" t="s">
        <v>2</v>
      </c>
      <c r="F43" s="247">
        <v>3362.85</v>
      </c>
      <c r="G43" s="331">
        <v>6.34</v>
      </c>
      <c r="H43" s="331">
        <v>7.87</v>
      </c>
      <c r="I43" s="331">
        <v>26465.62</v>
      </c>
      <c r="J43" s="257">
        <v>5.8311999074150975E-3</v>
      </c>
    </row>
    <row r="44" spans="1:10" s="325" customFormat="1" ht="39" customHeight="1" x14ac:dyDescent="0.2">
      <c r="A44" s="323" t="s">
        <v>738</v>
      </c>
      <c r="B44" s="183" t="s">
        <v>165</v>
      </c>
      <c r="C44" s="323" t="s">
        <v>48</v>
      </c>
      <c r="D44" s="323" t="s">
        <v>63</v>
      </c>
      <c r="E44" s="184" t="s">
        <v>65</v>
      </c>
      <c r="F44" s="247">
        <v>47079.91</v>
      </c>
      <c r="G44" s="331">
        <v>2.23</v>
      </c>
      <c r="H44" s="331">
        <v>2.77</v>
      </c>
      <c r="I44" s="331">
        <v>130411.35</v>
      </c>
      <c r="J44" s="257">
        <v>2.8733679847510765E-2</v>
      </c>
    </row>
    <row r="45" spans="1:10" s="325" customFormat="1" ht="26.1" customHeight="1" x14ac:dyDescent="0.2">
      <c r="A45" s="323" t="s">
        <v>739</v>
      </c>
      <c r="B45" s="183" t="s">
        <v>179</v>
      </c>
      <c r="C45" s="323" t="s">
        <v>48</v>
      </c>
      <c r="D45" s="323" t="s">
        <v>66</v>
      </c>
      <c r="E45" s="184" t="s">
        <v>2</v>
      </c>
      <c r="F45" s="247">
        <v>3362.85</v>
      </c>
      <c r="G45" s="331">
        <v>1.27</v>
      </c>
      <c r="H45" s="331">
        <v>1.57</v>
      </c>
      <c r="I45" s="331">
        <v>5279.67</v>
      </c>
      <c r="J45" s="257">
        <v>1.163275646487113E-3</v>
      </c>
    </row>
    <row r="46" spans="1:10" s="325" customFormat="1" ht="24" customHeight="1" x14ac:dyDescent="0.2">
      <c r="A46" s="196" t="s">
        <v>215</v>
      </c>
      <c r="B46" s="196"/>
      <c r="C46" s="196"/>
      <c r="D46" s="196" t="s">
        <v>649</v>
      </c>
      <c r="E46" s="196"/>
      <c r="F46" s="255"/>
      <c r="G46" s="329"/>
      <c r="H46" s="329"/>
      <c r="I46" s="330">
        <v>1298.79</v>
      </c>
      <c r="J46" s="256">
        <v>2.8616386571528096E-4</v>
      </c>
    </row>
    <row r="47" spans="1:10" s="325" customFormat="1" ht="26.1" customHeight="1" x14ac:dyDescent="0.2">
      <c r="A47" s="323" t="s">
        <v>740</v>
      </c>
      <c r="B47" s="183" t="s">
        <v>741</v>
      </c>
      <c r="C47" s="323" t="s">
        <v>141</v>
      </c>
      <c r="D47" s="323" t="s">
        <v>742</v>
      </c>
      <c r="E47" s="184" t="s">
        <v>41</v>
      </c>
      <c r="F47" s="247">
        <v>2</v>
      </c>
      <c r="G47" s="331">
        <v>494.79</v>
      </c>
      <c r="H47" s="331">
        <v>614.66999999999996</v>
      </c>
      <c r="I47" s="331">
        <v>1229.3399999999999</v>
      </c>
      <c r="J47" s="257">
        <v>2.7086186887674183E-4</v>
      </c>
    </row>
    <row r="48" spans="1:10" s="325" customFormat="1" ht="51.95" customHeight="1" x14ac:dyDescent="0.2">
      <c r="A48" s="323" t="s">
        <v>743</v>
      </c>
      <c r="B48" s="183" t="s">
        <v>176</v>
      </c>
      <c r="C48" s="323" t="s">
        <v>48</v>
      </c>
      <c r="D48" s="323" t="s">
        <v>87</v>
      </c>
      <c r="E48" s="184" t="s">
        <v>2</v>
      </c>
      <c r="F48" s="247">
        <v>2.08</v>
      </c>
      <c r="G48" s="331">
        <v>8.24</v>
      </c>
      <c r="H48" s="331">
        <v>10.23</v>
      </c>
      <c r="I48" s="331">
        <v>21.27</v>
      </c>
      <c r="J48" s="257">
        <v>4.6864430922351005E-6</v>
      </c>
    </row>
    <row r="49" spans="1:10" s="325" customFormat="1" ht="39" customHeight="1" x14ac:dyDescent="0.2">
      <c r="A49" s="323" t="s">
        <v>744</v>
      </c>
      <c r="B49" s="183" t="s">
        <v>165</v>
      </c>
      <c r="C49" s="323" t="s">
        <v>48</v>
      </c>
      <c r="D49" s="323" t="s">
        <v>63</v>
      </c>
      <c r="E49" s="184" t="s">
        <v>65</v>
      </c>
      <c r="F49" s="247">
        <v>16.22</v>
      </c>
      <c r="G49" s="331">
        <v>2.23</v>
      </c>
      <c r="H49" s="331">
        <v>2.77</v>
      </c>
      <c r="I49" s="331">
        <v>44.92</v>
      </c>
      <c r="J49" s="257">
        <v>9.8972742690738458E-6</v>
      </c>
    </row>
    <row r="50" spans="1:10" s="325" customFormat="1" ht="26.1" customHeight="1" x14ac:dyDescent="0.2">
      <c r="A50" s="323" t="s">
        <v>745</v>
      </c>
      <c r="B50" s="183" t="s">
        <v>179</v>
      </c>
      <c r="C50" s="323" t="s">
        <v>48</v>
      </c>
      <c r="D50" s="323" t="s">
        <v>66</v>
      </c>
      <c r="E50" s="184" t="s">
        <v>2</v>
      </c>
      <c r="F50" s="247">
        <v>2.08</v>
      </c>
      <c r="G50" s="331">
        <v>1.27</v>
      </c>
      <c r="H50" s="331">
        <v>1.57</v>
      </c>
      <c r="I50" s="331">
        <v>3.26</v>
      </c>
      <c r="J50" s="257">
        <v>7.182794772302035E-7</v>
      </c>
    </row>
    <row r="51" spans="1:10" s="325" customFormat="1" ht="24" customHeight="1" x14ac:dyDescent="0.2">
      <c r="A51" s="196" t="s">
        <v>216</v>
      </c>
      <c r="B51" s="196"/>
      <c r="C51" s="196"/>
      <c r="D51" s="196" t="s">
        <v>70</v>
      </c>
      <c r="E51" s="196"/>
      <c r="F51" s="255"/>
      <c r="G51" s="329"/>
      <c r="H51" s="329"/>
      <c r="I51" s="330">
        <v>39726.82</v>
      </c>
      <c r="J51" s="256">
        <v>8.7530550618461316E-3</v>
      </c>
    </row>
    <row r="52" spans="1:10" s="325" customFormat="1" ht="24" customHeight="1" x14ac:dyDescent="0.2">
      <c r="A52" s="196" t="s">
        <v>217</v>
      </c>
      <c r="B52" s="196"/>
      <c r="C52" s="196"/>
      <c r="D52" s="196" t="s">
        <v>112</v>
      </c>
      <c r="E52" s="196"/>
      <c r="F52" s="255"/>
      <c r="G52" s="329"/>
      <c r="H52" s="329"/>
      <c r="I52" s="330">
        <v>1337.25</v>
      </c>
      <c r="J52" s="256">
        <v>2.9463780089757351E-4</v>
      </c>
    </row>
    <row r="53" spans="1:10" s="325" customFormat="1" ht="26.1" customHeight="1" x14ac:dyDescent="0.2">
      <c r="A53" s="323" t="s">
        <v>381</v>
      </c>
      <c r="B53" s="183" t="s">
        <v>427</v>
      </c>
      <c r="C53" s="323" t="s">
        <v>46</v>
      </c>
      <c r="D53" s="323" t="s">
        <v>746</v>
      </c>
      <c r="E53" s="184" t="s">
        <v>92</v>
      </c>
      <c r="F53" s="247">
        <v>15</v>
      </c>
      <c r="G53" s="331">
        <v>71.77</v>
      </c>
      <c r="H53" s="331">
        <v>89.15</v>
      </c>
      <c r="I53" s="331">
        <v>1337.25</v>
      </c>
      <c r="J53" s="257">
        <v>2.9463780089757351E-4</v>
      </c>
    </row>
    <row r="54" spans="1:10" s="325" customFormat="1" ht="24" customHeight="1" x14ac:dyDescent="0.2">
      <c r="A54" s="196" t="s">
        <v>218</v>
      </c>
      <c r="B54" s="196"/>
      <c r="C54" s="196"/>
      <c r="D54" s="196" t="s">
        <v>71</v>
      </c>
      <c r="E54" s="196"/>
      <c r="F54" s="255"/>
      <c r="G54" s="329"/>
      <c r="H54" s="329"/>
      <c r="I54" s="330">
        <v>25574.45</v>
      </c>
      <c r="J54" s="256">
        <v>5.6348474160889499E-3</v>
      </c>
    </row>
    <row r="55" spans="1:10" s="325" customFormat="1" ht="65.099999999999994" customHeight="1" x14ac:dyDescent="0.2">
      <c r="A55" s="323" t="s">
        <v>382</v>
      </c>
      <c r="B55" s="183" t="s">
        <v>735</v>
      </c>
      <c r="C55" s="323" t="s">
        <v>48</v>
      </c>
      <c r="D55" s="323" t="s">
        <v>736</v>
      </c>
      <c r="E55" s="184" t="s">
        <v>2</v>
      </c>
      <c r="F55" s="247">
        <v>513.35</v>
      </c>
      <c r="G55" s="331">
        <v>11.76</v>
      </c>
      <c r="H55" s="331">
        <v>14.6</v>
      </c>
      <c r="I55" s="331">
        <v>7494.91</v>
      </c>
      <c r="J55" s="257">
        <v>1.6513619744439952E-3</v>
      </c>
    </row>
    <row r="56" spans="1:10" s="325" customFormat="1" ht="39" customHeight="1" x14ac:dyDescent="0.2">
      <c r="A56" s="323" t="s">
        <v>383</v>
      </c>
      <c r="B56" s="183" t="s">
        <v>193</v>
      </c>
      <c r="C56" s="323" t="s">
        <v>48</v>
      </c>
      <c r="D56" s="323" t="s">
        <v>194</v>
      </c>
      <c r="E56" s="184" t="s">
        <v>2</v>
      </c>
      <c r="F56" s="247">
        <v>243.23</v>
      </c>
      <c r="G56" s="331">
        <v>11.05</v>
      </c>
      <c r="H56" s="331">
        <v>13.72</v>
      </c>
      <c r="I56" s="331">
        <v>3337.11</v>
      </c>
      <c r="J56" s="257">
        <v>7.3526921050910557E-4</v>
      </c>
    </row>
    <row r="57" spans="1:10" s="325" customFormat="1" ht="51.95" customHeight="1" x14ac:dyDescent="0.2">
      <c r="A57" s="323" t="s">
        <v>747</v>
      </c>
      <c r="B57" s="183" t="s">
        <v>166</v>
      </c>
      <c r="C57" s="323" t="s">
        <v>48</v>
      </c>
      <c r="D57" s="323" t="s">
        <v>62</v>
      </c>
      <c r="E57" s="184" t="s">
        <v>2</v>
      </c>
      <c r="F57" s="247">
        <v>316.02</v>
      </c>
      <c r="G57" s="331">
        <v>6.34</v>
      </c>
      <c r="H57" s="331">
        <v>7.87</v>
      </c>
      <c r="I57" s="331">
        <v>2487.0700000000002</v>
      </c>
      <c r="J57" s="257">
        <v>5.4797893847696993E-4</v>
      </c>
    </row>
    <row r="58" spans="1:10" s="325" customFormat="1" ht="39" customHeight="1" x14ac:dyDescent="0.2">
      <c r="A58" s="323" t="s">
        <v>748</v>
      </c>
      <c r="B58" s="183" t="s">
        <v>165</v>
      </c>
      <c r="C58" s="323" t="s">
        <v>48</v>
      </c>
      <c r="D58" s="323" t="s">
        <v>63</v>
      </c>
      <c r="E58" s="184" t="s">
        <v>65</v>
      </c>
      <c r="F58" s="247">
        <v>4424.32</v>
      </c>
      <c r="G58" s="331">
        <v>2.23</v>
      </c>
      <c r="H58" s="331">
        <v>2.77</v>
      </c>
      <c r="I58" s="331">
        <v>12255.36</v>
      </c>
      <c r="J58" s="257">
        <v>2.7002372926588792E-3</v>
      </c>
    </row>
    <row r="59" spans="1:10" s="325" customFormat="1" ht="24" customHeight="1" x14ac:dyDescent="0.2">
      <c r="A59" s="196" t="s">
        <v>438</v>
      </c>
      <c r="B59" s="196"/>
      <c r="C59" s="196"/>
      <c r="D59" s="196" t="s">
        <v>445</v>
      </c>
      <c r="E59" s="196"/>
      <c r="F59" s="255"/>
      <c r="G59" s="329"/>
      <c r="H59" s="329"/>
      <c r="I59" s="330">
        <v>12815.12</v>
      </c>
      <c r="J59" s="256">
        <v>2.8235698448596091E-3</v>
      </c>
    </row>
    <row r="60" spans="1:10" s="325" customFormat="1" ht="26.1" customHeight="1" x14ac:dyDescent="0.2">
      <c r="A60" s="323" t="s">
        <v>439</v>
      </c>
      <c r="B60" s="183" t="s">
        <v>749</v>
      </c>
      <c r="C60" s="323" t="s">
        <v>48</v>
      </c>
      <c r="D60" s="323" t="s">
        <v>750</v>
      </c>
      <c r="E60" s="184" t="s">
        <v>1</v>
      </c>
      <c r="F60" s="247">
        <v>366.22</v>
      </c>
      <c r="G60" s="331">
        <v>17.61</v>
      </c>
      <c r="H60" s="331">
        <v>21.87</v>
      </c>
      <c r="I60" s="331">
        <v>8009.23</v>
      </c>
      <c r="J60" s="257">
        <v>1.7646826801890989E-3</v>
      </c>
    </row>
    <row r="61" spans="1:10" s="325" customFormat="1" ht="24" customHeight="1" x14ac:dyDescent="0.2">
      <c r="A61" s="323" t="s">
        <v>440</v>
      </c>
      <c r="B61" s="183" t="s">
        <v>751</v>
      </c>
      <c r="C61" s="323" t="s">
        <v>48</v>
      </c>
      <c r="D61" s="323" t="s">
        <v>752</v>
      </c>
      <c r="E61" s="184" t="s">
        <v>1</v>
      </c>
      <c r="F61" s="247">
        <v>366.22</v>
      </c>
      <c r="G61" s="331">
        <v>5.79</v>
      </c>
      <c r="H61" s="331">
        <v>7.19</v>
      </c>
      <c r="I61" s="331">
        <v>2633.12</v>
      </c>
      <c r="J61" s="257">
        <v>5.8015829971913904E-4</v>
      </c>
    </row>
    <row r="62" spans="1:10" s="325" customFormat="1" ht="26.1" customHeight="1" x14ac:dyDescent="0.2">
      <c r="A62" s="323" t="s">
        <v>441</v>
      </c>
      <c r="B62" s="183" t="s">
        <v>753</v>
      </c>
      <c r="C62" s="323" t="s">
        <v>48</v>
      </c>
      <c r="D62" s="323" t="s">
        <v>754</v>
      </c>
      <c r="E62" s="184" t="s">
        <v>1</v>
      </c>
      <c r="F62" s="247">
        <v>366.22</v>
      </c>
      <c r="G62" s="331">
        <v>0.32</v>
      </c>
      <c r="H62" s="331">
        <v>0.39</v>
      </c>
      <c r="I62" s="331">
        <v>142.82</v>
      </c>
      <c r="J62" s="257">
        <v>3.1467691698778423E-5</v>
      </c>
    </row>
    <row r="63" spans="1:10" s="325" customFormat="1" ht="51.95" customHeight="1" x14ac:dyDescent="0.2">
      <c r="A63" s="323" t="s">
        <v>755</v>
      </c>
      <c r="B63" s="183" t="s">
        <v>166</v>
      </c>
      <c r="C63" s="323" t="s">
        <v>48</v>
      </c>
      <c r="D63" s="323" t="s">
        <v>62</v>
      </c>
      <c r="E63" s="184" t="s">
        <v>2</v>
      </c>
      <c r="F63" s="247">
        <v>38.090000000000003</v>
      </c>
      <c r="G63" s="331">
        <v>6.34</v>
      </c>
      <c r="H63" s="331">
        <v>7.87</v>
      </c>
      <c r="I63" s="331">
        <v>299.76</v>
      </c>
      <c r="J63" s="257">
        <v>6.6046458924701163E-5</v>
      </c>
    </row>
    <row r="64" spans="1:10" s="325" customFormat="1" ht="39" customHeight="1" x14ac:dyDescent="0.2">
      <c r="A64" s="323" t="s">
        <v>756</v>
      </c>
      <c r="B64" s="183" t="s">
        <v>165</v>
      </c>
      <c r="C64" s="323" t="s">
        <v>48</v>
      </c>
      <c r="D64" s="323" t="s">
        <v>63</v>
      </c>
      <c r="E64" s="184" t="s">
        <v>65</v>
      </c>
      <c r="F64" s="247">
        <v>624.62</v>
      </c>
      <c r="G64" s="331">
        <v>2.23</v>
      </c>
      <c r="H64" s="331">
        <v>2.77</v>
      </c>
      <c r="I64" s="331">
        <v>1730.19</v>
      </c>
      <c r="J64" s="257">
        <v>3.8121471432789133E-4</v>
      </c>
    </row>
    <row r="65" spans="1:10" s="325" customFormat="1" ht="24" customHeight="1" x14ac:dyDescent="0.2">
      <c r="A65" s="196" t="s">
        <v>219</v>
      </c>
      <c r="B65" s="196"/>
      <c r="C65" s="196"/>
      <c r="D65" s="196" t="s">
        <v>73</v>
      </c>
      <c r="E65" s="196"/>
      <c r="F65" s="255"/>
      <c r="G65" s="329"/>
      <c r="H65" s="329"/>
      <c r="I65" s="330">
        <v>747006.24</v>
      </c>
      <c r="J65" s="256">
        <v>0.1645887274708282</v>
      </c>
    </row>
    <row r="66" spans="1:10" s="325" customFormat="1" ht="24" customHeight="1" x14ac:dyDescent="0.2">
      <c r="A66" s="196" t="s">
        <v>220</v>
      </c>
      <c r="B66" s="196"/>
      <c r="C66" s="196"/>
      <c r="D66" s="196" t="s">
        <v>112</v>
      </c>
      <c r="E66" s="196"/>
      <c r="F66" s="255"/>
      <c r="G66" s="329"/>
      <c r="H66" s="329"/>
      <c r="I66" s="330">
        <v>17825.93</v>
      </c>
      <c r="J66" s="256">
        <v>3.9276072642767485E-3</v>
      </c>
    </row>
    <row r="67" spans="1:10" s="325" customFormat="1" ht="26.1" customHeight="1" x14ac:dyDescent="0.2">
      <c r="A67" s="323" t="s">
        <v>260</v>
      </c>
      <c r="B67" s="183" t="s">
        <v>757</v>
      </c>
      <c r="C67" s="323" t="s">
        <v>141</v>
      </c>
      <c r="D67" s="323" t="s">
        <v>154</v>
      </c>
      <c r="E67" s="184" t="s">
        <v>47</v>
      </c>
      <c r="F67" s="247">
        <v>20</v>
      </c>
      <c r="G67" s="331">
        <v>518.70000000000005</v>
      </c>
      <c r="H67" s="331">
        <v>644.38</v>
      </c>
      <c r="I67" s="331">
        <v>12887.6</v>
      </c>
      <c r="J67" s="257">
        <v>2.8395394450159419E-3</v>
      </c>
    </row>
    <row r="68" spans="1:10" s="325" customFormat="1" ht="24" customHeight="1" x14ac:dyDescent="0.2">
      <c r="A68" s="323" t="s">
        <v>442</v>
      </c>
      <c r="B68" s="183" t="s">
        <v>758</v>
      </c>
      <c r="C68" s="323" t="s">
        <v>141</v>
      </c>
      <c r="D68" s="323" t="s">
        <v>152</v>
      </c>
      <c r="E68" s="184" t="s">
        <v>49</v>
      </c>
      <c r="F68" s="247">
        <v>377.26</v>
      </c>
      <c r="G68" s="331">
        <v>10.54</v>
      </c>
      <c r="H68" s="331">
        <v>13.09</v>
      </c>
      <c r="I68" s="331">
        <v>4938.33</v>
      </c>
      <c r="J68" s="257">
        <v>1.0880678192608071E-3</v>
      </c>
    </row>
    <row r="69" spans="1:10" s="325" customFormat="1" ht="24" customHeight="1" x14ac:dyDescent="0.2">
      <c r="A69" s="196" t="s">
        <v>221</v>
      </c>
      <c r="B69" s="196"/>
      <c r="C69" s="196"/>
      <c r="D69" s="196" t="s">
        <v>75</v>
      </c>
      <c r="E69" s="196"/>
      <c r="F69" s="255"/>
      <c r="G69" s="329"/>
      <c r="H69" s="329"/>
      <c r="I69" s="330">
        <v>13474.56</v>
      </c>
      <c r="J69" s="256">
        <v>2.9688650038978558E-3</v>
      </c>
    </row>
    <row r="70" spans="1:10" s="325" customFormat="1" ht="26.1" customHeight="1" x14ac:dyDescent="0.2">
      <c r="A70" s="190" t="s">
        <v>265</v>
      </c>
      <c r="B70" s="189" t="s">
        <v>167</v>
      </c>
      <c r="C70" s="190" t="s">
        <v>48</v>
      </c>
      <c r="D70" s="190" t="s">
        <v>168</v>
      </c>
      <c r="E70" s="191" t="s">
        <v>51</v>
      </c>
      <c r="F70" s="258">
        <v>528</v>
      </c>
      <c r="G70" s="332">
        <v>18.95</v>
      </c>
      <c r="H70" s="332">
        <v>23.54</v>
      </c>
      <c r="I70" s="332">
        <v>12429.12</v>
      </c>
      <c r="J70" s="259">
        <v>2.7385220294575052E-3</v>
      </c>
    </row>
    <row r="71" spans="1:10" s="325" customFormat="1" ht="65.099999999999994" customHeight="1" x14ac:dyDescent="0.2">
      <c r="A71" s="190" t="s">
        <v>266</v>
      </c>
      <c r="B71" s="189" t="s">
        <v>180</v>
      </c>
      <c r="C71" s="190" t="s">
        <v>48</v>
      </c>
      <c r="D71" s="190" t="s">
        <v>181</v>
      </c>
      <c r="E71" s="191" t="s">
        <v>51</v>
      </c>
      <c r="F71" s="258">
        <v>528</v>
      </c>
      <c r="G71" s="332">
        <v>1.6</v>
      </c>
      <c r="H71" s="332">
        <v>1.98</v>
      </c>
      <c r="I71" s="332">
        <v>1045.44</v>
      </c>
      <c r="J71" s="259">
        <v>2.3034297444035089E-4</v>
      </c>
    </row>
    <row r="72" spans="1:10" s="325" customFormat="1" ht="24" customHeight="1" x14ac:dyDescent="0.2">
      <c r="A72" s="196" t="s">
        <v>759</v>
      </c>
      <c r="B72" s="196"/>
      <c r="C72" s="196"/>
      <c r="D72" s="196" t="s">
        <v>124</v>
      </c>
      <c r="E72" s="196"/>
      <c r="F72" s="255"/>
      <c r="G72" s="329"/>
      <c r="H72" s="329"/>
      <c r="I72" s="330">
        <v>116566.24</v>
      </c>
      <c r="J72" s="256">
        <v>2.5683171144138168E-2</v>
      </c>
    </row>
    <row r="73" spans="1:10" s="325" customFormat="1" ht="39" customHeight="1" x14ac:dyDescent="0.2">
      <c r="A73" s="323" t="s">
        <v>760</v>
      </c>
      <c r="B73" s="183" t="s">
        <v>761</v>
      </c>
      <c r="C73" s="323" t="s">
        <v>48</v>
      </c>
      <c r="D73" s="323" t="s">
        <v>762</v>
      </c>
      <c r="E73" s="184" t="s">
        <v>1</v>
      </c>
      <c r="F73" s="247">
        <v>1301.33</v>
      </c>
      <c r="G73" s="331">
        <v>52.17</v>
      </c>
      <c r="H73" s="331">
        <v>64.81</v>
      </c>
      <c r="I73" s="331">
        <v>84339.19</v>
      </c>
      <c r="J73" s="257">
        <v>1.8582548866018039E-2</v>
      </c>
    </row>
    <row r="74" spans="1:10" s="325" customFormat="1" ht="39" customHeight="1" x14ac:dyDescent="0.2">
      <c r="A74" s="323" t="s">
        <v>763</v>
      </c>
      <c r="B74" s="183" t="s">
        <v>764</v>
      </c>
      <c r="C74" s="323" t="s">
        <v>48</v>
      </c>
      <c r="D74" s="323" t="s">
        <v>765</v>
      </c>
      <c r="E74" s="184" t="s">
        <v>1</v>
      </c>
      <c r="F74" s="247">
        <v>292.5</v>
      </c>
      <c r="G74" s="331">
        <v>79.13</v>
      </c>
      <c r="H74" s="331">
        <v>98.3</v>
      </c>
      <c r="I74" s="331">
        <v>28752.75</v>
      </c>
      <c r="J74" s="257">
        <v>6.3351258401628018E-3</v>
      </c>
    </row>
    <row r="75" spans="1:10" s="325" customFormat="1" ht="39" customHeight="1" x14ac:dyDescent="0.2">
      <c r="A75" s="323" t="s">
        <v>766</v>
      </c>
      <c r="B75" s="183" t="s">
        <v>767</v>
      </c>
      <c r="C75" s="323" t="s">
        <v>48</v>
      </c>
      <c r="D75" s="323" t="s">
        <v>768</v>
      </c>
      <c r="E75" s="184" t="s">
        <v>1</v>
      </c>
      <c r="F75" s="247">
        <v>86.49</v>
      </c>
      <c r="G75" s="331">
        <v>32.340000000000003</v>
      </c>
      <c r="H75" s="331">
        <v>40.17</v>
      </c>
      <c r="I75" s="331">
        <v>3474.3</v>
      </c>
      <c r="J75" s="257">
        <v>7.6549643795733007E-4</v>
      </c>
    </row>
    <row r="76" spans="1:10" s="325" customFormat="1" ht="24" customHeight="1" x14ac:dyDescent="0.2">
      <c r="A76" s="196" t="s">
        <v>769</v>
      </c>
      <c r="B76" s="196"/>
      <c r="C76" s="196"/>
      <c r="D76" s="196" t="s">
        <v>74</v>
      </c>
      <c r="E76" s="196"/>
      <c r="F76" s="255"/>
      <c r="G76" s="329"/>
      <c r="H76" s="329"/>
      <c r="I76" s="330">
        <v>55195.32</v>
      </c>
      <c r="J76" s="256">
        <v>1.216124711507785E-2</v>
      </c>
    </row>
    <row r="77" spans="1:10" s="325" customFormat="1" ht="65.099999999999994" customHeight="1" x14ac:dyDescent="0.2">
      <c r="A77" s="323" t="s">
        <v>770</v>
      </c>
      <c r="B77" s="183" t="s">
        <v>771</v>
      </c>
      <c r="C77" s="323" t="s">
        <v>48</v>
      </c>
      <c r="D77" s="323" t="s">
        <v>772</v>
      </c>
      <c r="E77" s="184" t="s">
        <v>2</v>
      </c>
      <c r="F77" s="247">
        <v>863.39</v>
      </c>
      <c r="G77" s="331">
        <v>10.76</v>
      </c>
      <c r="H77" s="331">
        <v>13.36</v>
      </c>
      <c r="I77" s="331">
        <v>11534.89</v>
      </c>
      <c r="J77" s="257">
        <v>2.5414953248797246E-3</v>
      </c>
    </row>
    <row r="78" spans="1:10" s="325" customFormat="1" ht="65.099999999999994" customHeight="1" x14ac:dyDescent="0.2">
      <c r="A78" s="323" t="s">
        <v>773</v>
      </c>
      <c r="B78" s="183" t="s">
        <v>774</v>
      </c>
      <c r="C78" s="323" t="s">
        <v>48</v>
      </c>
      <c r="D78" s="323" t="s">
        <v>775</v>
      </c>
      <c r="E78" s="184" t="s">
        <v>2</v>
      </c>
      <c r="F78" s="247">
        <v>476.41</v>
      </c>
      <c r="G78" s="331">
        <v>9.36</v>
      </c>
      <c r="H78" s="331">
        <v>11.62</v>
      </c>
      <c r="I78" s="331">
        <v>5535.88</v>
      </c>
      <c r="J78" s="257">
        <v>1.2197266847880793E-3</v>
      </c>
    </row>
    <row r="79" spans="1:10" s="325" customFormat="1" ht="65.099999999999994" customHeight="1" x14ac:dyDescent="0.2">
      <c r="A79" s="323" t="s">
        <v>776</v>
      </c>
      <c r="B79" s="183" t="s">
        <v>777</v>
      </c>
      <c r="C79" s="323" t="s">
        <v>48</v>
      </c>
      <c r="D79" s="323" t="s">
        <v>778</v>
      </c>
      <c r="E79" s="184" t="s">
        <v>2</v>
      </c>
      <c r="F79" s="247">
        <v>20.25</v>
      </c>
      <c r="G79" s="331">
        <v>4.9400000000000004</v>
      </c>
      <c r="H79" s="331">
        <v>6.13</v>
      </c>
      <c r="I79" s="331">
        <v>124.13</v>
      </c>
      <c r="J79" s="257">
        <v>2.7349702916743914E-5</v>
      </c>
    </row>
    <row r="80" spans="1:10" s="325" customFormat="1" ht="65.099999999999994" customHeight="1" x14ac:dyDescent="0.2">
      <c r="A80" s="323" t="s">
        <v>779</v>
      </c>
      <c r="B80" s="183" t="s">
        <v>187</v>
      </c>
      <c r="C80" s="323" t="s">
        <v>48</v>
      </c>
      <c r="D80" s="323" t="s">
        <v>188</v>
      </c>
      <c r="E80" s="184" t="s">
        <v>2</v>
      </c>
      <c r="F80" s="247">
        <v>232.76</v>
      </c>
      <c r="G80" s="331">
        <v>19.420000000000002</v>
      </c>
      <c r="H80" s="331">
        <v>24.12</v>
      </c>
      <c r="I80" s="331">
        <v>5614.17</v>
      </c>
      <c r="J80" s="257">
        <v>1.2369764087980036E-3</v>
      </c>
    </row>
    <row r="81" spans="1:10" s="325" customFormat="1" ht="65.099999999999994" customHeight="1" x14ac:dyDescent="0.2">
      <c r="A81" s="323" t="s">
        <v>780</v>
      </c>
      <c r="B81" s="183" t="s">
        <v>177</v>
      </c>
      <c r="C81" s="323" t="s">
        <v>48</v>
      </c>
      <c r="D81" s="323" t="s">
        <v>178</v>
      </c>
      <c r="E81" s="184" t="s">
        <v>2</v>
      </c>
      <c r="F81" s="247">
        <v>557.03</v>
      </c>
      <c r="G81" s="331">
        <v>21.83</v>
      </c>
      <c r="H81" s="331">
        <v>27.11</v>
      </c>
      <c r="I81" s="331">
        <v>15101.08</v>
      </c>
      <c r="J81" s="257">
        <v>3.3272379901875706E-3</v>
      </c>
    </row>
    <row r="82" spans="1:10" s="325" customFormat="1" ht="65.099999999999994" customHeight="1" x14ac:dyDescent="0.2">
      <c r="A82" s="323" t="s">
        <v>781</v>
      </c>
      <c r="B82" s="183" t="s">
        <v>782</v>
      </c>
      <c r="C82" s="323" t="s">
        <v>48</v>
      </c>
      <c r="D82" s="323" t="s">
        <v>783</v>
      </c>
      <c r="E82" s="184" t="s">
        <v>2</v>
      </c>
      <c r="F82" s="247">
        <v>254.74</v>
      </c>
      <c r="G82" s="331">
        <v>13.23</v>
      </c>
      <c r="H82" s="331">
        <v>16.43</v>
      </c>
      <c r="I82" s="331">
        <v>4185.37</v>
      </c>
      <c r="J82" s="257">
        <v>9.2216729313342844E-4</v>
      </c>
    </row>
    <row r="83" spans="1:10" s="325" customFormat="1" ht="51.95" customHeight="1" x14ac:dyDescent="0.2">
      <c r="A83" s="323" t="s">
        <v>784</v>
      </c>
      <c r="B83" s="183" t="s">
        <v>785</v>
      </c>
      <c r="C83" s="323" t="s">
        <v>48</v>
      </c>
      <c r="D83" s="323" t="s">
        <v>786</v>
      </c>
      <c r="E83" s="184" t="s">
        <v>2</v>
      </c>
      <c r="F83" s="247">
        <v>259.3</v>
      </c>
      <c r="G83" s="331">
        <v>8.19</v>
      </c>
      <c r="H83" s="331">
        <v>10.17</v>
      </c>
      <c r="I83" s="331">
        <v>2637.08</v>
      </c>
      <c r="J83" s="257">
        <v>5.8103081098595858E-4</v>
      </c>
    </row>
    <row r="84" spans="1:10" s="325" customFormat="1" ht="39" customHeight="1" x14ac:dyDescent="0.2">
      <c r="A84" s="323" t="s">
        <v>787</v>
      </c>
      <c r="B84" s="183" t="s">
        <v>165</v>
      </c>
      <c r="C84" s="323" t="s">
        <v>48</v>
      </c>
      <c r="D84" s="323" t="s">
        <v>63</v>
      </c>
      <c r="E84" s="184" t="s">
        <v>65</v>
      </c>
      <c r="F84" s="247">
        <v>3630.19</v>
      </c>
      <c r="G84" s="331">
        <v>2.23</v>
      </c>
      <c r="H84" s="331">
        <v>2.77</v>
      </c>
      <c r="I84" s="331">
        <v>10055.620000000001</v>
      </c>
      <c r="J84" s="257">
        <v>2.2155660971857603E-3</v>
      </c>
    </row>
    <row r="85" spans="1:10" s="325" customFormat="1" ht="26.1" customHeight="1" x14ac:dyDescent="0.2">
      <c r="A85" s="323" t="s">
        <v>788</v>
      </c>
      <c r="B85" s="183" t="s">
        <v>179</v>
      </c>
      <c r="C85" s="323" t="s">
        <v>48</v>
      </c>
      <c r="D85" s="323" t="s">
        <v>66</v>
      </c>
      <c r="E85" s="184" t="s">
        <v>2</v>
      </c>
      <c r="F85" s="247">
        <v>259.3</v>
      </c>
      <c r="G85" s="331">
        <v>1.27</v>
      </c>
      <c r="H85" s="331">
        <v>1.57</v>
      </c>
      <c r="I85" s="331">
        <v>407.1</v>
      </c>
      <c r="J85" s="257">
        <v>8.9696802202581547E-5</v>
      </c>
    </row>
    <row r="86" spans="1:10" s="325" customFormat="1" ht="24" customHeight="1" x14ac:dyDescent="0.2">
      <c r="A86" s="196" t="s">
        <v>789</v>
      </c>
      <c r="B86" s="196"/>
      <c r="C86" s="196"/>
      <c r="D86" s="196" t="s">
        <v>78</v>
      </c>
      <c r="E86" s="196"/>
      <c r="F86" s="255"/>
      <c r="G86" s="329"/>
      <c r="H86" s="329"/>
      <c r="I86" s="330">
        <v>138919.75</v>
      </c>
      <c r="J86" s="256">
        <v>3.0608345216856001E-2</v>
      </c>
    </row>
    <row r="87" spans="1:10" s="325" customFormat="1" ht="26.1" customHeight="1" x14ac:dyDescent="0.2">
      <c r="A87" s="323" t="s">
        <v>790</v>
      </c>
      <c r="B87" s="183" t="s">
        <v>791</v>
      </c>
      <c r="C87" s="323" t="s">
        <v>46</v>
      </c>
      <c r="D87" s="323" t="s">
        <v>792</v>
      </c>
      <c r="E87" s="184" t="s">
        <v>2</v>
      </c>
      <c r="F87" s="247">
        <v>182.65</v>
      </c>
      <c r="G87" s="331">
        <v>512.35</v>
      </c>
      <c r="H87" s="331">
        <v>636.49</v>
      </c>
      <c r="I87" s="331">
        <v>116254.89</v>
      </c>
      <c r="J87" s="257">
        <v>2.5614571047440124E-2</v>
      </c>
    </row>
    <row r="88" spans="1:10" s="325" customFormat="1" ht="26.1" customHeight="1" x14ac:dyDescent="0.2">
      <c r="A88" s="323" t="s">
        <v>793</v>
      </c>
      <c r="B88" s="183" t="s">
        <v>794</v>
      </c>
      <c r="C88" s="323" t="s">
        <v>141</v>
      </c>
      <c r="D88" s="323" t="s">
        <v>160</v>
      </c>
      <c r="E88" s="184" t="s">
        <v>2</v>
      </c>
      <c r="F88" s="247">
        <v>39.130000000000003</v>
      </c>
      <c r="G88" s="331">
        <v>217.75</v>
      </c>
      <c r="H88" s="331">
        <v>270.51</v>
      </c>
      <c r="I88" s="331">
        <v>10585.05</v>
      </c>
      <c r="J88" s="257">
        <v>2.3322160062747132E-3</v>
      </c>
    </row>
    <row r="89" spans="1:10" s="325" customFormat="1" ht="26.1" customHeight="1" x14ac:dyDescent="0.2">
      <c r="A89" s="323" t="s">
        <v>795</v>
      </c>
      <c r="B89" s="183" t="s">
        <v>291</v>
      </c>
      <c r="C89" s="323" t="s">
        <v>46</v>
      </c>
      <c r="D89" s="323" t="s">
        <v>796</v>
      </c>
      <c r="E89" s="184" t="s">
        <v>2</v>
      </c>
      <c r="F89" s="247">
        <v>27.53</v>
      </c>
      <c r="G89" s="331">
        <v>175.7</v>
      </c>
      <c r="H89" s="331">
        <v>218.27</v>
      </c>
      <c r="I89" s="331">
        <v>6008.97</v>
      </c>
      <c r="J89" s="257">
        <v>1.323963138126373E-3</v>
      </c>
    </row>
    <row r="90" spans="1:10" s="325" customFormat="1" ht="51.95" customHeight="1" x14ac:dyDescent="0.2">
      <c r="A90" s="323" t="s">
        <v>797</v>
      </c>
      <c r="B90" s="183" t="s">
        <v>785</v>
      </c>
      <c r="C90" s="323" t="s">
        <v>48</v>
      </c>
      <c r="D90" s="323" t="s">
        <v>786</v>
      </c>
      <c r="E90" s="184" t="s">
        <v>2</v>
      </c>
      <c r="F90" s="247">
        <v>105.01</v>
      </c>
      <c r="G90" s="331">
        <v>8.19</v>
      </c>
      <c r="H90" s="331">
        <v>10.17</v>
      </c>
      <c r="I90" s="331">
        <v>1067.95</v>
      </c>
      <c r="J90" s="257">
        <v>2.3530262813128706E-4</v>
      </c>
    </row>
    <row r="91" spans="1:10" s="325" customFormat="1" ht="39" customHeight="1" x14ac:dyDescent="0.2">
      <c r="A91" s="323" t="s">
        <v>798</v>
      </c>
      <c r="B91" s="183" t="s">
        <v>165</v>
      </c>
      <c r="C91" s="323" t="s">
        <v>48</v>
      </c>
      <c r="D91" s="323" t="s">
        <v>63</v>
      </c>
      <c r="E91" s="184" t="s">
        <v>65</v>
      </c>
      <c r="F91" s="247">
        <v>1806.1</v>
      </c>
      <c r="G91" s="331">
        <v>2.23</v>
      </c>
      <c r="H91" s="331">
        <v>2.77</v>
      </c>
      <c r="I91" s="331">
        <v>5002.8900000000003</v>
      </c>
      <c r="J91" s="257">
        <v>1.1022923968835008E-3</v>
      </c>
    </row>
    <row r="92" spans="1:10" s="325" customFormat="1" ht="24" customHeight="1" x14ac:dyDescent="0.2">
      <c r="A92" s="196" t="s">
        <v>799</v>
      </c>
      <c r="B92" s="196"/>
      <c r="C92" s="196"/>
      <c r="D92" s="196" t="s">
        <v>119</v>
      </c>
      <c r="E92" s="196"/>
      <c r="F92" s="255"/>
      <c r="G92" s="329"/>
      <c r="H92" s="329"/>
      <c r="I92" s="330">
        <v>182765.95</v>
      </c>
      <c r="J92" s="256">
        <v>4.0269027920699849E-2</v>
      </c>
    </row>
    <row r="93" spans="1:10" s="325" customFormat="1" ht="51.95" customHeight="1" x14ac:dyDescent="0.2">
      <c r="A93" s="323" t="s">
        <v>800</v>
      </c>
      <c r="B93" s="183" t="s">
        <v>801</v>
      </c>
      <c r="C93" s="323" t="s">
        <v>141</v>
      </c>
      <c r="D93" s="323" t="s">
        <v>422</v>
      </c>
      <c r="E93" s="184" t="s">
        <v>49</v>
      </c>
      <c r="F93" s="247">
        <v>32.76</v>
      </c>
      <c r="G93" s="331">
        <v>192.22</v>
      </c>
      <c r="H93" s="331">
        <v>238.79</v>
      </c>
      <c r="I93" s="331">
        <v>7822.76</v>
      </c>
      <c r="J93" s="257">
        <v>1.7235975347537874E-3</v>
      </c>
    </row>
    <row r="94" spans="1:10" s="325" customFormat="1" ht="51.95" customHeight="1" x14ac:dyDescent="0.2">
      <c r="A94" s="323" t="s">
        <v>802</v>
      </c>
      <c r="B94" s="183" t="s">
        <v>803</v>
      </c>
      <c r="C94" s="323" t="s">
        <v>141</v>
      </c>
      <c r="D94" s="323" t="s">
        <v>421</v>
      </c>
      <c r="E94" s="184" t="s">
        <v>49</v>
      </c>
      <c r="F94" s="247">
        <v>132.5</v>
      </c>
      <c r="G94" s="331">
        <v>297.06</v>
      </c>
      <c r="H94" s="331">
        <v>369.03</v>
      </c>
      <c r="I94" s="331">
        <v>48896.47</v>
      </c>
      <c r="J94" s="257">
        <v>1.0773414389571266E-2</v>
      </c>
    </row>
    <row r="95" spans="1:10" s="325" customFormat="1" ht="51.95" customHeight="1" x14ac:dyDescent="0.2">
      <c r="A95" s="323" t="s">
        <v>804</v>
      </c>
      <c r="B95" s="183" t="s">
        <v>805</v>
      </c>
      <c r="C95" s="323" t="s">
        <v>141</v>
      </c>
      <c r="D95" s="323" t="s">
        <v>420</v>
      </c>
      <c r="E95" s="184" t="s">
        <v>49</v>
      </c>
      <c r="F95" s="247">
        <v>212</v>
      </c>
      <c r="G95" s="331">
        <v>478.6</v>
      </c>
      <c r="H95" s="331">
        <v>594.55999999999995</v>
      </c>
      <c r="I95" s="331">
        <v>126046.72</v>
      </c>
      <c r="J95" s="257">
        <v>2.7772015996374796E-2</v>
      </c>
    </row>
    <row r="96" spans="1:10" s="325" customFormat="1" ht="24" customHeight="1" x14ac:dyDescent="0.2">
      <c r="A96" s="196" t="s">
        <v>806</v>
      </c>
      <c r="B96" s="196"/>
      <c r="C96" s="196"/>
      <c r="D96" s="196" t="s">
        <v>462</v>
      </c>
      <c r="E96" s="196"/>
      <c r="F96" s="255"/>
      <c r="G96" s="329"/>
      <c r="H96" s="329"/>
      <c r="I96" s="330">
        <v>222258.49</v>
      </c>
      <c r="J96" s="256">
        <v>4.8970463805881721E-2</v>
      </c>
    </row>
    <row r="97" spans="1:10" s="325" customFormat="1" ht="26.1" customHeight="1" x14ac:dyDescent="0.2">
      <c r="A97" s="323" t="s">
        <v>807</v>
      </c>
      <c r="B97" s="183" t="s">
        <v>808</v>
      </c>
      <c r="C97" s="323" t="s">
        <v>141</v>
      </c>
      <c r="D97" s="323" t="s">
        <v>158</v>
      </c>
      <c r="E97" s="184" t="s">
        <v>47</v>
      </c>
      <c r="F97" s="247">
        <v>3</v>
      </c>
      <c r="G97" s="331">
        <v>5312.96</v>
      </c>
      <c r="H97" s="331">
        <v>6600.29</v>
      </c>
      <c r="I97" s="331">
        <v>19800.87</v>
      </c>
      <c r="J97" s="257">
        <v>4.3627480221789016E-3</v>
      </c>
    </row>
    <row r="98" spans="1:10" s="325" customFormat="1" ht="26.1" customHeight="1" x14ac:dyDescent="0.2">
      <c r="A98" s="323" t="s">
        <v>809</v>
      </c>
      <c r="B98" s="183" t="s">
        <v>810</v>
      </c>
      <c r="C98" s="323" t="s">
        <v>141</v>
      </c>
      <c r="D98" s="323" t="s">
        <v>811</v>
      </c>
      <c r="E98" s="184" t="s">
        <v>47</v>
      </c>
      <c r="F98" s="247">
        <v>6</v>
      </c>
      <c r="G98" s="331">
        <v>19734.990000000002</v>
      </c>
      <c r="H98" s="331">
        <v>24516.77</v>
      </c>
      <c r="I98" s="331">
        <v>147100.62</v>
      </c>
      <c r="J98" s="257">
        <v>3.2410845531852396E-2</v>
      </c>
    </row>
    <row r="99" spans="1:10" s="325" customFormat="1" ht="39" customHeight="1" x14ac:dyDescent="0.2">
      <c r="A99" s="323" t="s">
        <v>812</v>
      </c>
      <c r="B99" s="183" t="s">
        <v>813</v>
      </c>
      <c r="C99" s="323" t="s">
        <v>141</v>
      </c>
      <c r="D99" s="323" t="s">
        <v>814</v>
      </c>
      <c r="E99" s="184" t="s">
        <v>47</v>
      </c>
      <c r="F99" s="247">
        <v>5</v>
      </c>
      <c r="G99" s="331">
        <v>1141.22</v>
      </c>
      <c r="H99" s="331">
        <v>1417.73</v>
      </c>
      <c r="I99" s="331">
        <v>7088.65</v>
      </c>
      <c r="J99" s="257">
        <v>1.5618502503889208E-3</v>
      </c>
    </row>
    <row r="100" spans="1:10" s="325" customFormat="1" ht="26.1" customHeight="1" x14ac:dyDescent="0.2">
      <c r="A100" s="323" t="s">
        <v>815</v>
      </c>
      <c r="B100" s="183" t="s">
        <v>816</v>
      </c>
      <c r="C100" s="323" t="s">
        <v>141</v>
      </c>
      <c r="D100" s="323" t="s">
        <v>817</v>
      </c>
      <c r="E100" s="184" t="s">
        <v>40</v>
      </c>
      <c r="F100" s="247">
        <v>3</v>
      </c>
      <c r="G100" s="331">
        <v>3592.93</v>
      </c>
      <c r="H100" s="331">
        <v>4463.49</v>
      </c>
      <c r="I100" s="331">
        <v>13390.47</v>
      </c>
      <c r="J100" s="257">
        <v>2.9503373593456205E-3</v>
      </c>
    </row>
    <row r="101" spans="1:10" s="325" customFormat="1" ht="24" customHeight="1" x14ac:dyDescent="0.2">
      <c r="A101" s="323" t="s">
        <v>818</v>
      </c>
      <c r="B101" s="183" t="s">
        <v>819</v>
      </c>
      <c r="C101" s="323" t="s">
        <v>141</v>
      </c>
      <c r="D101" s="323" t="s">
        <v>820</v>
      </c>
      <c r="E101" s="184" t="s">
        <v>40</v>
      </c>
      <c r="F101" s="247">
        <v>1</v>
      </c>
      <c r="G101" s="331">
        <v>4627.76</v>
      </c>
      <c r="H101" s="331">
        <v>5749.06</v>
      </c>
      <c r="I101" s="331">
        <v>5749.06</v>
      </c>
      <c r="J101" s="257">
        <v>1.266696874651863E-3</v>
      </c>
    </row>
    <row r="102" spans="1:10" s="325" customFormat="1" ht="24" customHeight="1" x14ac:dyDescent="0.2">
      <c r="A102" s="323" t="s">
        <v>821</v>
      </c>
      <c r="B102" s="183" t="s">
        <v>822</v>
      </c>
      <c r="C102" s="323" t="s">
        <v>141</v>
      </c>
      <c r="D102" s="323" t="s">
        <v>823</v>
      </c>
      <c r="E102" s="184" t="s">
        <v>40</v>
      </c>
      <c r="F102" s="247">
        <v>1</v>
      </c>
      <c r="G102" s="331">
        <v>5508.08</v>
      </c>
      <c r="H102" s="331">
        <v>6842.68</v>
      </c>
      <c r="I102" s="331">
        <v>6842.68</v>
      </c>
      <c r="J102" s="257">
        <v>1.5076554028385181E-3</v>
      </c>
    </row>
    <row r="103" spans="1:10" s="325" customFormat="1" ht="26.1" customHeight="1" x14ac:dyDescent="0.2">
      <c r="A103" s="323" t="s">
        <v>824</v>
      </c>
      <c r="B103" s="183" t="s">
        <v>825</v>
      </c>
      <c r="C103" s="323" t="s">
        <v>141</v>
      </c>
      <c r="D103" s="323" t="s">
        <v>826</v>
      </c>
      <c r="E103" s="184" t="s">
        <v>40</v>
      </c>
      <c r="F103" s="247">
        <v>1</v>
      </c>
      <c r="G103" s="331">
        <v>13208.17</v>
      </c>
      <c r="H103" s="331">
        <v>16408.5</v>
      </c>
      <c r="I103" s="331">
        <v>16408.5</v>
      </c>
      <c r="J103" s="257">
        <v>3.61530331353736E-3</v>
      </c>
    </row>
    <row r="104" spans="1:10" s="325" customFormat="1" ht="26.1" customHeight="1" x14ac:dyDescent="0.2">
      <c r="A104" s="323" t="s">
        <v>827</v>
      </c>
      <c r="B104" s="183" t="s">
        <v>828</v>
      </c>
      <c r="C104" s="323" t="s">
        <v>141</v>
      </c>
      <c r="D104" s="323" t="s">
        <v>829</v>
      </c>
      <c r="E104" s="184" t="s">
        <v>47</v>
      </c>
      <c r="F104" s="247">
        <v>1</v>
      </c>
      <c r="G104" s="331">
        <v>941.86</v>
      </c>
      <c r="H104" s="331">
        <v>1170.07</v>
      </c>
      <c r="I104" s="331">
        <v>1170.07</v>
      </c>
      <c r="J104" s="257">
        <v>2.5780284292108716E-4</v>
      </c>
    </row>
    <row r="105" spans="1:10" s="325" customFormat="1" ht="26.1" customHeight="1" x14ac:dyDescent="0.2">
      <c r="A105" s="323" t="s">
        <v>830</v>
      </c>
      <c r="B105" s="183" t="s">
        <v>831</v>
      </c>
      <c r="C105" s="323" t="s">
        <v>141</v>
      </c>
      <c r="D105" s="323" t="s">
        <v>832</v>
      </c>
      <c r="E105" s="184" t="s">
        <v>47</v>
      </c>
      <c r="F105" s="247">
        <v>1</v>
      </c>
      <c r="G105" s="331">
        <v>3789.4</v>
      </c>
      <c r="H105" s="331">
        <v>4707.57</v>
      </c>
      <c r="I105" s="331">
        <v>4707.57</v>
      </c>
      <c r="J105" s="257">
        <v>1.0372242081670517E-3</v>
      </c>
    </row>
    <row r="106" spans="1:10" s="325" customFormat="1" ht="24" customHeight="1" x14ac:dyDescent="0.2">
      <c r="A106" s="196" t="s">
        <v>222</v>
      </c>
      <c r="B106" s="196"/>
      <c r="C106" s="196"/>
      <c r="D106" s="196" t="s">
        <v>52</v>
      </c>
      <c r="E106" s="196"/>
      <c r="F106" s="255"/>
      <c r="G106" s="329"/>
      <c r="H106" s="329"/>
      <c r="I106" s="330">
        <v>2908915.66</v>
      </c>
      <c r="J106" s="256">
        <v>0.64092466858023078</v>
      </c>
    </row>
    <row r="107" spans="1:10" s="325" customFormat="1" ht="24" customHeight="1" x14ac:dyDescent="0.2">
      <c r="A107" s="196" t="s">
        <v>223</v>
      </c>
      <c r="B107" s="196"/>
      <c r="C107" s="196"/>
      <c r="D107" s="196" t="s">
        <v>547</v>
      </c>
      <c r="E107" s="196"/>
      <c r="F107" s="255"/>
      <c r="G107" s="329"/>
      <c r="H107" s="329"/>
      <c r="I107" s="330">
        <v>24352.68</v>
      </c>
      <c r="J107" s="256">
        <v>5.3656534538510528E-3</v>
      </c>
    </row>
    <row r="108" spans="1:10" s="325" customFormat="1" ht="39" customHeight="1" x14ac:dyDescent="0.2">
      <c r="A108" s="323" t="s">
        <v>151</v>
      </c>
      <c r="B108" s="183" t="s">
        <v>833</v>
      </c>
      <c r="C108" s="323" t="s">
        <v>46</v>
      </c>
      <c r="D108" s="323" t="s">
        <v>834</v>
      </c>
      <c r="E108" s="184" t="s">
        <v>92</v>
      </c>
      <c r="F108" s="247">
        <v>627</v>
      </c>
      <c r="G108" s="331">
        <v>31.27</v>
      </c>
      <c r="H108" s="331">
        <v>38.840000000000003</v>
      </c>
      <c r="I108" s="331">
        <v>24352.68</v>
      </c>
      <c r="J108" s="257">
        <v>5.3656534538510528E-3</v>
      </c>
    </row>
    <row r="109" spans="1:10" s="325" customFormat="1" ht="24" customHeight="1" x14ac:dyDescent="0.2">
      <c r="A109" s="196" t="s">
        <v>224</v>
      </c>
      <c r="B109" s="196"/>
      <c r="C109" s="196"/>
      <c r="D109" s="196" t="s">
        <v>609</v>
      </c>
      <c r="E109" s="196"/>
      <c r="F109" s="255"/>
      <c r="G109" s="329"/>
      <c r="H109" s="329"/>
      <c r="I109" s="330">
        <v>2665011.5</v>
      </c>
      <c r="J109" s="256">
        <v>0.58718498988726398</v>
      </c>
    </row>
    <row r="110" spans="1:10" s="325" customFormat="1" ht="26.1" customHeight="1" x14ac:dyDescent="0.2">
      <c r="A110" s="323" t="s">
        <v>225</v>
      </c>
      <c r="B110" s="183" t="s">
        <v>184</v>
      </c>
      <c r="C110" s="323" t="s">
        <v>48</v>
      </c>
      <c r="D110" s="323" t="s">
        <v>185</v>
      </c>
      <c r="E110" s="184" t="s">
        <v>1</v>
      </c>
      <c r="F110" s="247">
        <v>10178.5</v>
      </c>
      <c r="G110" s="331">
        <v>2.38</v>
      </c>
      <c r="H110" s="331">
        <v>2.95</v>
      </c>
      <c r="I110" s="331">
        <v>30026.57</v>
      </c>
      <c r="J110" s="257">
        <v>6.6157880376123039E-3</v>
      </c>
    </row>
    <row r="111" spans="1:10" s="325" customFormat="1" ht="65.099999999999994" customHeight="1" x14ac:dyDescent="0.2">
      <c r="A111" s="323" t="s">
        <v>226</v>
      </c>
      <c r="B111" s="183" t="s">
        <v>182</v>
      </c>
      <c r="C111" s="323" t="s">
        <v>46</v>
      </c>
      <c r="D111" s="323" t="s">
        <v>183</v>
      </c>
      <c r="E111" s="184" t="s">
        <v>2</v>
      </c>
      <c r="F111" s="247">
        <v>734</v>
      </c>
      <c r="G111" s="331">
        <v>1566.33</v>
      </c>
      <c r="H111" s="331">
        <v>1945.85</v>
      </c>
      <c r="I111" s="331">
        <v>1428253.9</v>
      </c>
      <c r="J111" s="257">
        <v>0.3146887928355826</v>
      </c>
    </row>
    <row r="112" spans="1:10" s="325" customFormat="1" ht="26.1" customHeight="1" x14ac:dyDescent="0.2">
      <c r="A112" s="323" t="s">
        <v>384</v>
      </c>
      <c r="B112" s="183" t="s">
        <v>195</v>
      </c>
      <c r="C112" s="323" t="s">
        <v>48</v>
      </c>
      <c r="D112" s="323" t="s">
        <v>196</v>
      </c>
      <c r="E112" s="184" t="s">
        <v>2</v>
      </c>
      <c r="F112" s="247">
        <v>954.2</v>
      </c>
      <c r="G112" s="331">
        <v>8.1199999999999992</v>
      </c>
      <c r="H112" s="331">
        <v>10.08</v>
      </c>
      <c r="I112" s="331">
        <v>9618.33</v>
      </c>
      <c r="J112" s="257">
        <v>2.1192174982293198E-3</v>
      </c>
    </row>
    <row r="113" spans="1:10" s="325" customFormat="1" ht="39" customHeight="1" x14ac:dyDescent="0.2">
      <c r="A113" s="190" t="s">
        <v>835</v>
      </c>
      <c r="B113" s="189" t="s">
        <v>836</v>
      </c>
      <c r="C113" s="190" t="s">
        <v>141</v>
      </c>
      <c r="D113" s="190" t="s">
        <v>837</v>
      </c>
      <c r="E113" s="191" t="s">
        <v>292</v>
      </c>
      <c r="F113" s="258">
        <v>15458.04</v>
      </c>
      <c r="G113" s="332">
        <v>2.3199999999999998</v>
      </c>
      <c r="H113" s="332">
        <v>2.88</v>
      </c>
      <c r="I113" s="332">
        <v>44519.15</v>
      </c>
      <c r="J113" s="259">
        <v>9.8089545364211696E-3</v>
      </c>
    </row>
    <row r="114" spans="1:10" s="325" customFormat="1" ht="39" customHeight="1" x14ac:dyDescent="0.2">
      <c r="A114" s="190" t="s">
        <v>838</v>
      </c>
      <c r="B114" s="189" t="s">
        <v>839</v>
      </c>
      <c r="C114" s="190" t="s">
        <v>141</v>
      </c>
      <c r="D114" s="190" t="s">
        <v>840</v>
      </c>
      <c r="E114" s="191" t="s">
        <v>50</v>
      </c>
      <c r="F114" s="258">
        <v>7340</v>
      </c>
      <c r="G114" s="332">
        <v>3.99</v>
      </c>
      <c r="H114" s="332">
        <v>4.95</v>
      </c>
      <c r="I114" s="332">
        <v>36333</v>
      </c>
      <c r="J114" s="259">
        <v>8.0052908730690129E-3</v>
      </c>
    </row>
    <row r="115" spans="1:10" s="325" customFormat="1" ht="39" customHeight="1" x14ac:dyDescent="0.2">
      <c r="A115" s="190" t="s">
        <v>841</v>
      </c>
      <c r="B115" s="189" t="s">
        <v>842</v>
      </c>
      <c r="C115" s="190" t="s">
        <v>141</v>
      </c>
      <c r="D115" s="190" t="s">
        <v>843</v>
      </c>
      <c r="E115" s="191" t="s">
        <v>50</v>
      </c>
      <c r="F115" s="258">
        <v>14680</v>
      </c>
      <c r="G115" s="332">
        <v>2.12</v>
      </c>
      <c r="H115" s="332">
        <v>2.63</v>
      </c>
      <c r="I115" s="332">
        <v>38608.400000000001</v>
      </c>
      <c r="J115" s="259">
        <v>8.5066323216854561E-3</v>
      </c>
    </row>
    <row r="116" spans="1:10" s="325" customFormat="1" ht="26.1" customHeight="1" x14ac:dyDescent="0.2">
      <c r="A116" s="323" t="s">
        <v>844</v>
      </c>
      <c r="B116" s="183" t="s">
        <v>261</v>
      </c>
      <c r="C116" s="323" t="s">
        <v>146</v>
      </c>
      <c r="D116" s="323" t="s">
        <v>262</v>
      </c>
      <c r="E116" s="184" t="s">
        <v>263</v>
      </c>
      <c r="F116" s="247">
        <v>3562.25</v>
      </c>
      <c r="G116" s="331">
        <v>1.85</v>
      </c>
      <c r="H116" s="331">
        <v>2.29</v>
      </c>
      <c r="I116" s="331">
        <v>8157.55</v>
      </c>
      <c r="J116" s="257">
        <v>1.7973621930917933E-3</v>
      </c>
    </row>
    <row r="117" spans="1:10" s="325" customFormat="1" ht="39" customHeight="1" x14ac:dyDescent="0.2">
      <c r="A117" s="323" t="s">
        <v>845</v>
      </c>
      <c r="B117" s="183" t="s">
        <v>846</v>
      </c>
      <c r="C117" s="323" t="s">
        <v>48</v>
      </c>
      <c r="D117" s="323" t="s">
        <v>847</v>
      </c>
      <c r="E117" s="184" t="s">
        <v>1</v>
      </c>
      <c r="F117" s="247">
        <v>201</v>
      </c>
      <c r="G117" s="331">
        <v>76.63</v>
      </c>
      <c r="H117" s="331">
        <v>95.19</v>
      </c>
      <c r="I117" s="331">
        <v>19133.189999999999</v>
      </c>
      <c r="J117" s="257">
        <v>4.2156373346460604E-3</v>
      </c>
    </row>
    <row r="118" spans="1:10" s="325" customFormat="1" ht="39" customHeight="1" x14ac:dyDescent="0.2">
      <c r="A118" s="323" t="s">
        <v>848</v>
      </c>
      <c r="B118" s="183" t="s">
        <v>849</v>
      </c>
      <c r="C118" s="323" t="s">
        <v>48</v>
      </c>
      <c r="D118" s="323" t="s">
        <v>850</v>
      </c>
      <c r="E118" s="184" t="s">
        <v>1</v>
      </c>
      <c r="F118" s="247">
        <v>271.5</v>
      </c>
      <c r="G118" s="331">
        <v>61.78</v>
      </c>
      <c r="H118" s="331">
        <v>76.739999999999995</v>
      </c>
      <c r="I118" s="331">
        <v>20834.91</v>
      </c>
      <c r="J118" s="257">
        <v>4.5905792217602265E-3</v>
      </c>
    </row>
    <row r="119" spans="1:10" s="325" customFormat="1" ht="39" customHeight="1" x14ac:dyDescent="0.2">
      <c r="A119" s="323" t="s">
        <v>851</v>
      </c>
      <c r="B119" s="183" t="s">
        <v>170</v>
      </c>
      <c r="C119" s="323" t="s">
        <v>48</v>
      </c>
      <c r="D119" s="323" t="s">
        <v>852</v>
      </c>
      <c r="E119" s="184" t="s">
        <v>2</v>
      </c>
      <c r="F119" s="247">
        <v>101.61</v>
      </c>
      <c r="G119" s="331">
        <v>779.49</v>
      </c>
      <c r="H119" s="331">
        <v>968.36</v>
      </c>
      <c r="I119" s="331">
        <v>98395.05</v>
      </c>
      <c r="J119" s="257">
        <v>2.1679492354613413E-2</v>
      </c>
    </row>
    <row r="120" spans="1:10" s="325" customFormat="1" ht="26.1" customHeight="1" x14ac:dyDescent="0.2">
      <c r="A120" s="323" t="s">
        <v>853</v>
      </c>
      <c r="B120" s="183" t="s">
        <v>854</v>
      </c>
      <c r="C120" s="323" t="s">
        <v>141</v>
      </c>
      <c r="D120" s="323" t="s">
        <v>264</v>
      </c>
      <c r="E120" s="184" t="s">
        <v>2</v>
      </c>
      <c r="F120" s="247">
        <v>3285.4</v>
      </c>
      <c r="G120" s="331">
        <v>139.68</v>
      </c>
      <c r="H120" s="331">
        <v>173.52</v>
      </c>
      <c r="I120" s="331">
        <v>570082.6</v>
      </c>
      <c r="J120" s="257">
        <v>0.12560694230246477</v>
      </c>
    </row>
    <row r="121" spans="1:10" s="325" customFormat="1" ht="26.1" customHeight="1" x14ac:dyDescent="0.2">
      <c r="A121" s="323" t="s">
        <v>855</v>
      </c>
      <c r="B121" s="183" t="s">
        <v>291</v>
      </c>
      <c r="C121" s="323" t="s">
        <v>46</v>
      </c>
      <c r="D121" s="323" t="s">
        <v>796</v>
      </c>
      <c r="E121" s="184" t="s">
        <v>2</v>
      </c>
      <c r="F121" s="247">
        <v>84.68</v>
      </c>
      <c r="G121" s="331">
        <v>175.7</v>
      </c>
      <c r="H121" s="331">
        <v>218.27</v>
      </c>
      <c r="I121" s="331">
        <v>18483.099999999999</v>
      </c>
      <c r="J121" s="257">
        <v>4.0724022716544708E-3</v>
      </c>
    </row>
    <row r="122" spans="1:10" s="325" customFormat="1" ht="51.95" customHeight="1" x14ac:dyDescent="0.2">
      <c r="A122" s="323" t="s">
        <v>856</v>
      </c>
      <c r="B122" s="183" t="s">
        <v>166</v>
      </c>
      <c r="C122" s="323" t="s">
        <v>48</v>
      </c>
      <c r="D122" s="323" t="s">
        <v>62</v>
      </c>
      <c r="E122" s="184" t="s">
        <v>2</v>
      </c>
      <c r="F122" s="247">
        <v>5667.91</v>
      </c>
      <c r="G122" s="331">
        <v>6.34</v>
      </c>
      <c r="H122" s="331">
        <v>7.87</v>
      </c>
      <c r="I122" s="331">
        <v>44606.45</v>
      </c>
      <c r="J122" s="257">
        <v>9.8281894438942367E-3</v>
      </c>
    </row>
    <row r="123" spans="1:10" s="325" customFormat="1" ht="39" customHeight="1" x14ac:dyDescent="0.2">
      <c r="A123" s="323" t="s">
        <v>857</v>
      </c>
      <c r="B123" s="183" t="s">
        <v>165</v>
      </c>
      <c r="C123" s="323" t="s">
        <v>48</v>
      </c>
      <c r="D123" s="323" t="s">
        <v>63</v>
      </c>
      <c r="E123" s="184" t="s">
        <v>65</v>
      </c>
      <c r="F123" s="247">
        <v>97488.01</v>
      </c>
      <c r="G123" s="331">
        <v>2.23</v>
      </c>
      <c r="H123" s="331">
        <v>2.77</v>
      </c>
      <c r="I123" s="331">
        <v>270041.78000000003</v>
      </c>
      <c r="J123" s="257">
        <v>5.9498609990402948E-2</v>
      </c>
    </row>
    <row r="124" spans="1:10" s="325" customFormat="1" ht="39" customHeight="1" x14ac:dyDescent="0.2">
      <c r="A124" s="323" t="s">
        <v>858</v>
      </c>
      <c r="B124" s="183" t="s">
        <v>859</v>
      </c>
      <c r="C124" s="323" t="s">
        <v>141</v>
      </c>
      <c r="D124" s="323" t="s">
        <v>860</v>
      </c>
      <c r="E124" s="184" t="s">
        <v>49</v>
      </c>
      <c r="F124" s="247">
        <v>534</v>
      </c>
      <c r="G124" s="331">
        <v>42.09</v>
      </c>
      <c r="H124" s="331">
        <v>52.28</v>
      </c>
      <c r="I124" s="331">
        <v>27917.52</v>
      </c>
      <c r="J124" s="257">
        <v>6.15109867213612E-3</v>
      </c>
    </row>
    <row r="125" spans="1:10" s="325" customFormat="1" ht="24" customHeight="1" x14ac:dyDescent="0.2">
      <c r="A125" s="196" t="s">
        <v>227</v>
      </c>
      <c r="B125" s="196"/>
      <c r="C125" s="196"/>
      <c r="D125" s="196" t="s">
        <v>861</v>
      </c>
      <c r="E125" s="196"/>
      <c r="F125" s="255"/>
      <c r="G125" s="329"/>
      <c r="H125" s="329"/>
      <c r="I125" s="330">
        <v>219551.48</v>
      </c>
      <c r="J125" s="256">
        <v>4.8374025239115791E-2</v>
      </c>
    </row>
    <row r="126" spans="1:10" s="325" customFormat="1" ht="65.099999999999994" customHeight="1" x14ac:dyDescent="0.2">
      <c r="A126" s="323" t="s">
        <v>156</v>
      </c>
      <c r="B126" s="183" t="s">
        <v>862</v>
      </c>
      <c r="C126" s="323" t="s">
        <v>48</v>
      </c>
      <c r="D126" s="323" t="s">
        <v>863</v>
      </c>
      <c r="E126" s="184" t="s">
        <v>49</v>
      </c>
      <c r="F126" s="247">
        <v>1090</v>
      </c>
      <c r="G126" s="331">
        <v>69.069999999999993</v>
      </c>
      <c r="H126" s="331">
        <v>85.8</v>
      </c>
      <c r="I126" s="331">
        <v>93522</v>
      </c>
      <c r="J126" s="257">
        <v>2.0605807751387449E-2</v>
      </c>
    </row>
    <row r="127" spans="1:10" s="325" customFormat="1" ht="65.099999999999994" customHeight="1" x14ac:dyDescent="0.2">
      <c r="A127" s="323" t="s">
        <v>864</v>
      </c>
      <c r="B127" s="183" t="s">
        <v>865</v>
      </c>
      <c r="C127" s="323" t="s">
        <v>48</v>
      </c>
      <c r="D127" s="323" t="s">
        <v>866</v>
      </c>
      <c r="E127" s="184" t="s">
        <v>49</v>
      </c>
      <c r="F127" s="247">
        <v>648</v>
      </c>
      <c r="G127" s="331">
        <v>72.819999999999993</v>
      </c>
      <c r="H127" s="331">
        <v>90.46</v>
      </c>
      <c r="I127" s="331">
        <v>58618.080000000002</v>
      </c>
      <c r="J127" s="257">
        <v>1.2915387686698847E-2</v>
      </c>
    </row>
    <row r="128" spans="1:10" s="325" customFormat="1" ht="65.099999999999994" customHeight="1" x14ac:dyDescent="0.2">
      <c r="A128" s="323" t="s">
        <v>867</v>
      </c>
      <c r="B128" s="183" t="s">
        <v>173</v>
      </c>
      <c r="C128" s="323" t="s">
        <v>46</v>
      </c>
      <c r="D128" s="323" t="s">
        <v>174</v>
      </c>
      <c r="E128" s="184" t="s">
        <v>6</v>
      </c>
      <c r="F128" s="247">
        <v>1345</v>
      </c>
      <c r="G128" s="331">
        <v>40.35</v>
      </c>
      <c r="H128" s="331">
        <v>50.12</v>
      </c>
      <c r="I128" s="331">
        <v>67411.399999999994</v>
      </c>
      <c r="J128" s="257">
        <v>1.4852829801029491E-2</v>
      </c>
    </row>
    <row r="129" spans="1:10" s="328" customFormat="1" ht="24" customHeight="1" x14ac:dyDescent="0.2">
      <c r="A129" s="196" t="s">
        <v>228</v>
      </c>
      <c r="B129" s="196"/>
      <c r="C129" s="196"/>
      <c r="D129" s="196" t="s">
        <v>565</v>
      </c>
      <c r="E129" s="196"/>
      <c r="F129" s="197"/>
      <c r="G129" s="196"/>
      <c r="H129" s="196"/>
      <c r="I129" s="255">
        <v>36124.94</v>
      </c>
      <c r="J129" s="256">
        <v>7.9547348696337016E-3</v>
      </c>
    </row>
    <row r="130" spans="1:10" s="328" customFormat="1" ht="24" customHeight="1" x14ac:dyDescent="0.2">
      <c r="A130" s="196" t="s">
        <v>230</v>
      </c>
      <c r="B130" s="196"/>
      <c r="C130" s="196"/>
      <c r="D130" s="196" t="s">
        <v>284</v>
      </c>
      <c r="E130" s="196"/>
      <c r="F130" s="197"/>
      <c r="G130" s="196"/>
      <c r="H130" s="196"/>
      <c r="I130" s="255">
        <v>18376.52</v>
      </c>
      <c r="J130" s="256">
        <v>4.0465214454756494E-3</v>
      </c>
    </row>
    <row r="131" spans="1:10" s="328" customFormat="1" ht="26.1" customHeight="1" x14ac:dyDescent="0.2">
      <c r="A131" s="190" t="s">
        <v>267</v>
      </c>
      <c r="B131" s="189" t="s">
        <v>287</v>
      </c>
      <c r="C131" s="190" t="s">
        <v>48</v>
      </c>
      <c r="D131" s="190" t="s">
        <v>288</v>
      </c>
      <c r="E131" s="191" t="s">
        <v>1</v>
      </c>
      <c r="F131" s="258">
        <v>7.87</v>
      </c>
      <c r="G131" s="332">
        <v>577.5</v>
      </c>
      <c r="H131" s="332">
        <v>717.42</v>
      </c>
      <c r="I131" s="332">
        <v>5646.09</v>
      </c>
      <c r="J131" s="259">
        <v>1.2432726255072022E-3</v>
      </c>
    </row>
    <row r="132" spans="1:10" s="328" customFormat="1" ht="24" customHeight="1" x14ac:dyDescent="0.2">
      <c r="A132" s="327" t="s">
        <v>268</v>
      </c>
      <c r="B132" s="183" t="s">
        <v>868</v>
      </c>
      <c r="C132" s="327" t="s">
        <v>141</v>
      </c>
      <c r="D132" s="327" t="s">
        <v>869</v>
      </c>
      <c r="E132" s="184" t="s">
        <v>47</v>
      </c>
      <c r="F132" s="247">
        <v>4</v>
      </c>
      <c r="G132" s="331">
        <v>510.64</v>
      </c>
      <c r="H132" s="331">
        <v>634.36</v>
      </c>
      <c r="I132" s="331">
        <v>2537.44</v>
      </c>
      <c r="J132" s="257">
        <v>5.587459092694227E-4</v>
      </c>
    </row>
    <row r="133" spans="1:10" s="328" customFormat="1" ht="24" customHeight="1" x14ac:dyDescent="0.2">
      <c r="A133" s="327" t="s">
        <v>437</v>
      </c>
      <c r="B133" s="183" t="s">
        <v>870</v>
      </c>
      <c r="C133" s="327" t="s">
        <v>141</v>
      </c>
      <c r="D133" s="327" t="s">
        <v>871</v>
      </c>
      <c r="E133" s="184" t="s">
        <v>47</v>
      </c>
      <c r="F133" s="247">
        <v>8</v>
      </c>
      <c r="G133" s="331">
        <v>482.4</v>
      </c>
      <c r="H133" s="331">
        <v>599.28</v>
      </c>
      <c r="I133" s="331">
        <v>4794.24</v>
      </c>
      <c r="J133" s="257">
        <v>1.0556947112269994E-3</v>
      </c>
    </row>
    <row r="134" spans="1:10" s="328" customFormat="1" ht="24" customHeight="1" x14ac:dyDescent="0.2">
      <c r="A134" s="327" t="s">
        <v>872</v>
      </c>
      <c r="B134" s="183" t="s">
        <v>873</v>
      </c>
      <c r="C134" s="327" t="s">
        <v>141</v>
      </c>
      <c r="D134" s="327" t="s">
        <v>874</v>
      </c>
      <c r="E134" s="184" t="s">
        <v>47</v>
      </c>
      <c r="F134" s="247">
        <v>7</v>
      </c>
      <c r="G134" s="331">
        <v>620.83000000000004</v>
      </c>
      <c r="H134" s="331">
        <v>771.25</v>
      </c>
      <c r="I134" s="331">
        <v>5398.75</v>
      </c>
      <c r="J134" s="257">
        <v>1.1888081994720255E-3</v>
      </c>
    </row>
    <row r="135" spans="1:10" s="328" customFormat="1" ht="24" customHeight="1" x14ac:dyDescent="0.2">
      <c r="A135" s="196" t="s">
        <v>231</v>
      </c>
      <c r="B135" s="196"/>
      <c r="C135" s="196"/>
      <c r="D135" s="196" t="s">
        <v>285</v>
      </c>
      <c r="E135" s="196"/>
      <c r="F135" s="255"/>
      <c r="G135" s="329"/>
      <c r="H135" s="329"/>
      <c r="I135" s="330">
        <v>17748.419999999998</v>
      </c>
      <c r="J135" s="256">
        <v>3.9082134241580522E-3</v>
      </c>
    </row>
    <row r="136" spans="1:10" s="328" customFormat="1" ht="51.95" customHeight="1" x14ac:dyDescent="0.2">
      <c r="A136" s="190" t="s">
        <v>269</v>
      </c>
      <c r="B136" s="189" t="s">
        <v>875</v>
      </c>
      <c r="C136" s="190" t="s">
        <v>141</v>
      </c>
      <c r="D136" s="190" t="s">
        <v>876</v>
      </c>
      <c r="E136" s="191" t="s">
        <v>50</v>
      </c>
      <c r="F136" s="258">
        <v>280.41000000000003</v>
      </c>
      <c r="G136" s="332">
        <v>2.99</v>
      </c>
      <c r="H136" s="332">
        <v>3.71</v>
      </c>
      <c r="I136" s="332">
        <v>1040.32</v>
      </c>
      <c r="J136" s="259">
        <v>2.2907912870103958E-4</v>
      </c>
    </row>
    <row r="137" spans="1:10" s="328" customFormat="1" ht="39" customHeight="1" x14ac:dyDescent="0.2">
      <c r="A137" s="190" t="s">
        <v>443</v>
      </c>
      <c r="B137" s="189" t="s">
        <v>877</v>
      </c>
      <c r="C137" s="190" t="s">
        <v>141</v>
      </c>
      <c r="D137" s="190" t="s">
        <v>878</v>
      </c>
      <c r="E137" s="191" t="s">
        <v>50</v>
      </c>
      <c r="F137" s="258">
        <v>165.04</v>
      </c>
      <c r="G137" s="332">
        <v>26.32</v>
      </c>
      <c r="H137" s="332">
        <v>32.69</v>
      </c>
      <c r="I137" s="332">
        <v>5395.15</v>
      </c>
      <c r="J137" s="259">
        <v>1.188015477171845E-3</v>
      </c>
    </row>
    <row r="138" spans="1:10" s="328" customFormat="1" ht="39" customHeight="1" x14ac:dyDescent="0.2">
      <c r="A138" s="190" t="s">
        <v>444</v>
      </c>
      <c r="B138" s="189" t="s">
        <v>879</v>
      </c>
      <c r="C138" s="190" t="s">
        <v>141</v>
      </c>
      <c r="D138" s="190" t="s">
        <v>880</v>
      </c>
      <c r="E138" s="191" t="s">
        <v>47</v>
      </c>
      <c r="F138" s="258">
        <v>335</v>
      </c>
      <c r="G138" s="332">
        <v>27.19</v>
      </c>
      <c r="H138" s="332">
        <v>33.770000000000003</v>
      </c>
      <c r="I138" s="332">
        <v>11312.95</v>
      </c>
      <c r="J138" s="259">
        <v>2.4911188182851676E-3</v>
      </c>
    </row>
    <row r="139" spans="1:10" s="328" customFormat="1" ht="24" customHeight="1" x14ac:dyDescent="0.2">
      <c r="A139" s="196" t="s">
        <v>258</v>
      </c>
      <c r="B139" s="196"/>
      <c r="C139" s="196"/>
      <c r="D139" s="196" t="s">
        <v>669</v>
      </c>
      <c r="E139" s="196"/>
      <c r="F139" s="197"/>
      <c r="G139" s="196"/>
      <c r="H139" s="196"/>
      <c r="I139" s="255">
        <v>58705.120000000003</v>
      </c>
      <c r="J139" s="256">
        <v>1.2926904932991746E-2</v>
      </c>
    </row>
    <row r="140" spans="1:10" s="325" customFormat="1" ht="39" customHeight="1" x14ac:dyDescent="0.2">
      <c r="A140" s="323" t="s">
        <v>272</v>
      </c>
      <c r="B140" s="183" t="s">
        <v>881</v>
      </c>
      <c r="C140" s="323" t="s">
        <v>48</v>
      </c>
      <c r="D140" s="323" t="s">
        <v>882</v>
      </c>
      <c r="E140" s="184" t="s">
        <v>47</v>
      </c>
      <c r="F140" s="247">
        <v>335</v>
      </c>
      <c r="G140" s="331">
        <v>137.66999999999999</v>
      </c>
      <c r="H140" s="331">
        <v>171.02</v>
      </c>
      <c r="I140" s="331">
        <v>57291.7</v>
      </c>
      <c r="J140" s="257">
        <v>1.2623144885162469E-2</v>
      </c>
    </row>
    <row r="141" spans="1:10" s="325" customFormat="1" ht="24" customHeight="1" x14ac:dyDescent="0.2">
      <c r="A141" s="323" t="s">
        <v>273</v>
      </c>
      <c r="B141" s="183" t="s">
        <v>751</v>
      </c>
      <c r="C141" s="323" t="s">
        <v>48</v>
      </c>
      <c r="D141" s="323" t="s">
        <v>752</v>
      </c>
      <c r="E141" s="184" t="s">
        <v>1</v>
      </c>
      <c r="F141" s="247">
        <v>120.6</v>
      </c>
      <c r="G141" s="331">
        <v>5.79</v>
      </c>
      <c r="H141" s="331">
        <v>7.19</v>
      </c>
      <c r="I141" s="331">
        <v>867.11</v>
      </c>
      <c r="J141" s="257">
        <v>1.9105132438683488E-4</v>
      </c>
    </row>
    <row r="142" spans="1:10" s="325" customFormat="1" ht="24" customHeight="1" x14ac:dyDescent="0.2">
      <c r="A142" s="190" t="s">
        <v>274</v>
      </c>
      <c r="B142" s="189" t="s">
        <v>883</v>
      </c>
      <c r="C142" s="190" t="s">
        <v>48</v>
      </c>
      <c r="D142" s="190" t="s">
        <v>884</v>
      </c>
      <c r="E142" s="191" t="s">
        <v>144</v>
      </c>
      <c r="F142" s="258">
        <v>120.6</v>
      </c>
      <c r="G142" s="332">
        <v>3.34</v>
      </c>
      <c r="H142" s="332">
        <v>4.1399999999999997</v>
      </c>
      <c r="I142" s="332">
        <v>499.28</v>
      </c>
      <c r="J142" s="259">
        <v>1.100069255802135E-4</v>
      </c>
    </row>
    <row r="143" spans="1:10" s="325" customFormat="1" ht="26.1" customHeight="1" x14ac:dyDescent="0.2">
      <c r="A143" s="323" t="s">
        <v>275</v>
      </c>
      <c r="B143" s="183" t="s">
        <v>753</v>
      </c>
      <c r="C143" s="323" t="s">
        <v>48</v>
      </c>
      <c r="D143" s="323" t="s">
        <v>754</v>
      </c>
      <c r="E143" s="184" t="s">
        <v>1</v>
      </c>
      <c r="F143" s="247">
        <v>120.6</v>
      </c>
      <c r="G143" s="331">
        <v>0.32</v>
      </c>
      <c r="H143" s="331">
        <v>0.39</v>
      </c>
      <c r="I143" s="331">
        <v>47.03</v>
      </c>
      <c r="J143" s="257">
        <v>1.0362172949121616E-5</v>
      </c>
    </row>
    <row r="144" spans="1:10" s="325" customFormat="1" ht="24" customHeight="1" x14ac:dyDescent="0.2">
      <c r="A144" s="196" t="s">
        <v>885</v>
      </c>
      <c r="B144" s="196"/>
      <c r="C144" s="196"/>
      <c r="D144" s="196" t="s">
        <v>229</v>
      </c>
      <c r="E144" s="196"/>
      <c r="F144" s="255"/>
      <c r="G144" s="329"/>
      <c r="H144" s="329"/>
      <c r="I144" s="330">
        <v>33725.79</v>
      </c>
      <c r="J144" s="256">
        <v>7.4308413528759582E-3</v>
      </c>
    </row>
    <row r="145" spans="1:10" s="325" customFormat="1" ht="26.1" customHeight="1" x14ac:dyDescent="0.2">
      <c r="A145" s="323" t="s">
        <v>886</v>
      </c>
      <c r="B145" s="183" t="s">
        <v>887</v>
      </c>
      <c r="C145" s="323" t="s">
        <v>46</v>
      </c>
      <c r="D145" s="323" t="s">
        <v>888</v>
      </c>
      <c r="E145" s="184" t="s">
        <v>67</v>
      </c>
      <c r="F145" s="247">
        <v>6</v>
      </c>
      <c r="G145" s="331">
        <v>3909.4</v>
      </c>
      <c r="H145" s="331">
        <v>4856.6400000000003</v>
      </c>
      <c r="I145" s="331">
        <v>29139.84</v>
      </c>
      <c r="J145" s="257">
        <v>6.4204138164944084E-3</v>
      </c>
    </row>
    <row r="146" spans="1:10" s="325" customFormat="1" ht="51.95" customHeight="1" x14ac:dyDescent="0.2">
      <c r="A146" s="323" t="s">
        <v>889</v>
      </c>
      <c r="B146" s="183" t="s">
        <v>176</v>
      </c>
      <c r="C146" s="323" t="s">
        <v>48</v>
      </c>
      <c r="D146" s="323" t="s">
        <v>87</v>
      </c>
      <c r="E146" s="184" t="s">
        <v>2</v>
      </c>
      <c r="F146" s="247">
        <v>137.28</v>
      </c>
      <c r="G146" s="331">
        <v>8.24</v>
      </c>
      <c r="H146" s="331">
        <v>10.23</v>
      </c>
      <c r="I146" s="331">
        <v>1404.37</v>
      </c>
      <c r="J146" s="257">
        <v>3.0942642620790823E-4</v>
      </c>
    </row>
    <row r="147" spans="1:10" s="325" customFormat="1" ht="39" customHeight="1" x14ac:dyDescent="0.2">
      <c r="A147" s="323" t="s">
        <v>890</v>
      </c>
      <c r="B147" s="183" t="s">
        <v>165</v>
      </c>
      <c r="C147" s="323" t="s">
        <v>48</v>
      </c>
      <c r="D147" s="323" t="s">
        <v>63</v>
      </c>
      <c r="E147" s="184" t="s">
        <v>65</v>
      </c>
      <c r="F147" s="247">
        <v>1070.78</v>
      </c>
      <c r="G147" s="331">
        <v>2.23</v>
      </c>
      <c r="H147" s="331">
        <v>2.77</v>
      </c>
      <c r="I147" s="331">
        <v>2966.06</v>
      </c>
      <c r="J147" s="257">
        <v>6.5351534547037336E-4</v>
      </c>
    </row>
    <row r="148" spans="1:10" s="325" customFormat="1" ht="26.1" customHeight="1" x14ac:dyDescent="0.2">
      <c r="A148" s="323" t="s">
        <v>891</v>
      </c>
      <c r="B148" s="183" t="s">
        <v>179</v>
      </c>
      <c r="C148" s="323" t="s">
        <v>48</v>
      </c>
      <c r="D148" s="323" t="s">
        <v>66</v>
      </c>
      <c r="E148" s="184" t="s">
        <v>2</v>
      </c>
      <c r="F148" s="247">
        <v>137.28</v>
      </c>
      <c r="G148" s="331">
        <v>1.27</v>
      </c>
      <c r="H148" s="331">
        <v>1.57</v>
      </c>
      <c r="I148" s="331">
        <v>215.52</v>
      </c>
      <c r="J148" s="257">
        <v>4.7485764703267929E-5</v>
      </c>
    </row>
    <row r="149" spans="1:10" s="325" customFormat="1" ht="14.25" x14ac:dyDescent="0.2">
      <c r="A149" s="192"/>
      <c r="B149" s="192"/>
      <c r="C149" s="192"/>
      <c r="D149" s="192"/>
      <c r="E149" s="192"/>
      <c r="F149" s="192"/>
      <c r="G149" s="192"/>
      <c r="H149" s="192"/>
      <c r="I149" s="192"/>
      <c r="J149" s="192"/>
    </row>
    <row r="150" spans="1:10" s="325" customFormat="1" ht="14.25" x14ac:dyDescent="0.2">
      <c r="A150" s="396"/>
      <c r="B150" s="396"/>
      <c r="C150" s="396"/>
      <c r="D150" s="193"/>
      <c r="E150" s="319"/>
      <c r="F150" s="397" t="s">
        <v>197</v>
      </c>
      <c r="G150" s="396"/>
      <c r="H150" s="334">
        <v>3656046.21</v>
      </c>
      <c r="I150" s="333"/>
      <c r="J150" s="333"/>
    </row>
    <row r="151" spans="1:10" s="325" customFormat="1" ht="14.25" x14ac:dyDescent="0.2">
      <c r="A151" s="396"/>
      <c r="B151" s="396"/>
      <c r="C151" s="396"/>
      <c r="D151" s="193"/>
      <c r="E151" s="319"/>
      <c r="F151" s="397" t="s">
        <v>198</v>
      </c>
      <c r="G151" s="396"/>
      <c r="H151" s="334">
        <v>885266.68</v>
      </c>
      <c r="I151" s="333"/>
      <c r="J151" s="333"/>
    </row>
    <row r="152" spans="1:10" s="325" customFormat="1" ht="14.25" x14ac:dyDescent="0.2">
      <c r="A152" s="396"/>
      <c r="B152" s="396"/>
      <c r="C152" s="396"/>
      <c r="D152" s="193"/>
      <c r="E152" s="319"/>
      <c r="F152" s="397" t="s">
        <v>199</v>
      </c>
      <c r="G152" s="396"/>
      <c r="H152" s="334">
        <v>4541312.8899999997</v>
      </c>
      <c r="I152" s="333"/>
      <c r="J152" s="333"/>
    </row>
    <row r="153" spans="1:10" s="76" customFormat="1" ht="15.75" x14ac:dyDescent="0.2">
      <c r="A153" s="211"/>
      <c r="B153" s="211"/>
      <c r="C153" s="211"/>
      <c r="D153" s="210"/>
      <c r="E153" s="260"/>
      <c r="F153" s="219"/>
      <c r="G153" s="219"/>
      <c r="H153" s="219"/>
      <c r="I153" s="217"/>
      <c r="J153" s="218"/>
    </row>
    <row r="154" spans="1:10" s="76" customFormat="1" ht="15.75" x14ac:dyDescent="0.2">
      <c r="A154" s="211"/>
      <c r="B154" s="211"/>
      <c r="C154" s="211"/>
      <c r="D154" s="210"/>
      <c r="E154" s="260"/>
      <c r="F154" s="219"/>
      <c r="G154" s="219"/>
      <c r="H154" s="219"/>
      <c r="I154" s="217"/>
      <c r="J154" s="218"/>
    </row>
    <row r="155" spans="1:10" s="76" customFormat="1" ht="15.75" x14ac:dyDescent="0.2">
      <c r="A155" s="211"/>
      <c r="B155" s="211"/>
      <c r="C155" s="211"/>
      <c r="D155" s="210"/>
      <c r="E155" s="260"/>
      <c r="F155" s="219"/>
      <c r="G155" s="219"/>
      <c r="H155" s="219"/>
      <c r="I155" s="217"/>
      <c r="J155" s="218"/>
    </row>
    <row r="156" spans="1:10" s="116" customFormat="1" ht="15.75" x14ac:dyDescent="0.2">
      <c r="A156" s="212"/>
      <c r="B156" s="212"/>
      <c r="C156" s="212"/>
      <c r="D156" s="213"/>
      <c r="E156" s="261"/>
      <c r="F156" s="262"/>
      <c r="G156" s="263"/>
      <c r="H156" s="214"/>
      <c r="I156" s="215"/>
      <c r="J156" s="216"/>
    </row>
    <row r="157" spans="1:10" s="116" customFormat="1" ht="14.25" x14ac:dyDescent="0.2">
      <c r="A157" s="137"/>
      <c r="B157" s="117"/>
      <c r="C157" s="117"/>
      <c r="D157" s="117"/>
      <c r="E157" s="117"/>
      <c r="F157" s="118"/>
      <c r="G157" s="119"/>
      <c r="H157" s="120"/>
      <c r="I157" s="121"/>
    </row>
    <row r="158" spans="1:10" ht="18" x14ac:dyDescent="0.2">
      <c r="D158" s="109"/>
      <c r="E158" s="398"/>
      <c r="F158" s="398"/>
      <c r="G158" s="398"/>
      <c r="H158" s="398"/>
    </row>
    <row r="159" spans="1:10" ht="18" x14ac:dyDescent="0.2">
      <c r="C159" s="134" t="s">
        <v>5</v>
      </c>
      <c r="D159" s="356" t="str">
        <f>DADOS!C8</f>
        <v>Eng.º Aloísio Caetano Ferreira</v>
      </c>
      <c r="E159" s="356"/>
      <c r="F159" s="356"/>
      <c r="G159" s="356"/>
      <c r="H159" s="49"/>
      <c r="I159" s="9"/>
    </row>
    <row r="160" spans="1:10" ht="18" x14ac:dyDescent="0.2">
      <c r="C160" s="10"/>
      <c r="D160" s="355" t="str">
        <f>"CREA: "&amp;DADOS!C9</f>
        <v>CREA: MG- 97.132/D</v>
      </c>
      <c r="E160" s="355"/>
      <c r="F160" s="355"/>
      <c r="G160" s="355"/>
      <c r="H160" s="135"/>
      <c r="I160" s="9"/>
    </row>
    <row r="161" spans="4:8" ht="18.75" x14ac:dyDescent="0.2">
      <c r="D161" s="110"/>
      <c r="E161" s="3"/>
      <c r="F161" s="106"/>
      <c r="G161" s="112"/>
      <c r="H161" s="4"/>
    </row>
  </sheetData>
  <mergeCells count="17">
    <mergeCell ref="A151:C151"/>
    <mergeCell ref="F151:G151"/>
    <mergeCell ref="D160:G160"/>
    <mergeCell ref="E158:H158"/>
    <mergeCell ref="A8:I8"/>
    <mergeCell ref="D159:G159"/>
    <mergeCell ref="A152:C152"/>
    <mergeCell ref="F152:G152"/>
    <mergeCell ref="A150:C150"/>
    <mergeCell ref="F150:G150"/>
    <mergeCell ref="A1:G2"/>
    <mergeCell ref="A3:C5"/>
    <mergeCell ref="E3:G5"/>
    <mergeCell ref="D4:D5"/>
    <mergeCell ref="A7:I7"/>
    <mergeCell ref="H4:I4"/>
    <mergeCell ref="A6:I6"/>
  </mergeCells>
  <pageMargins left="0.51181102362204722" right="0.51181102362204722" top="0.78740157480314965" bottom="0.78740157480314965" header="0.31496062992125984" footer="0.31496062992125984"/>
  <pageSetup paperSize="9" scale="60" fitToHeight="2000" orientation="landscape" r:id="rId1"/>
  <headerFooter>
    <oddFooter>Página &amp;P de &amp;N</oddFooter>
  </headerFooter>
  <rowBreaks count="2" manualBreakCount="2">
    <brk id="24" max="8" man="1"/>
    <brk id="64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91"/>
  <sheetViews>
    <sheetView view="pageBreakPreview" topLeftCell="D268" zoomScale="70" zoomScaleNormal="100" zoomScaleSheetLayoutView="70" workbookViewId="0">
      <selection activeCell="J275" sqref="J275"/>
    </sheetView>
  </sheetViews>
  <sheetFormatPr defaultColWidth="9" defaultRowHeight="15" x14ac:dyDescent="0.2"/>
  <cols>
    <col min="1" max="1" width="13.125" style="1" bestFit="1" customWidth="1"/>
    <col min="2" max="2" width="14.375" style="1" customWidth="1"/>
    <col min="3" max="3" width="13.125" style="1" customWidth="1"/>
    <col min="4" max="4" width="54.125" style="1" customWidth="1"/>
    <col min="5" max="5" width="15.25" style="107" customWidth="1"/>
    <col min="6" max="6" width="18.75" style="101" customWidth="1"/>
    <col min="7" max="7" width="16.375" style="101" customWidth="1"/>
    <col min="8" max="8" width="12.875" style="1" bestFit="1" customWidth="1"/>
    <col min="9" max="9" width="16.125" style="1" customWidth="1"/>
    <col min="10" max="10" width="17.25" style="1" customWidth="1"/>
    <col min="11" max="16384" width="9" style="1"/>
  </cols>
  <sheetData>
    <row r="1" spans="1:10" ht="16.149999999999999" customHeight="1" thickBot="1" x14ac:dyDescent="0.25">
      <c r="A1" s="399" t="s">
        <v>82</v>
      </c>
      <c r="B1" s="399"/>
      <c r="C1" s="399"/>
      <c r="D1" s="399"/>
      <c r="E1" s="399"/>
      <c r="F1" s="399"/>
      <c r="G1" s="399"/>
      <c r="H1" s="400"/>
      <c r="I1" s="52" t="s">
        <v>3</v>
      </c>
      <c r="J1" s="143" t="str">
        <f>DADOS!C2</f>
        <v>R00</v>
      </c>
    </row>
    <row r="2" spans="1:10" s="5" customFormat="1" ht="16.5" thickBot="1" x14ac:dyDescent="0.25">
      <c r="A2" s="399"/>
      <c r="B2" s="399"/>
      <c r="C2" s="399"/>
      <c r="D2" s="399"/>
      <c r="E2" s="399"/>
      <c r="F2" s="399"/>
      <c r="G2" s="399"/>
      <c r="H2" s="400"/>
      <c r="I2" s="53" t="s">
        <v>8</v>
      </c>
      <c r="J2" s="144">
        <f>DADOS!C4</f>
        <v>45093</v>
      </c>
    </row>
    <row r="3" spans="1:10" s="5" customFormat="1" ht="15.6" customHeight="1" x14ac:dyDescent="0.2">
      <c r="A3" s="411" t="s">
        <v>9</v>
      </c>
      <c r="B3" s="412"/>
      <c r="C3" s="96" t="s">
        <v>10</v>
      </c>
      <c r="D3" s="186"/>
      <c r="E3" s="186"/>
      <c r="F3" s="187"/>
      <c r="G3" s="97" t="s">
        <v>7</v>
      </c>
      <c r="H3" s="103"/>
      <c r="I3" s="54" t="s">
        <v>11</v>
      </c>
      <c r="J3" s="145"/>
    </row>
    <row r="4" spans="1:10" s="5" customFormat="1" ht="51.75" customHeight="1" thickBot="1" x14ac:dyDescent="0.25">
      <c r="A4" s="94"/>
      <c r="B4" s="95"/>
      <c r="C4" s="407" t="str">
        <f>DADOS!C3</f>
        <v>DUPLICAÇÃO DA AVENIDA IRENE SILVEIRA COSTA</v>
      </c>
      <c r="D4" s="408"/>
      <c r="E4" s="408"/>
      <c r="F4" s="409"/>
      <c r="G4" s="98"/>
      <c r="H4" s="104"/>
      <c r="I4" s="413" t="str">
        <f>DADOS!C7</f>
        <v>SINAPI - 04/2023 - Minas Gerais
SICRO3 - 01/2023 - Minas Gerais
SETOP - 01/2023 - Minas Gerais
SUDECAP - 02/2023 - Minas Gerais</v>
      </c>
      <c r="J4" s="414"/>
    </row>
    <row r="5" spans="1:10" s="5" customFormat="1" ht="21" customHeight="1" x14ac:dyDescent="0.2">
      <c r="A5" s="94"/>
      <c r="B5" s="95"/>
      <c r="C5" s="407"/>
      <c r="D5" s="408"/>
      <c r="E5" s="408"/>
      <c r="F5" s="409"/>
      <c r="G5" s="98"/>
      <c r="H5" s="208"/>
      <c r="I5" s="401" t="s">
        <v>12</v>
      </c>
      <c r="J5" s="403">
        <f>DADOS!C5</f>
        <v>0.24229999999999999</v>
      </c>
    </row>
    <row r="6" spans="1:10" s="5" customFormat="1" ht="7.9" customHeight="1" thickBot="1" x14ac:dyDescent="0.25">
      <c r="A6" s="136"/>
      <c r="B6" s="136"/>
      <c r="C6" s="42"/>
      <c r="D6" s="42"/>
      <c r="E6" s="105"/>
      <c r="F6" s="99"/>
      <c r="G6" s="99"/>
      <c r="H6" s="99"/>
      <c r="I6" s="402"/>
      <c r="J6" s="404"/>
    </row>
    <row r="7" spans="1:10" s="5" customFormat="1" ht="7.9" customHeight="1" x14ac:dyDescent="0.2">
      <c r="A7" s="188"/>
      <c r="B7" s="188"/>
      <c r="C7" s="188"/>
      <c r="D7" s="188"/>
      <c r="E7" s="188"/>
      <c r="F7" s="188"/>
      <c r="G7" s="188"/>
      <c r="H7" s="188"/>
      <c r="I7" s="188"/>
      <c r="J7" s="188"/>
    </row>
    <row r="8" spans="1:10" s="5" customFormat="1" ht="22.15" customHeight="1" x14ac:dyDescent="0.2">
      <c r="A8" s="410" t="str">
        <f>A1&amp;" DO PROJETO EXECUTIVO - "&amp;C4</f>
        <v>PLANILHA DE COMPOSIÇÕES COM PREÇO UNITÁRIO DO PROJETO EXECUTIVO - DUPLICAÇÃO DA AVENIDA IRENE SILVEIRA COSTA</v>
      </c>
      <c r="B8" s="410"/>
      <c r="C8" s="410"/>
      <c r="D8" s="410"/>
      <c r="E8" s="410"/>
      <c r="F8" s="410"/>
      <c r="G8" s="410"/>
      <c r="H8" s="410"/>
      <c r="I8" s="410"/>
      <c r="J8" s="410"/>
    </row>
    <row r="9" spans="1:10" s="5" customFormat="1" ht="7.9" customHeight="1" thickBot="1" x14ac:dyDescent="0.25">
      <c r="A9" s="99"/>
      <c r="B9" s="99"/>
      <c r="C9" s="99"/>
      <c r="D9" s="99"/>
      <c r="E9" s="99"/>
      <c r="F9" s="99"/>
      <c r="G9" s="99"/>
      <c r="H9" s="99"/>
      <c r="I9" s="99"/>
      <c r="J9" s="99"/>
    </row>
    <row r="10" spans="1:10" s="76" customFormat="1" ht="0.95" customHeight="1" thickTop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</row>
    <row r="11" spans="1:10" s="325" customFormat="1" ht="18" customHeight="1" x14ac:dyDescent="0.2">
      <c r="A11" s="322" t="s">
        <v>726</v>
      </c>
      <c r="B11" s="244" t="s">
        <v>18</v>
      </c>
      <c r="C11" s="322" t="s">
        <v>19</v>
      </c>
      <c r="D11" s="322" t="s">
        <v>20</v>
      </c>
      <c r="E11" s="417" t="s">
        <v>140</v>
      </c>
      <c r="F11" s="417"/>
      <c r="G11" s="245" t="s">
        <v>293</v>
      </c>
      <c r="H11" s="244" t="s">
        <v>294</v>
      </c>
      <c r="I11" s="244" t="s">
        <v>295</v>
      </c>
      <c r="J11" s="244" t="s">
        <v>0</v>
      </c>
    </row>
    <row r="12" spans="1:10" s="325" customFormat="1" ht="51.95" customHeight="1" x14ac:dyDescent="0.2">
      <c r="A12" s="323" t="s">
        <v>296</v>
      </c>
      <c r="B12" s="183" t="s">
        <v>727</v>
      </c>
      <c r="C12" s="323" t="s">
        <v>141</v>
      </c>
      <c r="D12" s="323" t="s">
        <v>728</v>
      </c>
      <c r="E12" s="419" t="s">
        <v>286</v>
      </c>
      <c r="F12" s="419"/>
      <c r="G12" s="184" t="s">
        <v>6</v>
      </c>
      <c r="H12" s="246">
        <v>1</v>
      </c>
      <c r="I12" s="331">
        <v>9.8699999999999992</v>
      </c>
      <c r="J12" s="331">
        <v>9.8699999999999992</v>
      </c>
    </row>
    <row r="13" spans="1:10" s="325" customFormat="1" ht="24" customHeight="1" x14ac:dyDescent="0.2">
      <c r="A13" s="324" t="s">
        <v>297</v>
      </c>
      <c r="B13" s="248" t="s">
        <v>892</v>
      </c>
      <c r="C13" s="324" t="s">
        <v>46</v>
      </c>
      <c r="D13" s="324" t="s">
        <v>329</v>
      </c>
      <c r="E13" s="415" t="s">
        <v>286</v>
      </c>
      <c r="F13" s="415"/>
      <c r="G13" s="249" t="s">
        <v>367</v>
      </c>
      <c r="H13" s="250">
        <v>4.8888899999999999E-2</v>
      </c>
      <c r="I13" s="335">
        <v>24.43</v>
      </c>
      <c r="J13" s="335">
        <v>1.19</v>
      </c>
    </row>
    <row r="14" spans="1:10" s="325" customFormat="1" ht="24" customHeight="1" x14ac:dyDescent="0.2">
      <c r="A14" s="324" t="s">
        <v>297</v>
      </c>
      <c r="B14" s="248" t="s">
        <v>893</v>
      </c>
      <c r="C14" s="324" t="s">
        <v>46</v>
      </c>
      <c r="D14" s="324" t="s">
        <v>299</v>
      </c>
      <c r="E14" s="415" t="s">
        <v>286</v>
      </c>
      <c r="F14" s="415"/>
      <c r="G14" s="249" t="s">
        <v>367</v>
      </c>
      <c r="H14" s="250">
        <v>0.48888880000000001</v>
      </c>
      <c r="I14" s="335">
        <v>17.77</v>
      </c>
      <c r="J14" s="335">
        <v>8.68</v>
      </c>
    </row>
    <row r="15" spans="1:10" s="325" customFormat="1" ht="14.25" x14ac:dyDescent="0.2">
      <c r="A15" s="320"/>
      <c r="B15" s="320"/>
      <c r="C15" s="320"/>
      <c r="D15" s="320"/>
      <c r="E15" s="320" t="s">
        <v>301</v>
      </c>
      <c r="F15" s="254">
        <v>6.93</v>
      </c>
      <c r="G15" s="320" t="s">
        <v>302</v>
      </c>
      <c r="H15" s="254">
        <v>0</v>
      </c>
      <c r="I15" s="320" t="s">
        <v>303</v>
      </c>
      <c r="J15" s="254">
        <v>6.93</v>
      </c>
    </row>
    <row r="16" spans="1:10" s="325" customFormat="1" thickBot="1" x14ac:dyDescent="0.25">
      <c r="A16" s="320"/>
      <c r="B16" s="320"/>
      <c r="C16" s="320"/>
      <c r="D16" s="320"/>
      <c r="E16" s="320" t="s">
        <v>304</v>
      </c>
      <c r="F16" s="336">
        <v>2.39</v>
      </c>
      <c r="G16" s="320"/>
      <c r="H16" s="418" t="s">
        <v>305</v>
      </c>
      <c r="I16" s="418"/>
      <c r="J16" s="336">
        <v>12.26</v>
      </c>
    </row>
    <row r="17" spans="1:10" s="325" customFormat="1" ht="0.95" customHeight="1" thickTop="1" x14ac:dyDescent="0.2">
      <c r="A17" s="207"/>
      <c r="B17" s="207"/>
      <c r="C17" s="207"/>
      <c r="D17" s="207"/>
      <c r="E17" s="207"/>
      <c r="F17" s="207"/>
      <c r="G17" s="207"/>
      <c r="H17" s="207"/>
      <c r="I17" s="207"/>
      <c r="J17" s="207"/>
    </row>
    <row r="18" spans="1:10" s="325" customFormat="1" ht="18" customHeight="1" x14ac:dyDescent="0.2">
      <c r="A18" s="322" t="s">
        <v>740</v>
      </c>
      <c r="B18" s="244" t="s">
        <v>18</v>
      </c>
      <c r="C18" s="322" t="s">
        <v>19</v>
      </c>
      <c r="D18" s="322" t="s">
        <v>20</v>
      </c>
      <c r="E18" s="417" t="s">
        <v>140</v>
      </c>
      <c r="F18" s="417"/>
      <c r="G18" s="245" t="s">
        <v>293</v>
      </c>
      <c r="H18" s="244" t="s">
        <v>294</v>
      </c>
      <c r="I18" s="244" t="s">
        <v>295</v>
      </c>
      <c r="J18" s="244" t="s">
        <v>0</v>
      </c>
    </row>
    <row r="19" spans="1:10" s="325" customFormat="1" ht="26.1" customHeight="1" x14ac:dyDescent="0.2">
      <c r="A19" s="323" t="s">
        <v>296</v>
      </c>
      <c r="B19" s="183" t="s">
        <v>741</v>
      </c>
      <c r="C19" s="323" t="s">
        <v>141</v>
      </c>
      <c r="D19" s="323" t="s">
        <v>742</v>
      </c>
      <c r="E19" s="419" t="s">
        <v>155</v>
      </c>
      <c r="F19" s="419"/>
      <c r="G19" s="184" t="s">
        <v>41</v>
      </c>
      <c r="H19" s="246">
        <v>1</v>
      </c>
      <c r="I19" s="331">
        <v>494.79</v>
      </c>
      <c r="J19" s="331">
        <v>494.79</v>
      </c>
    </row>
    <row r="20" spans="1:10" s="325" customFormat="1" ht="26.1" customHeight="1" x14ac:dyDescent="0.2">
      <c r="A20" s="324" t="s">
        <v>297</v>
      </c>
      <c r="B20" s="248" t="s">
        <v>894</v>
      </c>
      <c r="C20" s="324" t="s">
        <v>48</v>
      </c>
      <c r="D20" s="324" t="s">
        <v>895</v>
      </c>
      <c r="E20" s="415" t="s">
        <v>191</v>
      </c>
      <c r="F20" s="415"/>
      <c r="G20" s="249" t="s">
        <v>2</v>
      </c>
      <c r="H20" s="250">
        <v>0.96</v>
      </c>
      <c r="I20" s="335">
        <v>87.99</v>
      </c>
      <c r="J20" s="335">
        <v>84.47</v>
      </c>
    </row>
    <row r="21" spans="1:10" s="325" customFormat="1" ht="39" customHeight="1" x14ac:dyDescent="0.2">
      <c r="A21" s="324" t="s">
        <v>297</v>
      </c>
      <c r="B21" s="248" t="s">
        <v>896</v>
      </c>
      <c r="C21" s="324" t="s">
        <v>46</v>
      </c>
      <c r="D21" s="324" t="s">
        <v>897</v>
      </c>
      <c r="E21" s="415" t="s">
        <v>286</v>
      </c>
      <c r="F21" s="415"/>
      <c r="G21" s="249" t="s">
        <v>2</v>
      </c>
      <c r="H21" s="250">
        <v>0.86399999999999999</v>
      </c>
      <c r="I21" s="335">
        <v>423.5</v>
      </c>
      <c r="J21" s="335">
        <v>365.9</v>
      </c>
    </row>
    <row r="22" spans="1:10" s="325" customFormat="1" ht="24" customHeight="1" x14ac:dyDescent="0.2">
      <c r="A22" s="324" t="s">
        <v>297</v>
      </c>
      <c r="B22" s="248" t="s">
        <v>298</v>
      </c>
      <c r="C22" s="324" t="s">
        <v>48</v>
      </c>
      <c r="D22" s="324" t="s">
        <v>299</v>
      </c>
      <c r="E22" s="415" t="s">
        <v>142</v>
      </c>
      <c r="F22" s="415"/>
      <c r="G22" s="249" t="s">
        <v>51</v>
      </c>
      <c r="H22" s="250">
        <v>2.5</v>
      </c>
      <c r="I22" s="335">
        <v>17.77</v>
      </c>
      <c r="J22" s="335">
        <v>44.42</v>
      </c>
    </row>
    <row r="23" spans="1:10" s="325" customFormat="1" ht="14.25" x14ac:dyDescent="0.2">
      <c r="A23" s="320"/>
      <c r="B23" s="320"/>
      <c r="C23" s="320"/>
      <c r="D23" s="320"/>
      <c r="E23" s="320" t="s">
        <v>301</v>
      </c>
      <c r="F23" s="254">
        <v>347.09</v>
      </c>
      <c r="G23" s="320" t="s">
        <v>302</v>
      </c>
      <c r="H23" s="254">
        <v>0</v>
      </c>
      <c r="I23" s="320" t="s">
        <v>303</v>
      </c>
      <c r="J23" s="254">
        <v>347.09</v>
      </c>
    </row>
    <row r="24" spans="1:10" s="325" customFormat="1" thickBot="1" x14ac:dyDescent="0.25">
      <c r="A24" s="320"/>
      <c r="B24" s="320"/>
      <c r="C24" s="320"/>
      <c r="D24" s="320"/>
      <c r="E24" s="320" t="s">
        <v>304</v>
      </c>
      <c r="F24" s="336">
        <v>119.88</v>
      </c>
      <c r="G24" s="320"/>
      <c r="H24" s="418" t="s">
        <v>305</v>
      </c>
      <c r="I24" s="418"/>
      <c r="J24" s="336">
        <v>614.66999999999996</v>
      </c>
    </row>
    <row r="25" spans="1:10" s="325" customFormat="1" ht="0.95" customHeight="1" thickTop="1" x14ac:dyDescent="0.2">
      <c r="A25" s="207"/>
      <c r="B25" s="207"/>
      <c r="C25" s="207"/>
      <c r="D25" s="207"/>
      <c r="E25" s="207"/>
      <c r="F25" s="207"/>
      <c r="G25" s="207"/>
      <c r="H25" s="207"/>
      <c r="I25" s="207"/>
      <c r="J25" s="207"/>
    </row>
    <row r="26" spans="1:10" s="325" customFormat="1" ht="18" customHeight="1" x14ac:dyDescent="0.2">
      <c r="A26" s="322" t="s">
        <v>260</v>
      </c>
      <c r="B26" s="244" t="s">
        <v>18</v>
      </c>
      <c r="C26" s="322" t="s">
        <v>19</v>
      </c>
      <c r="D26" s="322" t="s">
        <v>20</v>
      </c>
      <c r="E26" s="417" t="s">
        <v>140</v>
      </c>
      <c r="F26" s="417"/>
      <c r="G26" s="245" t="s">
        <v>293</v>
      </c>
      <c r="H26" s="244" t="s">
        <v>294</v>
      </c>
      <c r="I26" s="244" t="s">
        <v>295</v>
      </c>
      <c r="J26" s="244" t="s">
        <v>0</v>
      </c>
    </row>
    <row r="27" spans="1:10" s="325" customFormat="1" ht="26.1" customHeight="1" x14ac:dyDescent="0.2">
      <c r="A27" s="323" t="s">
        <v>296</v>
      </c>
      <c r="B27" s="183" t="s">
        <v>757</v>
      </c>
      <c r="C27" s="323" t="s">
        <v>141</v>
      </c>
      <c r="D27" s="323" t="s">
        <v>154</v>
      </c>
      <c r="E27" s="419" t="s">
        <v>153</v>
      </c>
      <c r="F27" s="419"/>
      <c r="G27" s="184" t="s">
        <v>47</v>
      </c>
      <c r="H27" s="246">
        <v>1</v>
      </c>
      <c r="I27" s="331">
        <v>518.70000000000005</v>
      </c>
      <c r="J27" s="331">
        <v>518.70000000000005</v>
      </c>
    </row>
    <row r="28" spans="1:10" s="325" customFormat="1" ht="24" customHeight="1" x14ac:dyDescent="0.2">
      <c r="A28" s="324" t="s">
        <v>297</v>
      </c>
      <c r="B28" s="248" t="s">
        <v>332</v>
      </c>
      <c r="C28" s="324" t="s">
        <v>48</v>
      </c>
      <c r="D28" s="324" t="s">
        <v>333</v>
      </c>
      <c r="E28" s="415" t="s">
        <v>142</v>
      </c>
      <c r="F28" s="415"/>
      <c r="G28" s="249" t="s">
        <v>51</v>
      </c>
      <c r="H28" s="250">
        <v>1</v>
      </c>
      <c r="I28" s="335">
        <v>37.15</v>
      </c>
      <c r="J28" s="335">
        <v>37.15</v>
      </c>
    </row>
    <row r="29" spans="1:10" s="325" customFormat="1" ht="24" customHeight="1" x14ac:dyDescent="0.2">
      <c r="A29" s="324" t="s">
        <v>297</v>
      </c>
      <c r="B29" s="248" t="s">
        <v>334</v>
      </c>
      <c r="C29" s="324" t="s">
        <v>48</v>
      </c>
      <c r="D29" s="324" t="s">
        <v>335</v>
      </c>
      <c r="E29" s="415" t="s">
        <v>142</v>
      </c>
      <c r="F29" s="415"/>
      <c r="G29" s="249" t="s">
        <v>51</v>
      </c>
      <c r="H29" s="250">
        <v>1</v>
      </c>
      <c r="I29" s="335">
        <v>24.07</v>
      </c>
      <c r="J29" s="335">
        <v>24.07</v>
      </c>
    </row>
    <row r="30" spans="1:10" s="325" customFormat="1" ht="26.1" customHeight="1" x14ac:dyDescent="0.2">
      <c r="A30" s="321" t="s">
        <v>300</v>
      </c>
      <c r="B30" s="251" t="s">
        <v>336</v>
      </c>
      <c r="C30" s="321" t="s">
        <v>48</v>
      </c>
      <c r="D30" s="321" t="s">
        <v>337</v>
      </c>
      <c r="E30" s="416" t="s">
        <v>143</v>
      </c>
      <c r="F30" s="416"/>
      <c r="G30" s="252" t="s">
        <v>49</v>
      </c>
      <c r="H30" s="253">
        <v>12</v>
      </c>
      <c r="I30" s="337">
        <v>15.02</v>
      </c>
      <c r="J30" s="337">
        <v>180.24</v>
      </c>
    </row>
    <row r="31" spans="1:10" s="325" customFormat="1" ht="26.1" customHeight="1" x14ac:dyDescent="0.2">
      <c r="A31" s="321" t="s">
        <v>300</v>
      </c>
      <c r="B31" s="251" t="s">
        <v>338</v>
      </c>
      <c r="C31" s="321" t="s">
        <v>48</v>
      </c>
      <c r="D31" s="321" t="s">
        <v>339</v>
      </c>
      <c r="E31" s="416" t="s">
        <v>143</v>
      </c>
      <c r="F31" s="416"/>
      <c r="G31" s="252" t="s">
        <v>49</v>
      </c>
      <c r="H31" s="253">
        <v>30</v>
      </c>
      <c r="I31" s="337">
        <v>8.5</v>
      </c>
      <c r="J31" s="337">
        <v>255</v>
      </c>
    </row>
    <row r="32" spans="1:10" s="325" customFormat="1" ht="26.1" customHeight="1" x14ac:dyDescent="0.2">
      <c r="A32" s="321" t="s">
        <v>300</v>
      </c>
      <c r="B32" s="251" t="s">
        <v>340</v>
      </c>
      <c r="C32" s="321" t="s">
        <v>48</v>
      </c>
      <c r="D32" s="321" t="s">
        <v>341</v>
      </c>
      <c r="E32" s="416" t="s">
        <v>143</v>
      </c>
      <c r="F32" s="416"/>
      <c r="G32" s="252" t="s">
        <v>144</v>
      </c>
      <c r="H32" s="253">
        <v>1</v>
      </c>
      <c r="I32" s="337">
        <v>22.24</v>
      </c>
      <c r="J32" s="337">
        <v>22.24</v>
      </c>
    </row>
    <row r="33" spans="1:10" s="325" customFormat="1" ht="14.25" x14ac:dyDescent="0.2">
      <c r="A33" s="320"/>
      <c r="B33" s="320"/>
      <c r="C33" s="320"/>
      <c r="D33" s="320"/>
      <c r="E33" s="320" t="s">
        <v>301</v>
      </c>
      <c r="F33" s="254">
        <v>53.81</v>
      </c>
      <c r="G33" s="320" t="s">
        <v>302</v>
      </c>
      <c r="H33" s="254">
        <v>0</v>
      </c>
      <c r="I33" s="320" t="s">
        <v>303</v>
      </c>
      <c r="J33" s="254">
        <v>53.81</v>
      </c>
    </row>
    <row r="34" spans="1:10" s="325" customFormat="1" thickBot="1" x14ac:dyDescent="0.25">
      <c r="A34" s="320"/>
      <c r="B34" s="320"/>
      <c r="C34" s="320"/>
      <c r="D34" s="320"/>
      <c r="E34" s="320" t="s">
        <v>304</v>
      </c>
      <c r="F34" s="336">
        <v>125.68</v>
      </c>
      <c r="G34" s="320"/>
      <c r="H34" s="418" t="s">
        <v>305</v>
      </c>
      <c r="I34" s="418"/>
      <c r="J34" s="336">
        <v>644.38</v>
      </c>
    </row>
    <row r="35" spans="1:10" s="325" customFormat="1" ht="0.95" customHeight="1" thickTop="1" x14ac:dyDescent="0.2">
      <c r="A35" s="207"/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s="325" customFormat="1" ht="18" customHeight="1" x14ac:dyDescent="0.2">
      <c r="A36" s="322" t="s">
        <v>442</v>
      </c>
      <c r="B36" s="244" t="s">
        <v>18</v>
      </c>
      <c r="C36" s="322" t="s">
        <v>19</v>
      </c>
      <c r="D36" s="322" t="s">
        <v>20</v>
      </c>
      <c r="E36" s="417" t="s">
        <v>140</v>
      </c>
      <c r="F36" s="417"/>
      <c r="G36" s="245" t="s">
        <v>293</v>
      </c>
      <c r="H36" s="244" t="s">
        <v>294</v>
      </c>
      <c r="I36" s="244" t="s">
        <v>295</v>
      </c>
      <c r="J36" s="244" t="s">
        <v>0</v>
      </c>
    </row>
    <row r="37" spans="1:10" s="325" customFormat="1" ht="24" customHeight="1" x14ac:dyDescent="0.2">
      <c r="A37" s="323" t="s">
        <v>296</v>
      </c>
      <c r="B37" s="183" t="s">
        <v>758</v>
      </c>
      <c r="C37" s="323" t="s">
        <v>141</v>
      </c>
      <c r="D37" s="323" t="s">
        <v>152</v>
      </c>
      <c r="E37" s="419" t="s">
        <v>153</v>
      </c>
      <c r="F37" s="419"/>
      <c r="G37" s="184" t="s">
        <v>49</v>
      </c>
      <c r="H37" s="246">
        <v>1</v>
      </c>
      <c r="I37" s="331">
        <v>10.54</v>
      </c>
      <c r="J37" s="331">
        <v>10.54</v>
      </c>
    </row>
    <row r="38" spans="1:10" s="325" customFormat="1" ht="24" customHeight="1" x14ac:dyDescent="0.2">
      <c r="A38" s="324" t="s">
        <v>297</v>
      </c>
      <c r="B38" s="248" t="s">
        <v>328</v>
      </c>
      <c r="C38" s="324" t="s">
        <v>48</v>
      </c>
      <c r="D38" s="324" t="s">
        <v>329</v>
      </c>
      <c r="E38" s="415" t="s">
        <v>142</v>
      </c>
      <c r="F38" s="415"/>
      <c r="G38" s="249" t="s">
        <v>51</v>
      </c>
      <c r="H38" s="250">
        <v>0.25</v>
      </c>
      <c r="I38" s="335">
        <v>24.43</v>
      </c>
      <c r="J38" s="335">
        <v>6.1</v>
      </c>
    </row>
    <row r="39" spans="1:10" s="325" customFormat="1" ht="24" customHeight="1" x14ac:dyDescent="0.2">
      <c r="A39" s="324" t="s">
        <v>297</v>
      </c>
      <c r="B39" s="248" t="s">
        <v>298</v>
      </c>
      <c r="C39" s="324" t="s">
        <v>48</v>
      </c>
      <c r="D39" s="324" t="s">
        <v>299</v>
      </c>
      <c r="E39" s="415" t="s">
        <v>142</v>
      </c>
      <c r="F39" s="415"/>
      <c r="G39" s="249" t="s">
        <v>51</v>
      </c>
      <c r="H39" s="250">
        <v>0.25</v>
      </c>
      <c r="I39" s="335">
        <v>17.77</v>
      </c>
      <c r="J39" s="335">
        <v>4.4400000000000004</v>
      </c>
    </row>
    <row r="40" spans="1:10" s="325" customFormat="1" ht="14.25" x14ac:dyDescent="0.2">
      <c r="A40" s="320"/>
      <c r="B40" s="320"/>
      <c r="C40" s="320"/>
      <c r="D40" s="320"/>
      <c r="E40" s="320" t="s">
        <v>301</v>
      </c>
      <c r="F40" s="254">
        <v>7.77</v>
      </c>
      <c r="G40" s="320" t="s">
        <v>302</v>
      </c>
      <c r="H40" s="254">
        <v>0</v>
      </c>
      <c r="I40" s="320" t="s">
        <v>303</v>
      </c>
      <c r="J40" s="254">
        <v>7.77</v>
      </c>
    </row>
    <row r="41" spans="1:10" s="325" customFormat="1" thickBot="1" x14ac:dyDescent="0.25">
      <c r="A41" s="320"/>
      <c r="B41" s="320"/>
      <c r="C41" s="320"/>
      <c r="D41" s="320"/>
      <c r="E41" s="320" t="s">
        <v>304</v>
      </c>
      <c r="F41" s="336">
        <v>2.5499999999999998</v>
      </c>
      <c r="G41" s="320"/>
      <c r="H41" s="418" t="s">
        <v>305</v>
      </c>
      <c r="I41" s="418"/>
      <c r="J41" s="336">
        <v>13.09</v>
      </c>
    </row>
    <row r="42" spans="1:10" s="325" customFormat="1" ht="0.95" customHeight="1" thickTop="1" x14ac:dyDescent="0.2">
      <c r="A42" s="207"/>
      <c r="B42" s="207"/>
      <c r="C42" s="207"/>
      <c r="D42" s="207"/>
      <c r="E42" s="207"/>
      <c r="F42" s="207"/>
      <c r="G42" s="207"/>
      <c r="H42" s="207"/>
      <c r="I42" s="207"/>
      <c r="J42" s="339"/>
    </row>
    <row r="43" spans="1:10" s="325" customFormat="1" ht="18" customHeight="1" x14ac:dyDescent="0.2">
      <c r="A43" s="322" t="s">
        <v>793</v>
      </c>
      <c r="B43" s="244" t="s">
        <v>18</v>
      </c>
      <c r="C43" s="322" t="s">
        <v>19</v>
      </c>
      <c r="D43" s="322" t="s">
        <v>20</v>
      </c>
      <c r="E43" s="417" t="s">
        <v>140</v>
      </c>
      <c r="F43" s="417"/>
      <c r="G43" s="245" t="s">
        <v>293</v>
      </c>
      <c r="H43" s="244" t="s">
        <v>294</v>
      </c>
      <c r="I43" s="244" t="s">
        <v>295</v>
      </c>
      <c r="J43" s="244" t="s">
        <v>0</v>
      </c>
    </row>
    <row r="44" spans="1:10" s="325" customFormat="1" ht="26.1" customHeight="1" x14ac:dyDescent="0.2">
      <c r="A44" s="323" t="s">
        <v>296</v>
      </c>
      <c r="B44" s="183" t="s">
        <v>794</v>
      </c>
      <c r="C44" s="323" t="s">
        <v>141</v>
      </c>
      <c r="D44" s="323" t="s">
        <v>160</v>
      </c>
      <c r="E44" s="419" t="s">
        <v>142</v>
      </c>
      <c r="F44" s="419"/>
      <c r="G44" s="184" t="s">
        <v>2</v>
      </c>
      <c r="H44" s="246">
        <v>1</v>
      </c>
      <c r="I44" s="331">
        <v>217.75</v>
      </c>
      <c r="J44" s="331">
        <v>217.75</v>
      </c>
    </row>
    <row r="45" spans="1:10" s="325" customFormat="1" ht="24" customHeight="1" x14ac:dyDescent="0.2">
      <c r="A45" s="324" t="s">
        <v>297</v>
      </c>
      <c r="B45" s="248" t="s">
        <v>298</v>
      </c>
      <c r="C45" s="324" t="s">
        <v>48</v>
      </c>
      <c r="D45" s="324" t="s">
        <v>299</v>
      </c>
      <c r="E45" s="415" t="s">
        <v>142</v>
      </c>
      <c r="F45" s="415"/>
      <c r="G45" s="249" t="s">
        <v>51</v>
      </c>
      <c r="H45" s="250">
        <v>2.5</v>
      </c>
      <c r="I45" s="335">
        <v>17.77</v>
      </c>
      <c r="J45" s="335">
        <v>44.42</v>
      </c>
    </row>
    <row r="46" spans="1:10" s="325" customFormat="1" ht="39" customHeight="1" x14ac:dyDescent="0.2">
      <c r="A46" s="324" t="s">
        <v>297</v>
      </c>
      <c r="B46" s="248" t="s">
        <v>342</v>
      </c>
      <c r="C46" s="324" t="s">
        <v>48</v>
      </c>
      <c r="D46" s="324" t="s">
        <v>343</v>
      </c>
      <c r="E46" s="415" t="s">
        <v>309</v>
      </c>
      <c r="F46" s="415"/>
      <c r="G46" s="249" t="s">
        <v>310</v>
      </c>
      <c r="H46" s="250">
        <v>0.15</v>
      </c>
      <c r="I46" s="335">
        <v>204.99</v>
      </c>
      <c r="J46" s="335">
        <v>30.74</v>
      </c>
    </row>
    <row r="47" spans="1:10" s="325" customFormat="1" ht="39" customHeight="1" x14ac:dyDescent="0.2">
      <c r="A47" s="324" t="s">
        <v>297</v>
      </c>
      <c r="B47" s="248" t="s">
        <v>344</v>
      </c>
      <c r="C47" s="324" t="s">
        <v>48</v>
      </c>
      <c r="D47" s="324" t="s">
        <v>345</v>
      </c>
      <c r="E47" s="415" t="s">
        <v>309</v>
      </c>
      <c r="F47" s="415"/>
      <c r="G47" s="249" t="s">
        <v>313</v>
      </c>
      <c r="H47" s="250">
        <v>0.36</v>
      </c>
      <c r="I47" s="335">
        <v>84.92</v>
      </c>
      <c r="J47" s="335">
        <v>30.57</v>
      </c>
    </row>
    <row r="48" spans="1:10" s="325" customFormat="1" ht="26.1" customHeight="1" x14ac:dyDescent="0.2">
      <c r="A48" s="321" t="s">
        <v>300</v>
      </c>
      <c r="B48" s="251" t="s">
        <v>373</v>
      </c>
      <c r="C48" s="321" t="s">
        <v>48</v>
      </c>
      <c r="D48" s="321" t="s">
        <v>374</v>
      </c>
      <c r="E48" s="416" t="s">
        <v>143</v>
      </c>
      <c r="F48" s="416"/>
      <c r="G48" s="252" t="s">
        <v>2</v>
      </c>
      <c r="H48" s="253">
        <v>1.1000000000000001</v>
      </c>
      <c r="I48" s="337">
        <v>101.84</v>
      </c>
      <c r="J48" s="337">
        <v>112.02</v>
      </c>
    </row>
    <row r="49" spans="1:10" s="325" customFormat="1" ht="14.25" x14ac:dyDescent="0.2">
      <c r="A49" s="320"/>
      <c r="B49" s="320"/>
      <c r="C49" s="320"/>
      <c r="D49" s="320"/>
      <c r="E49" s="320" t="s">
        <v>301</v>
      </c>
      <c r="F49" s="254">
        <v>43.42</v>
      </c>
      <c r="G49" s="320" t="s">
        <v>302</v>
      </c>
      <c r="H49" s="254">
        <v>0</v>
      </c>
      <c r="I49" s="320" t="s">
        <v>303</v>
      </c>
      <c r="J49" s="254">
        <v>43.42</v>
      </c>
    </row>
    <row r="50" spans="1:10" s="325" customFormat="1" thickBot="1" x14ac:dyDescent="0.25">
      <c r="A50" s="320"/>
      <c r="B50" s="320"/>
      <c r="C50" s="320"/>
      <c r="D50" s="320"/>
      <c r="E50" s="320" t="s">
        <v>304</v>
      </c>
      <c r="F50" s="336">
        <v>52.76</v>
      </c>
      <c r="G50" s="320"/>
      <c r="H50" s="418" t="s">
        <v>305</v>
      </c>
      <c r="I50" s="418"/>
      <c r="J50" s="336">
        <v>270.51</v>
      </c>
    </row>
    <row r="51" spans="1:10" s="325" customFormat="1" ht="0.95" customHeight="1" thickTop="1" x14ac:dyDescent="0.2">
      <c r="A51" s="207"/>
      <c r="B51" s="207"/>
      <c r="C51" s="207"/>
      <c r="D51" s="207"/>
      <c r="E51" s="207"/>
      <c r="F51" s="207"/>
      <c r="G51" s="207"/>
      <c r="H51" s="207"/>
      <c r="I51" s="207"/>
      <c r="J51" s="207"/>
    </row>
    <row r="52" spans="1:10" s="325" customFormat="1" ht="18" customHeight="1" x14ac:dyDescent="0.2">
      <c r="A52" s="322" t="s">
        <v>800</v>
      </c>
      <c r="B52" s="244" t="s">
        <v>18</v>
      </c>
      <c r="C52" s="322" t="s">
        <v>19</v>
      </c>
      <c r="D52" s="322" t="s">
        <v>20</v>
      </c>
      <c r="E52" s="417" t="s">
        <v>140</v>
      </c>
      <c r="F52" s="417"/>
      <c r="G52" s="245" t="s">
        <v>293</v>
      </c>
      <c r="H52" s="244" t="s">
        <v>294</v>
      </c>
      <c r="I52" s="244" t="s">
        <v>295</v>
      </c>
      <c r="J52" s="244" t="s">
        <v>0</v>
      </c>
    </row>
    <row r="53" spans="1:10" s="325" customFormat="1" ht="51.95" customHeight="1" x14ac:dyDescent="0.2">
      <c r="A53" s="323" t="s">
        <v>296</v>
      </c>
      <c r="B53" s="183" t="s">
        <v>801</v>
      </c>
      <c r="C53" s="323" t="s">
        <v>141</v>
      </c>
      <c r="D53" s="323" t="s">
        <v>422</v>
      </c>
      <c r="E53" s="419" t="s">
        <v>155</v>
      </c>
      <c r="F53" s="419"/>
      <c r="G53" s="184" t="s">
        <v>49</v>
      </c>
      <c r="H53" s="246">
        <v>1</v>
      </c>
      <c r="I53" s="331">
        <v>192.22</v>
      </c>
      <c r="J53" s="331">
        <v>192.22</v>
      </c>
    </row>
    <row r="54" spans="1:10" s="325" customFormat="1" ht="39" customHeight="1" x14ac:dyDescent="0.2">
      <c r="A54" s="324" t="s">
        <v>297</v>
      </c>
      <c r="B54" s="248" t="s">
        <v>342</v>
      </c>
      <c r="C54" s="324" t="s">
        <v>48</v>
      </c>
      <c r="D54" s="324" t="s">
        <v>343</v>
      </c>
      <c r="E54" s="415" t="s">
        <v>309</v>
      </c>
      <c r="F54" s="415"/>
      <c r="G54" s="249" t="s">
        <v>310</v>
      </c>
      <c r="H54" s="250">
        <v>8.7999999999999995E-2</v>
      </c>
      <c r="I54" s="335">
        <v>204.99</v>
      </c>
      <c r="J54" s="335">
        <v>18.03</v>
      </c>
    </row>
    <row r="55" spans="1:10" s="325" customFormat="1" ht="39" customHeight="1" x14ac:dyDescent="0.2">
      <c r="A55" s="324" t="s">
        <v>297</v>
      </c>
      <c r="B55" s="248" t="s">
        <v>344</v>
      </c>
      <c r="C55" s="324" t="s">
        <v>48</v>
      </c>
      <c r="D55" s="324" t="s">
        <v>345</v>
      </c>
      <c r="E55" s="415" t="s">
        <v>309</v>
      </c>
      <c r="F55" s="415"/>
      <c r="G55" s="249" t="s">
        <v>313</v>
      </c>
      <c r="H55" s="250">
        <v>0.186</v>
      </c>
      <c r="I55" s="335">
        <v>84.92</v>
      </c>
      <c r="J55" s="335">
        <v>15.79</v>
      </c>
    </row>
    <row r="56" spans="1:10" s="325" customFormat="1" ht="24" customHeight="1" x14ac:dyDescent="0.2">
      <c r="A56" s="324" t="s">
        <v>297</v>
      </c>
      <c r="B56" s="248" t="s">
        <v>346</v>
      </c>
      <c r="C56" s="324" t="s">
        <v>48</v>
      </c>
      <c r="D56" s="324" t="s">
        <v>347</v>
      </c>
      <c r="E56" s="415" t="s">
        <v>142</v>
      </c>
      <c r="F56" s="415"/>
      <c r="G56" s="249" t="s">
        <v>51</v>
      </c>
      <c r="H56" s="250">
        <v>0.41499999999999998</v>
      </c>
      <c r="I56" s="335">
        <v>24.51</v>
      </c>
      <c r="J56" s="335">
        <v>10.17</v>
      </c>
    </row>
    <row r="57" spans="1:10" s="325" customFormat="1" ht="24" customHeight="1" x14ac:dyDescent="0.2">
      <c r="A57" s="324" t="s">
        <v>297</v>
      </c>
      <c r="B57" s="248" t="s">
        <v>298</v>
      </c>
      <c r="C57" s="324" t="s">
        <v>48</v>
      </c>
      <c r="D57" s="324" t="s">
        <v>299</v>
      </c>
      <c r="E57" s="415" t="s">
        <v>142</v>
      </c>
      <c r="F57" s="415"/>
      <c r="G57" s="249" t="s">
        <v>51</v>
      </c>
      <c r="H57" s="250">
        <v>0.83099999999999996</v>
      </c>
      <c r="I57" s="335">
        <v>17.77</v>
      </c>
      <c r="J57" s="335">
        <v>14.76</v>
      </c>
    </row>
    <row r="58" spans="1:10" s="325" customFormat="1" ht="26.1" customHeight="1" x14ac:dyDescent="0.2">
      <c r="A58" s="324" t="s">
        <v>297</v>
      </c>
      <c r="B58" s="248" t="s">
        <v>330</v>
      </c>
      <c r="C58" s="324" t="s">
        <v>48</v>
      </c>
      <c r="D58" s="324" t="s">
        <v>331</v>
      </c>
      <c r="E58" s="415" t="s">
        <v>142</v>
      </c>
      <c r="F58" s="415"/>
      <c r="G58" s="249" t="s">
        <v>2</v>
      </c>
      <c r="H58" s="250">
        <v>2E-3</v>
      </c>
      <c r="I58" s="335">
        <v>633.29999999999995</v>
      </c>
      <c r="J58" s="335">
        <v>1.26</v>
      </c>
    </row>
    <row r="59" spans="1:10" s="325" customFormat="1" ht="39" customHeight="1" x14ac:dyDescent="0.2">
      <c r="A59" s="321" t="s">
        <v>300</v>
      </c>
      <c r="B59" s="251" t="s">
        <v>430</v>
      </c>
      <c r="C59" s="321" t="s">
        <v>48</v>
      </c>
      <c r="D59" s="321" t="s">
        <v>431</v>
      </c>
      <c r="E59" s="416" t="s">
        <v>143</v>
      </c>
      <c r="F59" s="416"/>
      <c r="G59" s="252" t="s">
        <v>49</v>
      </c>
      <c r="H59" s="253">
        <v>1.03</v>
      </c>
      <c r="I59" s="337">
        <v>128.36000000000001</v>
      </c>
      <c r="J59" s="337">
        <v>132.21</v>
      </c>
    </row>
    <row r="60" spans="1:10" s="325" customFormat="1" ht="14.25" x14ac:dyDescent="0.2">
      <c r="A60" s="320"/>
      <c r="B60" s="320"/>
      <c r="C60" s="320"/>
      <c r="D60" s="320"/>
      <c r="E60" s="320" t="s">
        <v>301</v>
      </c>
      <c r="F60" s="254">
        <v>25.54</v>
      </c>
      <c r="G60" s="320" t="s">
        <v>302</v>
      </c>
      <c r="H60" s="254">
        <v>0</v>
      </c>
      <c r="I60" s="320" t="s">
        <v>303</v>
      </c>
      <c r="J60" s="254">
        <v>25.54</v>
      </c>
    </row>
    <row r="61" spans="1:10" s="325" customFormat="1" thickBot="1" x14ac:dyDescent="0.25">
      <c r="A61" s="320"/>
      <c r="B61" s="320"/>
      <c r="C61" s="320"/>
      <c r="D61" s="320"/>
      <c r="E61" s="320" t="s">
        <v>304</v>
      </c>
      <c r="F61" s="336">
        <v>46.57</v>
      </c>
      <c r="G61" s="320"/>
      <c r="H61" s="418" t="s">
        <v>305</v>
      </c>
      <c r="I61" s="418"/>
      <c r="J61" s="336">
        <v>238.79</v>
      </c>
    </row>
    <row r="62" spans="1:10" s="325" customFormat="1" ht="0.95" customHeight="1" thickTop="1" x14ac:dyDescent="0.2">
      <c r="A62" s="207"/>
      <c r="B62" s="207"/>
      <c r="C62" s="207"/>
      <c r="D62" s="207"/>
      <c r="E62" s="207"/>
      <c r="F62" s="207"/>
      <c r="G62" s="207"/>
      <c r="H62" s="207"/>
      <c r="I62" s="207"/>
      <c r="J62" s="207"/>
    </row>
    <row r="63" spans="1:10" s="325" customFormat="1" ht="18" customHeight="1" x14ac:dyDescent="0.2">
      <c r="A63" s="322" t="s">
        <v>802</v>
      </c>
      <c r="B63" s="244" t="s">
        <v>18</v>
      </c>
      <c r="C63" s="322" t="s">
        <v>19</v>
      </c>
      <c r="D63" s="322" t="s">
        <v>20</v>
      </c>
      <c r="E63" s="417" t="s">
        <v>140</v>
      </c>
      <c r="F63" s="417"/>
      <c r="G63" s="245" t="s">
        <v>293</v>
      </c>
      <c r="H63" s="244" t="s">
        <v>294</v>
      </c>
      <c r="I63" s="244" t="s">
        <v>295</v>
      </c>
      <c r="J63" s="244" t="s">
        <v>0</v>
      </c>
    </row>
    <row r="64" spans="1:10" s="325" customFormat="1" ht="51.95" customHeight="1" x14ac:dyDescent="0.2">
      <c r="A64" s="323" t="s">
        <v>296</v>
      </c>
      <c r="B64" s="183" t="s">
        <v>803</v>
      </c>
      <c r="C64" s="323" t="s">
        <v>141</v>
      </c>
      <c r="D64" s="323" t="s">
        <v>421</v>
      </c>
      <c r="E64" s="419" t="s">
        <v>155</v>
      </c>
      <c r="F64" s="419"/>
      <c r="G64" s="184" t="s">
        <v>49</v>
      </c>
      <c r="H64" s="246">
        <v>1</v>
      </c>
      <c r="I64" s="331">
        <v>297.06</v>
      </c>
      <c r="J64" s="331">
        <v>297.06</v>
      </c>
    </row>
    <row r="65" spans="1:10" s="325" customFormat="1" ht="39" customHeight="1" x14ac:dyDescent="0.2">
      <c r="A65" s="324" t="s">
        <v>297</v>
      </c>
      <c r="B65" s="248" t="s">
        <v>342</v>
      </c>
      <c r="C65" s="324" t="s">
        <v>48</v>
      </c>
      <c r="D65" s="324" t="s">
        <v>343</v>
      </c>
      <c r="E65" s="415" t="s">
        <v>309</v>
      </c>
      <c r="F65" s="415"/>
      <c r="G65" s="249" t="s">
        <v>310</v>
      </c>
      <c r="H65" s="250">
        <v>0.126</v>
      </c>
      <c r="I65" s="335">
        <v>204.99</v>
      </c>
      <c r="J65" s="335">
        <v>25.82</v>
      </c>
    </row>
    <row r="66" spans="1:10" s="325" customFormat="1" ht="39" customHeight="1" x14ac:dyDescent="0.2">
      <c r="A66" s="324" t="s">
        <v>297</v>
      </c>
      <c r="B66" s="248" t="s">
        <v>344</v>
      </c>
      <c r="C66" s="324" t="s">
        <v>48</v>
      </c>
      <c r="D66" s="324" t="s">
        <v>345</v>
      </c>
      <c r="E66" s="415" t="s">
        <v>309</v>
      </c>
      <c r="F66" s="415"/>
      <c r="G66" s="249" t="s">
        <v>313</v>
      </c>
      <c r="H66" s="250">
        <v>0.26500000000000001</v>
      </c>
      <c r="I66" s="335">
        <v>84.92</v>
      </c>
      <c r="J66" s="335">
        <v>22.5</v>
      </c>
    </row>
    <row r="67" spans="1:10" s="325" customFormat="1" ht="24" customHeight="1" x14ac:dyDescent="0.2">
      <c r="A67" s="324" t="s">
        <v>297</v>
      </c>
      <c r="B67" s="248" t="s">
        <v>346</v>
      </c>
      <c r="C67" s="324" t="s">
        <v>48</v>
      </c>
      <c r="D67" s="324" t="s">
        <v>347</v>
      </c>
      <c r="E67" s="415" t="s">
        <v>142</v>
      </c>
      <c r="F67" s="415"/>
      <c r="G67" s="249" t="s">
        <v>51</v>
      </c>
      <c r="H67" s="250">
        <v>0.59299999999999997</v>
      </c>
      <c r="I67" s="335">
        <v>24.51</v>
      </c>
      <c r="J67" s="335">
        <v>14.53</v>
      </c>
    </row>
    <row r="68" spans="1:10" s="325" customFormat="1" ht="24" customHeight="1" x14ac:dyDescent="0.2">
      <c r="A68" s="324" t="s">
        <v>297</v>
      </c>
      <c r="B68" s="248" t="s">
        <v>298</v>
      </c>
      <c r="C68" s="324" t="s">
        <v>48</v>
      </c>
      <c r="D68" s="324" t="s">
        <v>299</v>
      </c>
      <c r="E68" s="415" t="s">
        <v>142</v>
      </c>
      <c r="F68" s="415"/>
      <c r="G68" s="249" t="s">
        <v>51</v>
      </c>
      <c r="H68" s="250">
        <v>1.1850000000000001</v>
      </c>
      <c r="I68" s="335">
        <v>17.77</v>
      </c>
      <c r="J68" s="335">
        <v>21.05</v>
      </c>
    </row>
    <row r="69" spans="1:10" s="325" customFormat="1" ht="26.1" customHeight="1" x14ac:dyDescent="0.2">
      <c r="A69" s="324" t="s">
        <v>297</v>
      </c>
      <c r="B69" s="248" t="s">
        <v>330</v>
      </c>
      <c r="C69" s="324" t="s">
        <v>48</v>
      </c>
      <c r="D69" s="324" t="s">
        <v>331</v>
      </c>
      <c r="E69" s="415" t="s">
        <v>142</v>
      </c>
      <c r="F69" s="415"/>
      <c r="G69" s="249" t="s">
        <v>2</v>
      </c>
      <c r="H69" s="250">
        <v>5.0000000000000001E-3</v>
      </c>
      <c r="I69" s="335">
        <v>633.29999999999995</v>
      </c>
      <c r="J69" s="335">
        <v>3.16</v>
      </c>
    </row>
    <row r="70" spans="1:10" s="325" customFormat="1" ht="39" customHeight="1" x14ac:dyDescent="0.2">
      <c r="A70" s="321" t="s">
        <v>300</v>
      </c>
      <c r="B70" s="251" t="s">
        <v>348</v>
      </c>
      <c r="C70" s="321" t="s">
        <v>48</v>
      </c>
      <c r="D70" s="321" t="s">
        <v>349</v>
      </c>
      <c r="E70" s="416" t="s">
        <v>143</v>
      </c>
      <c r="F70" s="416"/>
      <c r="G70" s="252" t="s">
        <v>49</v>
      </c>
      <c r="H70" s="253">
        <v>1.03</v>
      </c>
      <c r="I70" s="337">
        <v>203.89</v>
      </c>
      <c r="J70" s="337">
        <v>210</v>
      </c>
    </row>
    <row r="71" spans="1:10" s="325" customFormat="1" ht="14.25" x14ac:dyDescent="0.2">
      <c r="A71" s="320"/>
      <c r="B71" s="320"/>
      <c r="C71" s="320"/>
      <c r="D71" s="320"/>
      <c r="E71" s="320" t="s">
        <v>301</v>
      </c>
      <c r="F71" s="254">
        <v>36.68</v>
      </c>
      <c r="G71" s="320" t="s">
        <v>302</v>
      </c>
      <c r="H71" s="254">
        <v>0</v>
      </c>
      <c r="I71" s="320" t="s">
        <v>303</v>
      </c>
      <c r="J71" s="254">
        <v>36.68</v>
      </c>
    </row>
    <row r="72" spans="1:10" s="325" customFormat="1" thickBot="1" x14ac:dyDescent="0.25">
      <c r="A72" s="320"/>
      <c r="B72" s="320"/>
      <c r="C72" s="320"/>
      <c r="D72" s="320"/>
      <c r="E72" s="320" t="s">
        <v>304</v>
      </c>
      <c r="F72" s="336">
        <v>71.97</v>
      </c>
      <c r="G72" s="320"/>
      <c r="H72" s="418" t="s">
        <v>305</v>
      </c>
      <c r="I72" s="418"/>
      <c r="J72" s="336">
        <v>369.03</v>
      </c>
    </row>
    <row r="73" spans="1:10" s="325" customFormat="1" ht="0.95" customHeight="1" thickTop="1" x14ac:dyDescent="0.2">
      <c r="A73" s="207"/>
      <c r="B73" s="207"/>
      <c r="C73" s="207"/>
      <c r="D73" s="207"/>
      <c r="E73" s="207"/>
      <c r="F73" s="207"/>
      <c r="G73" s="207"/>
      <c r="H73" s="207"/>
      <c r="I73" s="207"/>
      <c r="J73" s="207"/>
    </row>
    <row r="74" spans="1:10" s="325" customFormat="1" ht="18" customHeight="1" x14ac:dyDescent="0.2">
      <c r="A74" s="322" t="s">
        <v>804</v>
      </c>
      <c r="B74" s="244" t="s">
        <v>18</v>
      </c>
      <c r="C74" s="322" t="s">
        <v>19</v>
      </c>
      <c r="D74" s="322" t="s">
        <v>20</v>
      </c>
      <c r="E74" s="417" t="s">
        <v>140</v>
      </c>
      <c r="F74" s="417"/>
      <c r="G74" s="245" t="s">
        <v>293</v>
      </c>
      <c r="H74" s="244" t="s">
        <v>294</v>
      </c>
      <c r="I74" s="244" t="s">
        <v>295</v>
      </c>
      <c r="J74" s="244" t="s">
        <v>0</v>
      </c>
    </row>
    <row r="75" spans="1:10" s="325" customFormat="1" ht="51.95" customHeight="1" x14ac:dyDescent="0.2">
      <c r="A75" s="323" t="s">
        <v>296</v>
      </c>
      <c r="B75" s="183" t="s">
        <v>805</v>
      </c>
      <c r="C75" s="323" t="s">
        <v>141</v>
      </c>
      <c r="D75" s="323" t="s">
        <v>420</v>
      </c>
      <c r="E75" s="419" t="s">
        <v>155</v>
      </c>
      <c r="F75" s="419"/>
      <c r="G75" s="184" t="s">
        <v>49</v>
      </c>
      <c r="H75" s="246">
        <v>1</v>
      </c>
      <c r="I75" s="331">
        <v>478.6</v>
      </c>
      <c r="J75" s="331">
        <v>478.6</v>
      </c>
    </row>
    <row r="76" spans="1:10" s="325" customFormat="1" ht="39" customHeight="1" x14ac:dyDescent="0.2">
      <c r="A76" s="324" t="s">
        <v>297</v>
      </c>
      <c r="B76" s="248" t="s">
        <v>342</v>
      </c>
      <c r="C76" s="324" t="s">
        <v>48</v>
      </c>
      <c r="D76" s="324" t="s">
        <v>343</v>
      </c>
      <c r="E76" s="415" t="s">
        <v>309</v>
      </c>
      <c r="F76" s="415"/>
      <c r="G76" s="249" t="s">
        <v>310</v>
      </c>
      <c r="H76" s="250">
        <v>0.126</v>
      </c>
      <c r="I76" s="335">
        <v>204.99</v>
      </c>
      <c r="J76" s="335">
        <v>25.82</v>
      </c>
    </row>
    <row r="77" spans="1:10" s="325" customFormat="1" ht="39" customHeight="1" x14ac:dyDescent="0.2">
      <c r="A77" s="324" t="s">
        <v>297</v>
      </c>
      <c r="B77" s="248" t="s">
        <v>344</v>
      </c>
      <c r="C77" s="324" t="s">
        <v>48</v>
      </c>
      <c r="D77" s="324" t="s">
        <v>345</v>
      </c>
      <c r="E77" s="415" t="s">
        <v>309</v>
      </c>
      <c r="F77" s="415"/>
      <c r="G77" s="249" t="s">
        <v>313</v>
      </c>
      <c r="H77" s="250">
        <v>0.26500000000000001</v>
      </c>
      <c r="I77" s="335">
        <v>84.92</v>
      </c>
      <c r="J77" s="335">
        <v>22.5</v>
      </c>
    </row>
    <row r="78" spans="1:10" s="325" customFormat="1" ht="24" customHeight="1" x14ac:dyDescent="0.2">
      <c r="A78" s="324" t="s">
        <v>297</v>
      </c>
      <c r="B78" s="248" t="s">
        <v>346</v>
      </c>
      <c r="C78" s="324" t="s">
        <v>48</v>
      </c>
      <c r="D78" s="324" t="s">
        <v>347</v>
      </c>
      <c r="E78" s="415" t="s">
        <v>142</v>
      </c>
      <c r="F78" s="415"/>
      <c r="G78" s="249" t="s">
        <v>51</v>
      </c>
      <c r="H78" s="250">
        <v>0.59299999999999997</v>
      </c>
      <c r="I78" s="335">
        <v>24.51</v>
      </c>
      <c r="J78" s="335">
        <v>14.53</v>
      </c>
    </row>
    <row r="79" spans="1:10" s="325" customFormat="1" ht="24" customHeight="1" x14ac:dyDescent="0.2">
      <c r="A79" s="324" t="s">
        <v>297</v>
      </c>
      <c r="B79" s="248" t="s">
        <v>298</v>
      </c>
      <c r="C79" s="324" t="s">
        <v>48</v>
      </c>
      <c r="D79" s="324" t="s">
        <v>299</v>
      </c>
      <c r="E79" s="415" t="s">
        <v>142</v>
      </c>
      <c r="F79" s="415"/>
      <c r="G79" s="249" t="s">
        <v>51</v>
      </c>
      <c r="H79" s="250">
        <v>1.1850000000000001</v>
      </c>
      <c r="I79" s="335">
        <v>17.77</v>
      </c>
      <c r="J79" s="335">
        <v>21.05</v>
      </c>
    </row>
    <row r="80" spans="1:10" s="325" customFormat="1" ht="26.1" customHeight="1" x14ac:dyDescent="0.2">
      <c r="A80" s="324" t="s">
        <v>297</v>
      </c>
      <c r="B80" s="248" t="s">
        <v>330</v>
      </c>
      <c r="C80" s="324" t="s">
        <v>48</v>
      </c>
      <c r="D80" s="324" t="s">
        <v>331</v>
      </c>
      <c r="E80" s="415" t="s">
        <v>142</v>
      </c>
      <c r="F80" s="415"/>
      <c r="G80" s="249" t="s">
        <v>2</v>
      </c>
      <c r="H80" s="250">
        <v>5.0000000000000001E-3</v>
      </c>
      <c r="I80" s="335">
        <v>633.29999999999995</v>
      </c>
      <c r="J80" s="335">
        <v>3.16</v>
      </c>
    </row>
    <row r="81" spans="1:10" s="325" customFormat="1" ht="39" customHeight="1" x14ac:dyDescent="0.2">
      <c r="A81" s="321" t="s">
        <v>300</v>
      </c>
      <c r="B81" s="251" t="s">
        <v>350</v>
      </c>
      <c r="C81" s="321" t="s">
        <v>48</v>
      </c>
      <c r="D81" s="321" t="s">
        <v>351</v>
      </c>
      <c r="E81" s="416" t="s">
        <v>143</v>
      </c>
      <c r="F81" s="416"/>
      <c r="G81" s="252" t="s">
        <v>49</v>
      </c>
      <c r="H81" s="253">
        <v>1.03</v>
      </c>
      <c r="I81" s="337">
        <v>380.14</v>
      </c>
      <c r="J81" s="337">
        <v>391.54</v>
      </c>
    </row>
    <row r="82" spans="1:10" s="325" customFormat="1" ht="14.25" x14ac:dyDescent="0.2">
      <c r="A82" s="320"/>
      <c r="B82" s="320"/>
      <c r="C82" s="320"/>
      <c r="D82" s="320"/>
      <c r="E82" s="320" t="s">
        <v>301</v>
      </c>
      <c r="F82" s="254">
        <v>36.68</v>
      </c>
      <c r="G82" s="320" t="s">
        <v>302</v>
      </c>
      <c r="H82" s="254">
        <v>0</v>
      </c>
      <c r="I82" s="320" t="s">
        <v>303</v>
      </c>
      <c r="J82" s="254">
        <v>36.68</v>
      </c>
    </row>
    <row r="83" spans="1:10" s="325" customFormat="1" thickBot="1" x14ac:dyDescent="0.25">
      <c r="A83" s="320"/>
      <c r="B83" s="320"/>
      <c r="C83" s="320"/>
      <c r="D83" s="320"/>
      <c r="E83" s="320" t="s">
        <v>304</v>
      </c>
      <c r="F83" s="336">
        <v>115.96</v>
      </c>
      <c r="G83" s="320"/>
      <c r="H83" s="418" t="s">
        <v>305</v>
      </c>
      <c r="I83" s="418"/>
      <c r="J83" s="336">
        <v>594.55999999999995</v>
      </c>
    </row>
    <row r="84" spans="1:10" s="325" customFormat="1" ht="0.95" customHeight="1" thickTop="1" x14ac:dyDescent="0.2">
      <c r="A84" s="207"/>
      <c r="B84" s="207"/>
      <c r="C84" s="207"/>
      <c r="D84" s="207"/>
      <c r="E84" s="207"/>
      <c r="F84" s="207"/>
      <c r="G84" s="207"/>
      <c r="H84" s="207"/>
      <c r="I84" s="207"/>
      <c r="J84" s="207"/>
    </row>
    <row r="85" spans="1:10" s="325" customFormat="1" ht="18" customHeight="1" x14ac:dyDescent="0.2">
      <c r="A85" s="322" t="s">
        <v>807</v>
      </c>
      <c r="B85" s="244" t="s">
        <v>18</v>
      </c>
      <c r="C85" s="322" t="s">
        <v>19</v>
      </c>
      <c r="D85" s="322" t="s">
        <v>20</v>
      </c>
      <c r="E85" s="417" t="s">
        <v>140</v>
      </c>
      <c r="F85" s="417"/>
      <c r="G85" s="245" t="s">
        <v>293</v>
      </c>
      <c r="H85" s="244" t="s">
        <v>294</v>
      </c>
      <c r="I85" s="244" t="s">
        <v>295</v>
      </c>
      <c r="J85" s="244" t="s">
        <v>0</v>
      </c>
    </row>
    <row r="86" spans="1:10" s="325" customFormat="1" ht="26.1" customHeight="1" x14ac:dyDescent="0.2">
      <c r="A86" s="323" t="s">
        <v>296</v>
      </c>
      <c r="B86" s="183" t="s">
        <v>808</v>
      </c>
      <c r="C86" s="323" t="s">
        <v>141</v>
      </c>
      <c r="D86" s="323" t="s">
        <v>158</v>
      </c>
      <c r="E86" s="419" t="s">
        <v>150</v>
      </c>
      <c r="F86" s="419"/>
      <c r="G86" s="184" t="s">
        <v>47</v>
      </c>
      <c r="H86" s="246">
        <v>1</v>
      </c>
      <c r="I86" s="331">
        <v>5312.96</v>
      </c>
      <c r="J86" s="331">
        <v>5312.96</v>
      </c>
    </row>
    <row r="87" spans="1:10" s="325" customFormat="1" ht="39" customHeight="1" x14ac:dyDescent="0.2">
      <c r="A87" s="324" t="s">
        <v>297</v>
      </c>
      <c r="B87" s="248" t="s">
        <v>352</v>
      </c>
      <c r="C87" s="324" t="s">
        <v>48</v>
      </c>
      <c r="D87" s="324" t="s">
        <v>353</v>
      </c>
      <c r="E87" s="415" t="s">
        <v>157</v>
      </c>
      <c r="F87" s="415"/>
      <c r="G87" s="249" t="s">
        <v>2</v>
      </c>
      <c r="H87" s="250">
        <v>1.49</v>
      </c>
      <c r="I87" s="335">
        <v>492.81</v>
      </c>
      <c r="J87" s="335">
        <v>734.28</v>
      </c>
    </row>
    <row r="88" spans="1:10" s="325" customFormat="1" ht="39" customHeight="1" x14ac:dyDescent="0.2">
      <c r="A88" s="324" t="s">
        <v>297</v>
      </c>
      <c r="B88" s="248" t="s">
        <v>898</v>
      </c>
      <c r="C88" s="324" t="s">
        <v>46</v>
      </c>
      <c r="D88" s="324" t="s">
        <v>899</v>
      </c>
      <c r="E88" s="415" t="s">
        <v>286</v>
      </c>
      <c r="F88" s="415"/>
      <c r="G88" s="249" t="s">
        <v>1</v>
      </c>
      <c r="H88" s="250">
        <v>8.0299999999999994</v>
      </c>
      <c r="I88" s="335">
        <v>53.12</v>
      </c>
      <c r="J88" s="335">
        <v>426.55</v>
      </c>
    </row>
    <row r="89" spans="1:10" s="325" customFormat="1" ht="39" customHeight="1" x14ac:dyDescent="0.2">
      <c r="A89" s="324" t="s">
        <v>297</v>
      </c>
      <c r="B89" s="248" t="s">
        <v>354</v>
      </c>
      <c r="C89" s="324" t="s">
        <v>48</v>
      </c>
      <c r="D89" s="324" t="s">
        <v>355</v>
      </c>
      <c r="E89" s="415" t="s">
        <v>157</v>
      </c>
      <c r="F89" s="415"/>
      <c r="G89" s="249" t="s">
        <v>2</v>
      </c>
      <c r="H89" s="250">
        <v>0.63</v>
      </c>
      <c r="I89" s="335">
        <v>384.81</v>
      </c>
      <c r="J89" s="335">
        <v>242.43</v>
      </c>
    </row>
    <row r="90" spans="1:10" s="325" customFormat="1" ht="39" customHeight="1" x14ac:dyDescent="0.2">
      <c r="A90" s="324" t="s">
        <v>297</v>
      </c>
      <c r="B90" s="248" t="s">
        <v>361</v>
      </c>
      <c r="C90" s="324" t="s">
        <v>48</v>
      </c>
      <c r="D90" s="324" t="s">
        <v>362</v>
      </c>
      <c r="E90" s="415" t="s">
        <v>157</v>
      </c>
      <c r="F90" s="415"/>
      <c r="G90" s="249" t="s">
        <v>2</v>
      </c>
      <c r="H90" s="250">
        <v>0.75</v>
      </c>
      <c r="I90" s="335">
        <v>497.73</v>
      </c>
      <c r="J90" s="335">
        <v>373.29</v>
      </c>
    </row>
    <row r="91" spans="1:10" s="325" customFormat="1" ht="39" customHeight="1" x14ac:dyDescent="0.2">
      <c r="A91" s="324" t="s">
        <v>297</v>
      </c>
      <c r="B91" s="248" t="s">
        <v>900</v>
      </c>
      <c r="C91" s="324" t="s">
        <v>46</v>
      </c>
      <c r="D91" s="324" t="s">
        <v>360</v>
      </c>
      <c r="E91" s="415" t="s">
        <v>286</v>
      </c>
      <c r="F91" s="415"/>
      <c r="G91" s="249" t="s">
        <v>1</v>
      </c>
      <c r="H91" s="250">
        <v>9.02</v>
      </c>
      <c r="I91" s="335">
        <v>84.45</v>
      </c>
      <c r="J91" s="335">
        <v>761.73</v>
      </c>
    </row>
    <row r="92" spans="1:10" s="325" customFormat="1" ht="39" customHeight="1" x14ac:dyDescent="0.2">
      <c r="A92" s="324" t="s">
        <v>297</v>
      </c>
      <c r="B92" s="248" t="s">
        <v>901</v>
      </c>
      <c r="C92" s="324" t="s">
        <v>46</v>
      </c>
      <c r="D92" s="324" t="s">
        <v>363</v>
      </c>
      <c r="E92" s="415" t="s">
        <v>286</v>
      </c>
      <c r="F92" s="415"/>
      <c r="G92" s="249" t="s">
        <v>1</v>
      </c>
      <c r="H92" s="250">
        <v>8.18</v>
      </c>
      <c r="I92" s="335">
        <v>43.78</v>
      </c>
      <c r="J92" s="335">
        <v>358.12</v>
      </c>
    </row>
    <row r="93" spans="1:10" s="325" customFormat="1" ht="26.1" customHeight="1" x14ac:dyDescent="0.2">
      <c r="A93" s="324" t="s">
        <v>297</v>
      </c>
      <c r="B93" s="248" t="s">
        <v>902</v>
      </c>
      <c r="C93" s="324" t="s">
        <v>46</v>
      </c>
      <c r="D93" s="324" t="s">
        <v>903</v>
      </c>
      <c r="E93" s="415" t="s">
        <v>286</v>
      </c>
      <c r="F93" s="415"/>
      <c r="G93" s="249" t="s">
        <v>358</v>
      </c>
      <c r="H93" s="250">
        <v>178.74</v>
      </c>
      <c r="I93" s="335">
        <v>13.52</v>
      </c>
      <c r="J93" s="335">
        <v>2416.56</v>
      </c>
    </row>
    <row r="94" spans="1:10" s="325" customFormat="1" ht="14.25" x14ac:dyDescent="0.2">
      <c r="A94" s="320"/>
      <c r="B94" s="320"/>
      <c r="C94" s="320"/>
      <c r="D94" s="320"/>
      <c r="E94" s="320" t="s">
        <v>301</v>
      </c>
      <c r="F94" s="254">
        <v>1033.2</v>
      </c>
      <c r="G94" s="320" t="s">
        <v>302</v>
      </c>
      <c r="H94" s="254">
        <v>0</v>
      </c>
      <c r="I94" s="320" t="s">
        <v>303</v>
      </c>
      <c r="J94" s="254">
        <v>1033.2</v>
      </c>
    </row>
    <row r="95" spans="1:10" s="325" customFormat="1" thickBot="1" x14ac:dyDescent="0.25">
      <c r="A95" s="320"/>
      <c r="B95" s="320"/>
      <c r="C95" s="320"/>
      <c r="D95" s="320"/>
      <c r="E95" s="320" t="s">
        <v>304</v>
      </c>
      <c r="F95" s="336">
        <v>1287.33</v>
      </c>
      <c r="G95" s="320"/>
      <c r="H95" s="418" t="s">
        <v>305</v>
      </c>
      <c r="I95" s="418"/>
      <c r="J95" s="336">
        <v>6600.29</v>
      </c>
    </row>
    <row r="96" spans="1:10" s="325" customFormat="1" ht="0.95" customHeight="1" thickTop="1" x14ac:dyDescent="0.2">
      <c r="A96" s="207"/>
      <c r="B96" s="207"/>
      <c r="C96" s="207"/>
      <c r="D96" s="207"/>
      <c r="E96" s="207"/>
      <c r="F96" s="207"/>
      <c r="G96" s="207"/>
      <c r="H96" s="207"/>
      <c r="I96" s="207"/>
      <c r="J96" s="207"/>
    </row>
    <row r="97" spans="1:10" s="325" customFormat="1" ht="18" customHeight="1" x14ac:dyDescent="0.2">
      <c r="A97" s="322" t="s">
        <v>809</v>
      </c>
      <c r="B97" s="244" t="s">
        <v>18</v>
      </c>
      <c r="C97" s="322" t="s">
        <v>19</v>
      </c>
      <c r="D97" s="322" t="s">
        <v>20</v>
      </c>
      <c r="E97" s="417" t="s">
        <v>140</v>
      </c>
      <c r="F97" s="417"/>
      <c r="G97" s="245" t="s">
        <v>293</v>
      </c>
      <c r="H97" s="244" t="s">
        <v>294</v>
      </c>
      <c r="I97" s="244" t="s">
        <v>295</v>
      </c>
      <c r="J97" s="244" t="s">
        <v>0</v>
      </c>
    </row>
    <row r="98" spans="1:10" s="325" customFormat="1" ht="26.1" customHeight="1" x14ac:dyDescent="0.2">
      <c r="A98" s="323" t="s">
        <v>296</v>
      </c>
      <c r="B98" s="183" t="s">
        <v>810</v>
      </c>
      <c r="C98" s="323" t="s">
        <v>141</v>
      </c>
      <c r="D98" s="323" t="s">
        <v>811</v>
      </c>
      <c r="E98" s="419" t="s">
        <v>150</v>
      </c>
      <c r="F98" s="419"/>
      <c r="G98" s="184" t="s">
        <v>47</v>
      </c>
      <c r="H98" s="246">
        <v>1</v>
      </c>
      <c r="I98" s="331">
        <v>19734.990000000002</v>
      </c>
      <c r="J98" s="331">
        <v>19734.990000000002</v>
      </c>
    </row>
    <row r="99" spans="1:10" s="325" customFormat="1" ht="39" customHeight="1" x14ac:dyDescent="0.2">
      <c r="A99" s="324" t="s">
        <v>297</v>
      </c>
      <c r="B99" s="248" t="s">
        <v>352</v>
      </c>
      <c r="C99" s="324" t="s">
        <v>48</v>
      </c>
      <c r="D99" s="324" t="s">
        <v>353</v>
      </c>
      <c r="E99" s="415" t="s">
        <v>157</v>
      </c>
      <c r="F99" s="415"/>
      <c r="G99" s="249" t="s">
        <v>2</v>
      </c>
      <c r="H99" s="250">
        <v>7.32</v>
      </c>
      <c r="I99" s="335">
        <v>492.81</v>
      </c>
      <c r="J99" s="335">
        <v>3607.36</v>
      </c>
    </row>
    <row r="100" spans="1:10" s="325" customFormat="1" ht="39" customHeight="1" x14ac:dyDescent="0.2">
      <c r="A100" s="324" t="s">
        <v>297</v>
      </c>
      <c r="B100" s="248" t="s">
        <v>898</v>
      </c>
      <c r="C100" s="324" t="s">
        <v>46</v>
      </c>
      <c r="D100" s="324" t="s">
        <v>899</v>
      </c>
      <c r="E100" s="415" t="s">
        <v>286</v>
      </c>
      <c r="F100" s="415"/>
      <c r="G100" s="249" t="s">
        <v>1</v>
      </c>
      <c r="H100" s="250">
        <v>58.33</v>
      </c>
      <c r="I100" s="335">
        <v>53.12</v>
      </c>
      <c r="J100" s="335">
        <v>3098.48</v>
      </c>
    </row>
    <row r="101" spans="1:10" s="325" customFormat="1" ht="39" customHeight="1" x14ac:dyDescent="0.2">
      <c r="A101" s="324" t="s">
        <v>297</v>
      </c>
      <c r="B101" s="248" t="s">
        <v>354</v>
      </c>
      <c r="C101" s="324" t="s">
        <v>48</v>
      </c>
      <c r="D101" s="324" t="s">
        <v>355</v>
      </c>
      <c r="E101" s="415" t="s">
        <v>157</v>
      </c>
      <c r="F101" s="415"/>
      <c r="G101" s="249" t="s">
        <v>2</v>
      </c>
      <c r="H101" s="250">
        <v>1.46</v>
      </c>
      <c r="I101" s="335">
        <v>384.81</v>
      </c>
      <c r="J101" s="335">
        <v>561.82000000000005</v>
      </c>
    </row>
    <row r="102" spans="1:10" s="325" customFormat="1" ht="26.1" customHeight="1" x14ac:dyDescent="0.2">
      <c r="A102" s="324" t="s">
        <v>297</v>
      </c>
      <c r="B102" s="248" t="s">
        <v>902</v>
      </c>
      <c r="C102" s="324" t="s">
        <v>46</v>
      </c>
      <c r="D102" s="324" t="s">
        <v>903</v>
      </c>
      <c r="E102" s="415" t="s">
        <v>286</v>
      </c>
      <c r="F102" s="415"/>
      <c r="G102" s="249" t="s">
        <v>358</v>
      </c>
      <c r="H102" s="250">
        <v>826.81</v>
      </c>
      <c r="I102" s="335">
        <v>13.52</v>
      </c>
      <c r="J102" s="335">
        <v>11178.47</v>
      </c>
    </row>
    <row r="103" spans="1:10" s="325" customFormat="1" ht="39" customHeight="1" x14ac:dyDescent="0.2">
      <c r="A103" s="324" t="s">
        <v>297</v>
      </c>
      <c r="B103" s="248" t="s">
        <v>904</v>
      </c>
      <c r="C103" s="324" t="s">
        <v>141</v>
      </c>
      <c r="D103" s="324" t="s">
        <v>905</v>
      </c>
      <c r="E103" s="415" t="s">
        <v>142</v>
      </c>
      <c r="F103" s="415"/>
      <c r="G103" s="249" t="s">
        <v>2</v>
      </c>
      <c r="H103" s="250">
        <v>5.36</v>
      </c>
      <c r="I103" s="335">
        <v>122.04</v>
      </c>
      <c r="J103" s="335">
        <v>654.13</v>
      </c>
    </row>
    <row r="104" spans="1:10" s="325" customFormat="1" ht="39" customHeight="1" x14ac:dyDescent="0.2">
      <c r="A104" s="324" t="s">
        <v>297</v>
      </c>
      <c r="B104" s="248" t="s">
        <v>270</v>
      </c>
      <c r="C104" s="324" t="s">
        <v>48</v>
      </c>
      <c r="D104" s="324" t="s">
        <v>271</v>
      </c>
      <c r="E104" s="415" t="s">
        <v>157</v>
      </c>
      <c r="F104" s="415"/>
      <c r="G104" s="249" t="s">
        <v>2</v>
      </c>
      <c r="H104" s="250">
        <v>1.1000000000000001</v>
      </c>
      <c r="I104" s="335">
        <v>154.26</v>
      </c>
      <c r="J104" s="335">
        <v>169.68</v>
      </c>
    </row>
    <row r="105" spans="1:10" s="325" customFormat="1" ht="39" customHeight="1" x14ac:dyDescent="0.2">
      <c r="A105" s="324" t="s">
        <v>297</v>
      </c>
      <c r="B105" s="248" t="s">
        <v>906</v>
      </c>
      <c r="C105" s="324" t="s">
        <v>46</v>
      </c>
      <c r="D105" s="324" t="s">
        <v>359</v>
      </c>
      <c r="E105" s="415" t="s">
        <v>286</v>
      </c>
      <c r="F105" s="415"/>
      <c r="G105" s="249" t="s">
        <v>92</v>
      </c>
      <c r="H105" s="250">
        <v>1</v>
      </c>
      <c r="I105" s="335">
        <v>465.05</v>
      </c>
      <c r="J105" s="335">
        <v>465.05</v>
      </c>
    </row>
    <row r="106" spans="1:10" s="325" customFormat="1" ht="14.25" x14ac:dyDescent="0.2">
      <c r="A106" s="320"/>
      <c r="B106" s="320"/>
      <c r="C106" s="320"/>
      <c r="D106" s="320"/>
      <c r="E106" s="320" t="s">
        <v>301</v>
      </c>
      <c r="F106" s="254">
        <v>3465.6</v>
      </c>
      <c r="G106" s="320" t="s">
        <v>302</v>
      </c>
      <c r="H106" s="254">
        <v>0</v>
      </c>
      <c r="I106" s="320" t="s">
        <v>303</v>
      </c>
      <c r="J106" s="254">
        <v>3465.6</v>
      </c>
    </row>
    <row r="107" spans="1:10" s="325" customFormat="1" thickBot="1" x14ac:dyDescent="0.25">
      <c r="A107" s="320"/>
      <c r="B107" s="320"/>
      <c r="C107" s="320"/>
      <c r="D107" s="320"/>
      <c r="E107" s="320" t="s">
        <v>304</v>
      </c>
      <c r="F107" s="336">
        <v>4781.78</v>
      </c>
      <c r="G107" s="320"/>
      <c r="H107" s="418" t="s">
        <v>305</v>
      </c>
      <c r="I107" s="418"/>
      <c r="J107" s="336">
        <v>24516.77</v>
      </c>
    </row>
    <row r="108" spans="1:10" s="325" customFormat="1" ht="0.95" customHeight="1" thickTop="1" x14ac:dyDescent="0.2">
      <c r="A108" s="207"/>
      <c r="B108" s="207"/>
      <c r="C108" s="207"/>
      <c r="D108" s="207"/>
      <c r="E108" s="207"/>
      <c r="F108" s="207"/>
      <c r="G108" s="207"/>
      <c r="H108" s="207"/>
      <c r="I108" s="207"/>
      <c r="J108" s="207"/>
    </row>
    <row r="109" spans="1:10" s="325" customFormat="1" ht="18" customHeight="1" x14ac:dyDescent="0.2">
      <c r="A109" s="322" t="s">
        <v>812</v>
      </c>
      <c r="B109" s="244" t="s">
        <v>18</v>
      </c>
      <c r="C109" s="322" t="s">
        <v>19</v>
      </c>
      <c r="D109" s="322" t="s">
        <v>20</v>
      </c>
      <c r="E109" s="417" t="s">
        <v>140</v>
      </c>
      <c r="F109" s="417"/>
      <c r="G109" s="245" t="s">
        <v>293</v>
      </c>
      <c r="H109" s="244" t="s">
        <v>294</v>
      </c>
      <c r="I109" s="244" t="s">
        <v>295</v>
      </c>
      <c r="J109" s="244" t="s">
        <v>0</v>
      </c>
    </row>
    <row r="110" spans="1:10" s="325" customFormat="1" ht="39" customHeight="1" x14ac:dyDescent="0.2">
      <c r="A110" s="323" t="s">
        <v>296</v>
      </c>
      <c r="B110" s="183" t="s">
        <v>813</v>
      </c>
      <c r="C110" s="323" t="s">
        <v>141</v>
      </c>
      <c r="D110" s="323" t="s">
        <v>814</v>
      </c>
      <c r="E110" s="419" t="s">
        <v>150</v>
      </c>
      <c r="F110" s="419"/>
      <c r="G110" s="184" t="s">
        <v>47</v>
      </c>
      <c r="H110" s="246">
        <v>1</v>
      </c>
      <c r="I110" s="331">
        <v>1141.22</v>
      </c>
      <c r="J110" s="331">
        <v>1141.22</v>
      </c>
    </row>
    <row r="111" spans="1:10" s="325" customFormat="1" ht="39" customHeight="1" x14ac:dyDescent="0.2">
      <c r="A111" s="324" t="s">
        <v>297</v>
      </c>
      <c r="B111" s="248" t="s">
        <v>907</v>
      </c>
      <c r="C111" s="324" t="s">
        <v>46</v>
      </c>
      <c r="D111" s="324" t="s">
        <v>366</v>
      </c>
      <c r="E111" s="415" t="s">
        <v>286</v>
      </c>
      <c r="F111" s="415"/>
      <c r="G111" s="249" t="s">
        <v>1</v>
      </c>
      <c r="H111" s="250">
        <v>3.72</v>
      </c>
      <c r="I111" s="335">
        <v>156.53</v>
      </c>
      <c r="J111" s="335">
        <v>582.29</v>
      </c>
    </row>
    <row r="112" spans="1:10" s="325" customFormat="1" ht="26.1" customHeight="1" x14ac:dyDescent="0.2">
      <c r="A112" s="324" t="s">
        <v>297</v>
      </c>
      <c r="B112" s="248" t="s">
        <v>908</v>
      </c>
      <c r="C112" s="324" t="s">
        <v>46</v>
      </c>
      <c r="D112" s="324" t="s">
        <v>909</v>
      </c>
      <c r="E112" s="415" t="s">
        <v>286</v>
      </c>
      <c r="F112" s="415"/>
      <c r="G112" s="249" t="s">
        <v>2</v>
      </c>
      <c r="H112" s="250">
        <v>1.68</v>
      </c>
      <c r="I112" s="335">
        <v>60.61</v>
      </c>
      <c r="J112" s="335">
        <v>101.82</v>
      </c>
    </row>
    <row r="113" spans="1:10" s="325" customFormat="1" ht="26.1" customHeight="1" x14ac:dyDescent="0.2">
      <c r="A113" s="324" t="s">
        <v>297</v>
      </c>
      <c r="B113" s="248" t="s">
        <v>910</v>
      </c>
      <c r="C113" s="324" t="s">
        <v>46</v>
      </c>
      <c r="D113" s="324" t="s">
        <v>911</v>
      </c>
      <c r="E113" s="415" t="s">
        <v>286</v>
      </c>
      <c r="F113" s="415"/>
      <c r="G113" s="249" t="s">
        <v>1</v>
      </c>
      <c r="H113" s="250">
        <v>0.22</v>
      </c>
      <c r="I113" s="335">
        <v>56.15</v>
      </c>
      <c r="J113" s="335">
        <v>12.35</v>
      </c>
    </row>
    <row r="114" spans="1:10" s="325" customFormat="1" ht="24" customHeight="1" x14ac:dyDescent="0.2">
      <c r="A114" s="324" t="s">
        <v>297</v>
      </c>
      <c r="B114" s="248" t="s">
        <v>892</v>
      </c>
      <c r="C114" s="324" t="s">
        <v>46</v>
      </c>
      <c r="D114" s="324" t="s">
        <v>329</v>
      </c>
      <c r="E114" s="415" t="s">
        <v>286</v>
      </c>
      <c r="F114" s="415"/>
      <c r="G114" s="249" t="s">
        <v>367</v>
      </c>
      <c r="H114" s="250">
        <v>2.5</v>
      </c>
      <c r="I114" s="335">
        <v>24.43</v>
      </c>
      <c r="J114" s="335">
        <v>61.07</v>
      </c>
    </row>
    <row r="115" spans="1:10" s="325" customFormat="1" ht="24" customHeight="1" x14ac:dyDescent="0.2">
      <c r="A115" s="324" t="s">
        <v>297</v>
      </c>
      <c r="B115" s="248" t="s">
        <v>893</v>
      </c>
      <c r="C115" s="324" t="s">
        <v>46</v>
      </c>
      <c r="D115" s="324" t="s">
        <v>299</v>
      </c>
      <c r="E115" s="415" t="s">
        <v>286</v>
      </c>
      <c r="F115" s="415"/>
      <c r="G115" s="249" t="s">
        <v>367</v>
      </c>
      <c r="H115" s="250">
        <v>2.5</v>
      </c>
      <c r="I115" s="335">
        <v>17.77</v>
      </c>
      <c r="J115" s="335">
        <v>44.42</v>
      </c>
    </row>
    <row r="116" spans="1:10" s="325" customFormat="1" ht="26.1" customHeight="1" x14ac:dyDescent="0.2">
      <c r="A116" s="324" t="s">
        <v>297</v>
      </c>
      <c r="B116" s="248" t="s">
        <v>370</v>
      </c>
      <c r="C116" s="324" t="s">
        <v>46</v>
      </c>
      <c r="D116" s="324" t="s">
        <v>912</v>
      </c>
      <c r="E116" s="415" t="s">
        <v>286</v>
      </c>
      <c r="F116" s="415"/>
      <c r="G116" s="249" t="s">
        <v>2</v>
      </c>
      <c r="H116" s="250">
        <v>0.06</v>
      </c>
      <c r="I116" s="335">
        <v>625.87</v>
      </c>
      <c r="J116" s="335">
        <v>37.549999999999997</v>
      </c>
    </row>
    <row r="117" spans="1:10" s="325" customFormat="1" ht="39" customHeight="1" x14ac:dyDescent="0.2">
      <c r="A117" s="324" t="s">
        <v>297</v>
      </c>
      <c r="B117" s="248" t="s">
        <v>371</v>
      </c>
      <c r="C117" s="324" t="s">
        <v>46</v>
      </c>
      <c r="D117" s="324" t="s">
        <v>913</v>
      </c>
      <c r="E117" s="415" t="s">
        <v>286</v>
      </c>
      <c r="F117" s="415"/>
      <c r="G117" s="249" t="s">
        <v>2</v>
      </c>
      <c r="H117" s="250">
        <v>0.21</v>
      </c>
      <c r="I117" s="335">
        <v>557.97</v>
      </c>
      <c r="J117" s="335">
        <v>117.17</v>
      </c>
    </row>
    <row r="118" spans="1:10" s="325" customFormat="1" ht="39" customHeight="1" x14ac:dyDescent="0.2">
      <c r="A118" s="324" t="s">
        <v>297</v>
      </c>
      <c r="B118" s="248" t="s">
        <v>372</v>
      </c>
      <c r="C118" s="324" t="s">
        <v>46</v>
      </c>
      <c r="D118" s="324" t="s">
        <v>914</v>
      </c>
      <c r="E118" s="415" t="s">
        <v>286</v>
      </c>
      <c r="F118" s="415"/>
      <c r="G118" s="249" t="s">
        <v>2</v>
      </c>
      <c r="H118" s="250">
        <v>0.21</v>
      </c>
      <c r="I118" s="335">
        <v>94.53</v>
      </c>
      <c r="J118" s="335">
        <v>19.850000000000001</v>
      </c>
    </row>
    <row r="119" spans="1:10" s="325" customFormat="1" ht="24" customHeight="1" x14ac:dyDescent="0.2">
      <c r="A119" s="321" t="s">
        <v>300</v>
      </c>
      <c r="B119" s="251" t="s">
        <v>915</v>
      </c>
      <c r="C119" s="321" t="s">
        <v>46</v>
      </c>
      <c r="D119" s="321" t="s">
        <v>916</v>
      </c>
      <c r="E119" s="416" t="s">
        <v>143</v>
      </c>
      <c r="F119" s="416"/>
      <c r="G119" s="252" t="s">
        <v>92</v>
      </c>
      <c r="H119" s="253">
        <v>1</v>
      </c>
      <c r="I119" s="337">
        <v>51.47</v>
      </c>
      <c r="J119" s="337">
        <v>51.47</v>
      </c>
    </row>
    <row r="120" spans="1:10" s="325" customFormat="1" ht="24" customHeight="1" x14ac:dyDescent="0.2">
      <c r="A120" s="321" t="s">
        <v>300</v>
      </c>
      <c r="B120" s="251" t="s">
        <v>917</v>
      </c>
      <c r="C120" s="321" t="s">
        <v>46</v>
      </c>
      <c r="D120" s="321" t="s">
        <v>918</v>
      </c>
      <c r="E120" s="416" t="s">
        <v>143</v>
      </c>
      <c r="F120" s="416"/>
      <c r="G120" s="252" t="s">
        <v>92</v>
      </c>
      <c r="H120" s="253">
        <v>1</v>
      </c>
      <c r="I120" s="337">
        <v>113.23</v>
      </c>
      <c r="J120" s="337">
        <v>113.23</v>
      </c>
    </row>
    <row r="121" spans="1:10" s="325" customFormat="1" ht="14.25" x14ac:dyDescent="0.2">
      <c r="A121" s="320"/>
      <c r="B121" s="320"/>
      <c r="C121" s="320"/>
      <c r="D121" s="320"/>
      <c r="E121" s="320" t="s">
        <v>301</v>
      </c>
      <c r="F121" s="254">
        <v>330.2</v>
      </c>
      <c r="G121" s="320" t="s">
        <v>302</v>
      </c>
      <c r="H121" s="254">
        <v>0</v>
      </c>
      <c r="I121" s="320" t="s">
        <v>303</v>
      </c>
      <c r="J121" s="254">
        <v>330.2</v>
      </c>
    </row>
    <row r="122" spans="1:10" s="325" customFormat="1" thickBot="1" x14ac:dyDescent="0.25">
      <c r="A122" s="320"/>
      <c r="B122" s="320"/>
      <c r="C122" s="320"/>
      <c r="D122" s="320"/>
      <c r="E122" s="320" t="s">
        <v>304</v>
      </c>
      <c r="F122" s="336">
        <v>276.51</v>
      </c>
      <c r="G122" s="320"/>
      <c r="H122" s="418" t="s">
        <v>305</v>
      </c>
      <c r="I122" s="418"/>
      <c r="J122" s="336">
        <v>1417.73</v>
      </c>
    </row>
    <row r="123" spans="1:10" s="325" customFormat="1" ht="0.95" customHeight="1" thickTop="1" x14ac:dyDescent="0.2">
      <c r="A123" s="207"/>
      <c r="B123" s="207"/>
      <c r="C123" s="207"/>
      <c r="D123" s="207"/>
      <c r="E123" s="207"/>
      <c r="F123" s="207"/>
      <c r="G123" s="207"/>
      <c r="H123" s="207"/>
      <c r="I123" s="207"/>
      <c r="J123" s="207"/>
    </row>
    <row r="124" spans="1:10" s="325" customFormat="1" ht="18" customHeight="1" x14ac:dyDescent="0.2">
      <c r="A124" s="322" t="s">
        <v>815</v>
      </c>
      <c r="B124" s="244" t="s">
        <v>18</v>
      </c>
      <c r="C124" s="322" t="s">
        <v>19</v>
      </c>
      <c r="D124" s="322" t="s">
        <v>20</v>
      </c>
      <c r="E124" s="417" t="s">
        <v>140</v>
      </c>
      <c r="F124" s="417"/>
      <c r="G124" s="245" t="s">
        <v>293</v>
      </c>
      <c r="H124" s="244" t="s">
        <v>294</v>
      </c>
      <c r="I124" s="244" t="s">
        <v>295</v>
      </c>
      <c r="J124" s="244" t="s">
        <v>0</v>
      </c>
    </row>
    <row r="125" spans="1:10" s="325" customFormat="1" ht="26.1" customHeight="1" x14ac:dyDescent="0.2">
      <c r="A125" s="323" t="s">
        <v>296</v>
      </c>
      <c r="B125" s="183" t="s">
        <v>816</v>
      </c>
      <c r="C125" s="323" t="s">
        <v>141</v>
      </c>
      <c r="D125" s="323" t="s">
        <v>817</v>
      </c>
      <c r="E125" s="419" t="s">
        <v>159</v>
      </c>
      <c r="F125" s="419"/>
      <c r="G125" s="184" t="s">
        <v>40</v>
      </c>
      <c r="H125" s="246">
        <v>1</v>
      </c>
      <c r="I125" s="331">
        <v>3592.93</v>
      </c>
      <c r="J125" s="331">
        <v>3592.93</v>
      </c>
    </row>
    <row r="126" spans="1:10" s="325" customFormat="1" ht="39" customHeight="1" x14ac:dyDescent="0.2">
      <c r="A126" s="324" t="s">
        <v>297</v>
      </c>
      <c r="B126" s="248" t="s">
        <v>907</v>
      </c>
      <c r="C126" s="324" t="s">
        <v>46</v>
      </c>
      <c r="D126" s="324" t="s">
        <v>366</v>
      </c>
      <c r="E126" s="415" t="s">
        <v>286</v>
      </c>
      <c r="F126" s="415"/>
      <c r="G126" s="249" t="s">
        <v>1</v>
      </c>
      <c r="H126" s="250">
        <v>6.12</v>
      </c>
      <c r="I126" s="335">
        <v>156.53</v>
      </c>
      <c r="J126" s="335">
        <v>957.96</v>
      </c>
    </row>
    <row r="127" spans="1:10" s="325" customFormat="1" ht="26.1" customHeight="1" x14ac:dyDescent="0.2">
      <c r="A127" s="324" t="s">
        <v>297</v>
      </c>
      <c r="B127" s="248" t="s">
        <v>908</v>
      </c>
      <c r="C127" s="324" t="s">
        <v>46</v>
      </c>
      <c r="D127" s="324" t="s">
        <v>909</v>
      </c>
      <c r="E127" s="415" t="s">
        <v>286</v>
      </c>
      <c r="F127" s="415"/>
      <c r="G127" s="249" t="s">
        <v>2</v>
      </c>
      <c r="H127" s="250">
        <v>3.19</v>
      </c>
      <c r="I127" s="335">
        <v>60.61</v>
      </c>
      <c r="J127" s="335">
        <v>193.34</v>
      </c>
    </row>
    <row r="128" spans="1:10" s="325" customFormat="1" ht="24" customHeight="1" x14ac:dyDescent="0.2">
      <c r="A128" s="324" t="s">
        <v>297</v>
      </c>
      <c r="B128" s="248" t="s">
        <v>892</v>
      </c>
      <c r="C128" s="324" t="s">
        <v>46</v>
      </c>
      <c r="D128" s="324" t="s">
        <v>329</v>
      </c>
      <c r="E128" s="415" t="s">
        <v>286</v>
      </c>
      <c r="F128" s="415"/>
      <c r="G128" s="249" t="s">
        <v>367</v>
      </c>
      <c r="H128" s="250">
        <v>2.5</v>
      </c>
      <c r="I128" s="335">
        <v>24.43</v>
      </c>
      <c r="J128" s="335">
        <v>61.07</v>
      </c>
    </row>
    <row r="129" spans="1:10" s="325" customFormat="1" ht="24" customHeight="1" x14ac:dyDescent="0.2">
      <c r="A129" s="324" t="s">
        <v>297</v>
      </c>
      <c r="B129" s="248" t="s">
        <v>893</v>
      </c>
      <c r="C129" s="324" t="s">
        <v>46</v>
      </c>
      <c r="D129" s="324" t="s">
        <v>299</v>
      </c>
      <c r="E129" s="415" t="s">
        <v>286</v>
      </c>
      <c r="F129" s="415"/>
      <c r="G129" s="249" t="s">
        <v>367</v>
      </c>
      <c r="H129" s="250">
        <v>2.5</v>
      </c>
      <c r="I129" s="335">
        <v>17.77</v>
      </c>
      <c r="J129" s="335">
        <v>44.42</v>
      </c>
    </row>
    <row r="130" spans="1:10" s="325" customFormat="1" ht="26.1" customHeight="1" x14ac:dyDescent="0.2">
      <c r="A130" s="324" t="s">
        <v>297</v>
      </c>
      <c r="B130" s="248" t="s">
        <v>968</v>
      </c>
      <c r="C130" s="324" t="s">
        <v>46</v>
      </c>
      <c r="D130" s="324" t="s">
        <v>432</v>
      </c>
      <c r="E130" s="415" t="s">
        <v>286</v>
      </c>
      <c r="F130" s="415"/>
      <c r="G130" s="249" t="s">
        <v>1</v>
      </c>
      <c r="H130" s="250">
        <v>0.11</v>
      </c>
      <c r="I130" s="335">
        <v>28.32</v>
      </c>
      <c r="J130" s="335">
        <v>3.11</v>
      </c>
    </row>
    <row r="131" spans="1:10" s="325" customFormat="1" ht="39" customHeight="1" x14ac:dyDescent="0.2">
      <c r="A131" s="324" t="s">
        <v>297</v>
      </c>
      <c r="B131" s="248" t="s">
        <v>433</v>
      </c>
      <c r="C131" s="324" t="s">
        <v>48</v>
      </c>
      <c r="D131" s="324" t="s">
        <v>434</v>
      </c>
      <c r="E131" s="415" t="s">
        <v>157</v>
      </c>
      <c r="F131" s="415"/>
      <c r="G131" s="249" t="s">
        <v>2</v>
      </c>
      <c r="H131" s="250">
        <v>0.4</v>
      </c>
      <c r="I131" s="335">
        <v>471.63</v>
      </c>
      <c r="J131" s="335">
        <v>188.65</v>
      </c>
    </row>
    <row r="132" spans="1:10" s="325" customFormat="1" ht="39" customHeight="1" x14ac:dyDescent="0.2">
      <c r="A132" s="324" t="s">
        <v>297</v>
      </c>
      <c r="B132" s="248" t="s">
        <v>898</v>
      </c>
      <c r="C132" s="324" t="s">
        <v>46</v>
      </c>
      <c r="D132" s="324" t="s">
        <v>899</v>
      </c>
      <c r="E132" s="415" t="s">
        <v>286</v>
      </c>
      <c r="F132" s="415"/>
      <c r="G132" s="249" t="s">
        <v>1</v>
      </c>
      <c r="H132" s="250">
        <v>0.79</v>
      </c>
      <c r="I132" s="335">
        <v>53.12</v>
      </c>
      <c r="J132" s="335">
        <v>41.96</v>
      </c>
    </row>
    <row r="133" spans="1:10" s="325" customFormat="1" ht="26.1" customHeight="1" x14ac:dyDescent="0.2">
      <c r="A133" s="321" t="s">
        <v>300</v>
      </c>
      <c r="B133" s="251" t="s">
        <v>368</v>
      </c>
      <c r="C133" s="321" t="s">
        <v>46</v>
      </c>
      <c r="D133" s="321" t="s">
        <v>369</v>
      </c>
      <c r="E133" s="416" t="s">
        <v>143</v>
      </c>
      <c r="F133" s="416"/>
      <c r="G133" s="252" t="s">
        <v>92</v>
      </c>
      <c r="H133" s="253">
        <v>2</v>
      </c>
      <c r="I133" s="337">
        <v>1051.21</v>
      </c>
      <c r="J133" s="337">
        <v>2102.42</v>
      </c>
    </row>
    <row r="134" spans="1:10" s="325" customFormat="1" ht="14.25" x14ac:dyDescent="0.2">
      <c r="A134" s="320"/>
      <c r="B134" s="320"/>
      <c r="C134" s="320"/>
      <c r="D134" s="320"/>
      <c r="E134" s="320" t="s">
        <v>301</v>
      </c>
      <c r="F134" s="254">
        <v>486.46</v>
      </c>
      <c r="G134" s="320" t="s">
        <v>302</v>
      </c>
      <c r="H134" s="254">
        <v>0</v>
      </c>
      <c r="I134" s="320" t="s">
        <v>303</v>
      </c>
      <c r="J134" s="254">
        <v>486.46</v>
      </c>
    </row>
    <row r="135" spans="1:10" s="325" customFormat="1" thickBot="1" x14ac:dyDescent="0.25">
      <c r="A135" s="320"/>
      <c r="B135" s="320"/>
      <c r="C135" s="320"/>
      <c r="D135" s="320"/>
      <c r="E135" s="320" t="s">
        <v>304</v>
      </c>
      <c r="F135" s="336">
        <v>870.56</v>
      </c>
      <c r="G135" s="320"/>
      <c r="H135" s="418" t="s">
        <v>305</v>
      </c>
      <c r="I135" s="418"/>
      <c r="J135" s="336">
        <v>4463.49</v>
      </c>
    </row>
    <row r="136" spans="1:10" s="325" customFormat="1" ht="0.95" customHeight="1" thickTop="1" x14ac:dyDescent="0.2">
      <c r="A136" s="207"/>
      <c r="B136" s="207"/>
      <c r="C136" s="207"/>
      <c r="D136" s="207"/>
      <c r="E136" s="207"/>
      <c r="F136" s="207"/>
      <c r="G136" s="207"/>
      <c r="H136" s="207"/>
      <c r="I136" s="207"/>
      <c r="J136" s="207"/>
    </row>
    <row r="137" spans="1:10" s="325" customFormat="1" ht="18" customHeight="1" x14ac:dyDescent="0.2">
      <c r="A137" s="322" t="s">
        <v>818</v>
      </c>
      <c r="B137" s="244" t="s">
        <v>18</v>
      </c>
      <c r="C137" s="322" t="s">
        <v>19</v>
      </c>
      <c r="D137" s="322" t="s">
        <v>20</v>
      </c>
      <c r="E137" s="417" t="s">
        <v>140</v>
      </c>
      <c r="F137" s="417"/>
      <c r="G137" s="245" t="s">
        <v>293</v>
      </c>
      <c r="H137" s="244" t="s">
        <v>294</v>
      </c>
      <c r="I137" s="244" t="s">
        <v>295</v>
      </c>
      <c r="J137" s="244" t="s">
        <v>0</v>
      </c>
    </row>
    <row r="138" spans="1:10" s="325" customFormat="1" ht="24" customHeight="1" x14ac:dyDescent="0.2">
      <c r="A138" s="323" t="s">
        <v>296</v>
      </c>
      <c r="B138" s="183" t="s">
        <v>819</v>
      </c>
      <c r="C138" s="323" t="s">
        <v>141</v>
      </c>
      <c r="D138" s="323" t="s">
        <v>820</v>
      </c>
      <c r="E138" s="419" t="s">
        <v>150</v>
      </c>
      <c r="F138" s="419"/>
      <c r="G138" s="184" t="s">
        <v>40</v>
      </c>
      <c r="H138" s="246">
        <v>1</v>
      </c>
      <c r="I138" s="331">
        <v>4627.76</v>
      </c>
      <c r="J138" s="331">
        <v>4627.76</v>
      </c>
    </row>
    <row r="139" spans="1:10" s="325" customFormat="1" ht="39" customHeight="1" x14ac:dyDescent="0.2">
      <c r="A139" s="324" t="s">
        <v>297</v>
      </c>
      <c r="B139" s="248" t="s">
        <v>352</v>
      </c>
      <c r="C139" s="324" t="s">
        <v>48</v>
      </c>
      <c r="D139" s="324" t="s">
        <v>353</v>
      </c>
      <c r="E139" s="415" t="s">
        <v>157</v>
      </c>
      <c r="F139" s="415"/>
      <c r="G139" s="249" t="s">
        <v>2</v>
      </c>
      <c r="H139" s="250">
        <v>0.95</v>
      </c>
      <c r="I139" s="335">
        <v>492.81</v>
      </c>
      <c r="J139" s="335">
        <v>468.16</v>
      </c>
    </row>
    <row r="140" spans="1:10" s="325" customFormat="1" ht="39" customHeight="1" x14ac:dyDescent="0.2">
      <c r="A140" s="324" t="s">
        <v>297</v>
      </c>
      <c r="B140" s="248" t="s">
        <v>364</v>
      </c>
      <c r="C140" s="324" t="s">
        <v>48</v>
      </c>
      <c r="D140" s="324" t="s">
        <v>365</v>
      </c>
      <c r="E140" s="415" t="s">
        <v>157</v>
      </c>
      <c r="F140" s="415"/>
      <c r="G140" s="249" t="s">
        <v>1</v>
      </c>
      <c r="H140" s="250">
        <v>6.22</v>
      </c>
      <c r="I140" s="335">
        <v>197.54</v>
      </c>
      <c r="J140" s="335">
        <v>1228.69</v>
      </c>
    </row>
    <row r="141" spans="1:10" s="325" customFormat="1" ht="39" customHeight="1" x14ac:dyDescent="0.2">
      <c r="A141" s="324" t="s">
        <v>297</v>
      </c>
      <c r="B141" s="248" t="s">
        <v>354</v>
      </c>
      <c r="C141" s="324" t="s">
        <v>48</v>
      </c>
      <c r="D141" s="324" t="s">
        <v>355</v>
      </c>
      <c r="E141" s="415" t="s">
        <v>157</v>
      </c>
      <c r="F141" s="415"/>
      <c r="G141" s="249" t="s">
        <v>2</v>
      </c>
      <c r="H141" s="250">
        <v>0.36</v>
      </c>
      <c r="I141" s="335">
        <v>384.81</v>
      </c>
      <c r="J141" s="335">
        <v>138.53</v>
      </c>
    </row>
    <row r="142" spans="1:10" s="325" customFormat="1" ht="39" customHeight="1" x14ac:dyDescent="0.2">
      <c r="A142" s="324" t="s">
        <v>297</v>
      </c>
      <c r="B142" s="248" t="s">
        <v>270</v>
      </c>
      <c r="C142" s="324" t="s">
        <v>48</v>
      </c>
      <c r="D142" s="324" t="s">
        <v>271</v>
      </c>
      <c r="E142" s="415" t="s">
        <v>157</v>
      </c>
      <c r="F142" s="415"/>
      <c r="G142" s="249" t="s">
        <v>2</v>
      </c>
      <c r="H142" s="250">
        <v>0.36</v>
      </c>
      <c r="I142" s="335">
        <v>154.26</v>
      </c>
      <c r="J142" s="335">
        <v>55.53</v>
      </c>
    </row>
    <row r="143" spans="1:10" s="325" customFormat="1" ht="26.1" customHeight="1" x14ac:dyDescent="0.2">
      <c r="A143" s="324" t="s">
        <v>297</v>
      </c>
      <c r="B143" s="248" t="s">
        <v>920</v>
      </c>
      <c r="C143" s="324" t="s">
        <v>48</v>
      </c>
      <c r="D143" s="324" t="s">
        <v>921</v>
      </c>
      <c r="E143" s="415" t="s">
        <v>157</v>
      </c>
      <c r="F143" s="415"/>
      <c r="G143" s="249" t="s">
        <v>2</v>
      </c>
      <c r="H143" s="250">
        <v>0.26400000000000001</v>
      </c>
      <c r="I143" s="335">
        <v>977.55</v>
      </c>
      <c r="J143" s="335">
        <v>258.07</v>
      </c>
    </row>
    <row r="144" spans="1:10" s="325" customFormat="1" ht="26.1" customHeight="1" x14ac:dyDescent="0.2">
      <c r="A144" s="324" t="s">
        <v>297</v>
      </c>
      <c r="B144" s="248" t="s">
        <v>902</v>
      </c>
      <c r="C144" s="324" t="s">
        <v>46</v>
      </c>
      <c r="D144" s="324" t="s">
        <v>903</v>
      </c>
      <c r="E144" s="415" t="s">
        <v>286</v>
      </c>
      <c r="F144" s="415"/>
      <c r="G144" s="249" t="s">
        <v>358</v>
      </c>
      <c r="H144" s="250">
        <v>111.4</v>
      </c>
      <c r="I144" s="335">
        <v>13.52</v>
      </c>
      <c r="J144" s="335">
        <v>1506.12</v>
      </c>
    </row>
    <row r="145" spans="1:10" s="325" customFormat="1" ht="39" customHeight="1" x14ac:dyDescent="0.2">
      <c r="A145" s="324" t="s">
        <v>297</v>
      </c>
      <c r="B145" s="248" t="s">
        <v>919</v>
      </c>
      <c r="C145" s="324" t="s">
        <v>141</v>
      </c>
      <c r="D145" s="324" t="s">
        <v>905</v>
      </c>
      <c r="E145" s="415" t="s">
        <v>142</v>
      </c>
      <c r="F145" s="415"/>
      <c r="G145" s="249" t="s">
        <v>2</v>
      </c>
      <c r="H145" s="250">
        <v>1.2</v>
      </c>
      <c r="I145" s="335">
        <v>30.44</v>
      </c>
      <c r="J145" s="335">
        <v>36.520000000000003</v>
      </c>
    </row>
    <row r="146" spans="1:10" s="325" customFormat="1" ht="39" customHeight="1" x14ac:dyDescent="0.2">
      <c r="A146" s="324" t="s">
        <v>297</v>
      </c>
      <c r="B146" s="248" t="s">
        <v>900</v>
      </c>
      <c r="C146" s="324" t="s">
        <v>46</v>
      </c>
      <c r="D146" s="324" t="s">
        <v>360</v>
      </c>
      <c r="E146" s="415" t="s">
        <v>286</v>
      </c>
      <c r="F146" s="415"/>
      <c r="G146" s="249" t="s">
        <v>1</v>
      </c>
      <c r="H146" s="250">
        <v>7.56</v>
      </c>
      <c r="I146" s="335">
        <v>84.45</v>
      </c>
      <c r="J146" s="335">
        <v>638.44000000000005</v>
      </c>
    </row>
    <row r="147" spans="1:10" s="325" customFormat="1" ht="39" customHeight="1" x14ac:dyDescent="0.2">
      <c r="A147" s="324" t="s">
        <v>297</v>
      </c>
      <c r="B147" s="248" t="s">
        <v>901</v>
      </c>
      <c r="C147" s="324" t="s">
        <v>46</v>
      </c>
      <c r="D147" s="324" t="s">
        <v>363</v>
      </c>
      <c r="E147" s="415" t="s">
        <v>286</v>
      </c>
      <c r="F147" s="415"/>
      <c r="G147" s="249" t="s">
        <v>1</v>
      </c>
      <c r="H147" s="250">
        <v>6.8</v>
      </c>
      <c r="I147" s="335">
        <v>43.78</v>
      </c>
      <c r="J147" s="335">
        <v>297.7</v>
      </c>
    </row>
    <row r="148" spans="1:10" s="325" customFormat="1" ht="14.25" x14ac:dyDescent="0.2">
      <c r="A148" s="320"/>
      <c r="B148" s="320"/>
      <c r="C148" s="320"/>
      <c r="D148" s="320"/>
      <c r="E148" s="320" t="s">
        <v>301</v>
      </c>
      <c r="F148" s="254">
        <v>897.32</v>
      </c>
      <c r="G148" s="320" t="s">
        <v>302</v>
      </c>
      <c r="H148" s="254">
        <v>0</v>
      </c>
      <c r="I148" s="320" t="s">
        <v>303</v>
      </c>
      <c r="J148" s="254">
        <v>897.32</v>
      </c>
    </row>
    <row r="149" spans="1:10" s="325" customFormat="1" thickBot="1" x14ac:dyDescent="0.25">
      <c r="A149" s="320"/>
      <c r="B149" s="320"/>
      <c r="C149" s="320"/>
      <c r="D149" s="320"/>
      <c r="E149" s="320" t="s">
        <v>304</v>
      </c>
      <c r="F149" s="336">
        <v>1121.3</v>
      </c>
      <c r="G149" s="320"/>
      <c r="H149" s="418" t="s">
        <v>305</v>
      </c>
      <c r="I149" s="418"/>
      <c r="J149" s="336">
        <v>5749.06</v>
      </c>
    </row>
    <row r="150" spans="1:10" s="325" customFormat="1" ht="0.95" customHeight="1" thickTop="1" x14ac:dyDescent="0.2">
      <c r="A150" s="207"/>
      <c r="B150" s="207"/>
      <c r="C150" s="207"/>
      <c r="D150" s="207"/>
      <c r="E150" s="207"/>
      <c r="F150" s="207"/>
      <c r="G150" s="207"/>
      <c r="H150" s="207"/>
      <c r="I150" s="207"/>
      <c r="J150" s="207"/>
    </row>
    <row r="151" spans="1:10" s="325" customFormat="1" ht="18" customHeight="1" x14ac:dyDescent="0.2">
      <c r="A151" s="322" t="s">
        <v>821</v>
      </c>
      <c r="B151" s="244" t="s">
        <v>18</v>
      </c>
      <c r="C151" s="322" t="s">
        <v>19</v>
      </c>
      <c r="D151" s="322" t="s">
        <v>20</v>
      </c>
      <c r="E151" s="417" t="s">
        <v>140</v>
      </c>
      <c r="F151" s="417"/>
      <c r="G151" s="245" t="s">
        <v>293</v>
      </c>
      <c r="H151" s="244" t="s">
        <v>294</v>
      </c>
      <c r="I151" s="244" t="s">
        <v>295</v>
      </c>
      <c r="J151" s="244" t="s">
        <v>0</v>
      </c>
    </row>
    <row r="152" spans="1:10" s="325" customFormat="1" ht="24" customHeight="1" x14ac:dyDescent="0.2">
      <c r="A152" s="323" t="s">
        <v>296</v>
      </c>
      <c r="B152" s="183" t="s">
        <v>822</v>
      </c>
      <c r="C152" s="323" t="s">
        <v>141</v>
      </c>
      <c r="D152" s="323" t="s">
        <v>823</v>
      </c>
      <c r="E152" s="419" t="s">
        <v>150</v>
      </c>
      <c r="F152" s="419"/>
      <c r="G152" s="184" t="s">
        <v>40</v>
      </c>
      <c r="H152" s="246">
        <v>1</v>
      </c>
      <c r="I152" s="331">
        <v>5508.08</v>
      </c>
      <c r="J152" s="331">
        <v>5508.08</v>
      </c>
    </row>
    <row r="153" spans="1:10" s="325" customFormat="1" ht="39" customHeight="1" x14ac:dyDescent="0.2">
      <c r="A153" s="324" t="s">
        <v>297</v>
      </c>
      <c r="B153" s="248" t="s">
        <v>352</v>
      </c>
      <c r="C153" s="324" t="s">
        <v>48</v>
      </c>
      <c r="D153" s="324" t="s">
        <v>353</v>
      </c>
      <c r="E153" s="415" t="s">
        <v>157</v>
      </c>
      <c r="F153" s="415"/>
      <c r="G153" s="249" t="s">
        <v>2</v>
      </c>
      <c r="H153" s="250">
        <v>1.38</v>
      </c>
      <c r="I153" s="335">
        <v>492.81</v>
      </c>
      <c r="J153" s="335">
        <v>680.07</v>
      </c>
    </row>
    <row r="154" spans="1:10" s="325" customFormat="1" ht="39" customHeight="1" x14ac:dyDescent="0.2">
      <c r="A154" s="324" t="s">
        <v>297</v>
      </c>
      <c r="B154" s="248" t="s">
        <v>364</v>
      </c>
      <c r="C154" s="324" t="s">
        <v>48</v>
      </c>
      <c r="D154" s="324" t="s">
        <v>365</v>
      </c>
      <c r="E154" s="415" t="s">
        <v>157</v>
      </c>
      <c r="F154" s="415"/>
      <c r="G154" s="249" t="s">
        <v>1</v>
      </c>
      <c r="H154" s="250">
        <v>8.82</v>
      </c>
      <c r="I154" s="335">
        <v>197.54</v>
      </c>
      <c r="J154" s="335">
        <v>1742.3</v>
      </c>
    </row>
    <row r="155" spans="1:10" s="325" customFormat="1" ht="39" customHeight="1" x14ac:dyDescent="0.2">
      <c r="A155" s="324" t="s">
        <v>297</v>
      </c>
      <c r="B155" s="248" t="s">
        <v>354</v>
      </c>
      <c r="C155" s="324" t="s">
        <v>48</v>
      </c>
      <c r="D155" s="324" t="s">
        <v>355</v>
      </c>
      <c r="E155" s="415" t="s">
        <v>157</v>
      </c>
      <c r="F155" s="415"/>
      <c r="G155" s="249" t="s">
        <v>2</v>
      </c>
      <c r="H155" s="250">
        <v>0.43</v>
      </c>
      <c r="I155" s="335">
        <v>384.81</v>
      </c>
      <c r="J155" s="335">
        <v>165.46</v>
      </c>
    </row>
    <row r="156" spans="1:10" s="325" customFormat="1" ht="39" customHeight="1" x14ac:dyDescent="0.2">
      <c r="A156" s="324" t="s">
        <v>297</v>
      </c>
      <c r="B156" s="248" t="s">
        <v>270</v>
      </c>
      <c r="C156" s="324" t="s">
        <v>48</v>
      </c>
      <c r="D156" s="324" t="s">
        <v>271</v>
      </c>
      <c r="E156" s="415" t="s">
        <v>157</v>
      </c>
      <c r="F156" s="415"/>
      <c r="G156" s="249" t="s">
        <v>2</v>
      </c>
      <c r="H156" s="250">
        <v>0.43</v>
      </c>
      <c r="I156" s="335">
        <v>154.26</v>
      </c>
      <c r="J156" s="335">
        <v>66.33</v>
      </c>
    </row>
    <row r="157" spans="1:10" s="325" customFormat="1" ht="39" customHeight="1" x14ac:dyDescent="0.2">
      <c r="A157" s="324" t="s">
        <v>297</v>
      </c>
      <c r="B157" s="248" t="s">
        <v>919</v>
      </c>
      <c r="C157" s="324" t="s">
        <v>141</v>
      </c>
      <c r="D157" s="324" t="s">
        <v>905</v>
      </c>
      <c r="E157" s="415" t="s">
        <v>142</v>
      </c>
      <c r="F157" s="415"/>
      <c r="G157" s="249" t="s">
        <v>2</v>
      </c>
      <c r="H157" s="250">
        <v>1.96</v>
      </c>
      <c r="I157" s="335">
        <v>30.44</v>
      </c>
      <c r="J157" s="335">
        <v>59.66</v>
      </c>
    </row>
    <row r="158" spans="1:10" s="325" customFormat="1" ht="26.1" customHeight="1" x14ac:dyDescent="0.2">
      <c r="A158" s="324" t="s">
        <v>297</v>
      </c>
      <c r="B158" s="248" t="s">
        <v>920</v>
      </c>
      <c r="C158" s="324" t="s">
        <v>48</v>
      </c>
      <c r="D158" s="324" t="s">
        <v>921</v>
      </c>
      <c r="E158" s="415" t="s">
        <v>157</v>
      </c>
      <c r="F158" s="415"/>
      <c r="G158" s="249" t="s">
        <v>2</v>
      </c>
      <c r="H158" s="250">
        <v>0.504</v>
      </c>
      <c r="I158" s="335">
        <v>977.55</v>
      </c>
      <c r="J158" s="335">
        <v>492.68</v>
      </c>
    </row>
    <row r="159" spans="1:10" s="325" customFormat="1" ht="26.1" customHeight="1" x14ac:dyDescent="0.2">
      <c r="A159" s="324" t="s">
        <v>297</v>
      </c>
      <c r="B159" s="248" t="s">
        <v>902</v>
      </c>
      <c r="C159" s="324" t="s">
        <v>46</v>
      </c>
      <c r="D159" s="324" t="s">
        <v>903</v>
      </c>
      <c r="E159" s="415" t="s">
        <v>286</v>
      </c>
      <c r="F159" s="415"/>
      <c r="G159" s="249" t="s">
        <v>358</v>
      </c>
      <c r="H159" s="250">
        <v>111.4</v>
      </c>
      <c r="I159" s="335">
        <v>13.52</v>
      </c>
      <c r="J159" s="335">
        <v>1506.12</v>
      </c>
    </row>
    <row r="160" spans="1:10" s="325" customFormat="1" ht="39" customHeight="1" x14ac:dyDescent="0.2">
      <c r="A160" s="324" t="s">
        <v>297</v>
      </c>
      <c r="B160" s="248" t="s">
        <v>900</v>
      </c>
      <c r="C160" s="324" t="s">
        <v>46</v>
      </c>
      <c r="D160" s="324" t="s">
        <v>360</v>
      </c>
      <c r="E160" s="415" t="s">
        <v>286</v>
      </c>
      <c r="F160" s="415"/>
      <c r="G160" s="249" t="s">
        <v>1</v>
      </c>
      <c r="H160" s="250">
        <v>6.62</v>
      </c>
      <c r="I160" s="335">
        <v>84.45</v>
      </c>
      <c r="J160" s="335">
        <v>559.04999999999995</v>
      </c>
    </row>
    <row r="161" spans="1:10" s="325" customFormat="1" ht="39" customHeight="1" x14ac:dyDescent="0.2">
      <c r="A161" s="324" t="s">
        <v>297</v>
      </c>
      <c r="B161" s="248" t="s">
        <v>901</v>
      </c>
      <c r="C161" s="324" t="s">
        <v>46</v>
      </c>
      <c r="D161" s="324" t="s">
        <v>363</v>
      </c>
      <c r="E161" s="415" t="s">
        <v>286</v>
      </c>
      <c r="F161" s="415"/>
      <c r="G161" s="249" t="s">
        <v>1</v>
      </c>
      <c r="H161" s="250">
        <v>5.4</v>
      </c>
      <c r="I161" s="335">
        <v>43.78</v>
      </c>
      <c r="J161" s="335">
        <v>236.41</v>
      </c>
    </row>
    <row r="162" spans="1:10" s="325" customFormat="1" ht="14.25" x14ac:dyDescent="0.2">
      <c r="A162" s="320"/>
      <c r="B162" s="320"/>
      <c r="C162" s="320"/>
      <c r="D162" s="320"/>
      <c r="E162" s="320" t="s">
        <v>301</v>
      </c>
      <c r="F162" s="254">
        <v>1039.99</v>
      </c>
      <c r="G162" s="320" t="s">
        <v>302</v>
      </c>
      <c r="H162" s="254">
        <v>0</v>
      </c>
      <c r="I162" s="320" t="s">
        <v>303</v>
      </c>
      <c r="J162" s="254">
        <v>1039.99</v>
      </c>
    </row>
    <row r="163" spans="1:10" s="325" customFormat="1" thickBot="1" x14ac:dyDescent="0.25">
      <c r="A163" s="320"/>
      <c r="B163" s="320"/>
      <c r="C163" s="320"/>
      <c r="D163" s="320"/>
      <c r="E163" s="320" t="s">
        <v>304</v>
      </c>
      <c r="F163" s="336">
        <v>1334.6</v>
      </c>
      <c r="G163" s="320"/>
      <c r="H163" s="418" t="s">
        <v>305</v>
      </c>
      <c r="I163" s="418"/>
      <c r="J163" s="336">
        <v>6842.68</v>
      </c>
    </row>
    <row r="164" spans="1:10" s="325" customFormat="1" ht="0.95" customHeight="1" thickTop="1" x14ac:dyDescent="0.2">
      <c r="A164" s="207"/>
      <c r="B164" s="207"/>
      <c r="C164" s="207"/>
      <c r="D164" s="207"/>
      <c r="E164" s="207"/>
      <c r="F164" s="207"/>
      <c r="G164" s="207"/>
      <c r="H164" s="207"/>
      <c r="I164" s="207"/>
      <c r="J164" s="207"/>
    </row>
    <row r="165" spans="1:10" s="325" customFormat="1" ht="18" customHeight="1" x14ac:dyDescent="0.2">
      <c r="A165" s="322" t="s">
        <v>824</v>
      </c>
      <c r="B165" s="244" t="s">
        <v>18</v>
      </c>
      <c r="C165" s="322" t="s">
        <v>19</v>
      </c>
      <c r="D165" s="322" t="s">
        <v>20</v>
      </c>
      <c r="E165" s="417" t="s">
        <v>140</v>
      </c>
      <c r="F165" s="417"/>
      <c r="G165" s="245" t="s">
        <v>293</v>
      </c>
      <c r="H165" s="244" t="s">
        <v>294</v>
      </c>
      <c r="I165" s="244" t="s">
        <v>295</v>
      </c>
      <c r="J165" s="244" t="s">
        <v>0</v>
      </c>
    </row>
    <row r="166" spans="1:10" s="325" customFormat="1" ht="26.1" customHeight="1" x14ac:dyDescent="0.2">
      <c r="A166" s="323" t="s">
        <v>296</v>
      </c>
      <c r="B166" s="183" t="s">
        <v>825</v>
      </c>
      <c r="C166" s="323" t="s">
        <v>141</v>
      </c>
      <c r="D166" s="323" t="s">
        <v>826</v>
      </c>
      <c r="E166" s="419" t="s">
        <v>155</v>
      </c>
      <c r="F166" s="419"/>
      <c r="G166" s="184" t="s">
        <v>40</v>
      </c>
      <c r="H166" s="246">
        <v>1</v>
      </c>
      <c r="I166" s="331">
        <v>13208.17</v>
      </c>
      <c r="J166" s="331">
        <v>13208.17</v>
      </c>
    </row>
    <row r="167" spans="1:10" s="325" customFormat="1" ht="39" customHeight="1" x14ac:dyDescent="0.2">
      <c r="A167" s="324" t="s">
        <v>297</v>
      </c>
      <c r="B167" s="248" t="s">
        <v>352</v>
      </c>
      <c r="C167" s="324" t="s">
        <v>48</v>
      </c>
      <c r="D167" s="324" t="s">
        <v>353</v>
      </c>
      <c r="E167" s="415" t="s">
        <v>157</v>
      </c>
      <c r="F167" s="415"/>
      <c r="G167" s="249" t="s">
        <v>2</v>
      </c>
      <c r="H167" s="250">
        <v>5.77</v>
      </c>
      <c r="I167" s="335">
        <v>492.81</v>
      </c>
      <c r="J167" s="335">
        <v>2843.51</v>
      </c>
    </row>
    <row r="168" spans="1:10" s="325" customFormat="1" ht="39" customHeight="1" x14ac:dyDescent="0.2">
      <c r="A168" s="324" t="s">
        <v>297</v>
      </c>
      <c r="B168" s="248" t="s">
        <v>364</v>
      </c>
      <c r="C168" s="324" t="s">
        <v>48</v>
      </c>
      <c r="D168" s="324" t="s">
        <v>365</v>
      </c>
      <c r="E168" s="415" t="s">
        <v>157</v>
      </c>
      <c r="F168" s="415"/>
      <c r="G168" s="249" t="s">
        <v>1</v>
      </c>
      <c r="H168" s="250">
        <v>51.12</v>
      </c>
      <c r="I168" s="335">
        <v>197.54</v>
      </c>
      <c r="J168" s="335">
        <v>10098.24</v>
      </c>
    </row>
    <row r="169" spans="1:10" s="325" customFormat="1" ht="24" customHeight="1" x14ac:dyDescent="0.2">
      <c r="A169" s="324" t="s">
        <v>297</v>
      </c>
      <c r="B169" s="248" t="s">
        <v>356</v>
      </c>
      <c r="C169" s="324" t="s">
        <v>46</v>
      </c>
      <c r="D169" s="324" t="s">
        <v>357</v>
      </c>
      <c r="E169" s="415" t="s">
        <v>147</v>
      </c>
      <c r="F169" s="415"/>
      <c r="G169" s="249" t="s">
        <v>358</v>
      </c>
      <c r="H169" s="250">
        <v>299</v>
      </c>
      <c r="I169" s="335">
        <v>0</v>
      </c>
      <c r="J169" s="335">
        <v>0</v>
      </c>
    </row>
    <row r="170" spans="1:10" s="325" customFormat="1" ht="26.1" customHeight="1" x14ac:dyDescent="0.2">
      <c r="A170" s="324" t="s">
        <v>297</v>
      </c>
      <c r="B170" s="248" t="s">
        <v>791</v>
      </c>
      <c r="C170" s="324" t="s">
        <v>46</v>
      </c>
      <c r="D170" s="324" t="s">
        <v>792</v>
      </c>
      <c r="E170" s="415" t="s">
        <v>286</v>
      </c>
      <c r="F170" s="415"/>
      <c r="G170" s="249" t="s">
        <v>2</v>
      </c>
      <c r="H170" s="250">
        <v>0.52</v>
      </c>
      <c r="I170" s="335">
        <v>512.35</v>
      </c>
      <c r="J170" s="335">
        <v>266.42</v>
      </c>
    </row>
    <row r="171" spans="1:10" s="325" customFormat="1" ht="14.25" x14ac:dyDescent="0.2">
      <c r="A171" s="320"/>
      <c r="B171" s="320"/>
      <c r="C171" s="320"/>
      <c r="D171" s="320"/>
      <c r="E171" s="320" t="s">
        <v>301</v>
      </c>
      <c r="F171" s="254">
        <v>2028.69</v>
      </c>
      <c r="G171" s="320" t="s">
        <v>302</v>
      </c>
      <c r="H171" s="254">
        <v>0</v>
      </c>
      <c r="I171" s="320" t="s">
        <v>303</v>
      </c>
      <c r="J171" s="254">
        <v>2028.69</v>
      </c>
    </row>
    <row r="172" spans="1:10" s="325" customFormat="1" thickBot="1" x14ac:dyDescent="0.25">
      <c r="A172" s="320"/>
      <c r="B172" s="320"/>
      <c r="C172" s="320"/>
      <c r="D172" s="320"/>
      <c r="E172" s="320" t="s">
        <v>304</v>
      </c>
      <c r="F172" s="336">
        <v>3200.33</v>
      </c>
      <c r="G172" s="320"/>
      <c r="H172" s="418" t="s">
        <v>305</v>
      </c>
      <c r="I172" s="418"/>
      <c r="J172" s="336">
        <v>16408.5</v>
      </c>
    </row>
    <row r="173" spans="1:10" s="325" customFormat="1" ht="0.95" customHeight="1" thickTop="1" x14ac:dyDescent="0.2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</row>
    <row r="174" spans="1:10" s="325" customFormat="1" ht="18" customHeight="1" x14ac:dyDescent="0.2">
      <c r="A174" s="322" t="s">
        <v>827</v>
      </c>
      <c r="B174" s="244" t="s">
        <v>18</v>
      </c>
      <c r="C174" s="322" t="s">
        <v>19</v>
      </c>
      <c r="D174" s="322" t="s">
        <v>20</v>
      </c>
      <c r="E174" s="417" t="s">
        <v>140</v>
      </c>
      <c r="F174" s="417"/>
      <c r="G174" s="245" t="s">
        <v>293</v>
      </c>
      <c r="H174" s="244" t="s">
        <v>294</v>
      </c>
      <c r="I174" s="244" t="s">
        <v>295</v>
      </c>
      <c r="J174" s="244" t="s">
        <v>0</v>
      </c>
    </row>
    <row r="175" spans="1:10" s="325" customFormat="1" ht="26.1" customHeight="1" x14ac:dyDescent="0.2">
      <c r="A175" s="323" t="s">
        <v>296</v>
      </c>
      <c r="B175" s="183" t="s">
        <v>828</v>
      </c>
      <c r="C175" s="323" t="s">
        <v>141</v>
      </c>
      <c r="D175" s="323" t="s">
        <v>829</v>
      </c>
      <c r="E175" s="419" t="s">
        <v>150</v>
      </c>
      <c r="F175" s="419"/>
      <c r="G175" s="184" t="s">
        <v>47</v>
      </c>
      <c r="H175" s="246">
        <v>1</v>
      </c>
      <c r="I175" s="331">
        <v>941.86</v>
      </c>
      <c r="J175" s="331">
        <v>941.86</v>
      </c>
    </row>
    <row r="176" spans="1:10" s="325" customFormat="1" ht="26.1" customHeight="1" x14ac:dyDescent="0.2">
      <c r="A176" s="324" t="s">
        <v>297</v>
      </c>
      <c r="B176" s="248" t="s">
        <v>330</v>
      </c>
      <c r="C176" s="324" t="s">
        <v>48</v>
      </c>
      <c r="D176" s="324" t="s">
        <v>331</v>
      </c>
      <c r="E176" s="415" t="s">
        <v>142</v>
      </c>
      <c r="F176" s="415"/>
      <c r="G176" s="249" t="s">
        <v>2</v>
      </c>
      <c r="H176" s="250">
        <v>0.21</v>
      </c>
      <c r="I176" s="335">
        <v>633.29999999999995</v>
      </c>
      <c r="J176" s="335">
        <v>132.99</v>
      </c>
    </row>
    <row r="177" spans="1:10" s="325" customFormat="1" ht="39" customHeight="1" x14ac:dyDescent="0.2">
      <c r="A177" s="324" t="s">
        <v>297</v>
      </c>
      <c r="B177" s="248" t="s">
        <v>364</v>
      </c>
      <c r="C177" s="324" t="s">
        <v>48</v>
      </c>
      <c r="D177" s="324" t="s">
        <v>365</v>
      </c>
      <c r="E177" s="415" t="s">
        <v>157</v>
      </c>
      <c r="F177" s="415"/>
      <c r="G177" s="249" t="s">
        <v>1</v>
      </c>
      <c r="H177" s="250">
        <v>2.1</v>
      </c>
      <c r="I177" s="335">
        <v>197.54</v>
      </c>
      <c r="J177" s="335">
        <v>414.83</v>
      </c>
    </row>
    <row r="178" spans="1:10" s="325" customFormat="1" ht="24" customHeight="1" x14ac:dyDescent="0.2">
      <c r="A178" s="324" t="s">
        <v>297</v>
      </c>
      <c r="B178" s="248" t="s">
        <v>328</v>
      </c>
      <c r="C178" s="324" t="s">
        <v>48</v>
      </c>
      <c r="D178" s="324" t="s">
        <v>329</v>
      </c>
      <c r="E178" s="415" t="s">
        <v>142</v>
      </c>
      <c r="F178" s="415"/>
      <c r="G178" s="249" t="s">
        <v>51</v>
      </c>
      <c r="H178" s="250">
        <v>8</v>
      </c>
      <c r="I178" s="335">
        <v>24.43</v>
      </c>
      <c r="J178" s="335">
        <v>195.44</v>
      </c>
    </row>
    <row r="179" spans="1:10" s="325" customFormat="1" ht="24" customHeight="1" x14ac:dyDescent="0.2">
      <c r="A179" s="324" t="s">
        <v>297</v>
      </c>
      <c r="B179" s="248" t="s">
        <v>298</v>
      </c>
      <c r="C179" s="324" t="s">
        <v>48</v>
      </c>
      <c r="D179" s="324" t="s">
        <v>299</v>
      </c>
      <c r="E179" s="415" t="s">
        <v>142</v>
      </c>
      <c r="F179" s="415"/>
      <c r="G179" s="249" t="s">
        <v>51</v>
      </c>
      <c r="H179" s="250">
        <v>8</v>
      </c>
      <c r="I179" s="335">
        <v>17.77</v>
      </c>
      <c r="J179" s="335">
        <v>142.16</v>
      </c>
    </row>
    <row r="180" spans="1:10" s="325" customFormat="1" ht="39" customHeight="1" x14ac:dyDescent="0.2">
      <c r="A180" s="324" t="s">
        <v>297</v>
      </c>
      <c r="B180" s="248" t="s">
        <v>435</v>
      </c>
      <c r="C180" s="324" t="s">
        <v>48</v>
      </c>
      <c r="D180" s="324" t="s">
        <v>436</v>
      </c>
      <c r="E180" s="415" t="s">
        <v>148</v>
      </c>
      <c r="F180" s="415"/>
      <c r="G180" s="249" t="s">
        <v>65</v>
      </c>
      <c r="H180" s="250">
        <v>4.4000000000000004</v>
      </c>
      <c r="I180" s="335">
        <v>1.72</v>
      </c>
      <c r="J180" s="335">
        <v>7.56</v>
      </c>
    </row>
    <row r="181" spans="1:10" s="325" customFormat="1" ht="26.1" customHeight="1" x14ac:dyDescent="0.2">
      <c r="A181" s="321" t="s">
        <v>300</v>
      </c>
      <c r="B181" s="251" t="s">
        <v>373</v>
      </c>
      <c r="C181" s="321" t="s">
        <v>48</v>
      </c>
      <c r="D181" s="321" t="s">
        <v>374</v>
      </c>
      <c r="E181" s="416" t="s">
        <v>143</v>
      </c>
      <c r="F181" s="416"/>
      <c r="G181" s="252" t="s">
        <v>2</v>
      </c>
      <c r="H181" s="253">
        <v>0.48</v>
      </c>
      <c r="I181" s="337">
        <v>101.84</v>
      </c>
      <c r="J181" s="337">
        <v>48.88</v>
      </c>
    </row>
    <row r="182" spans="1:10" s="325" customFormat="1" ht="14.25" x14ac:dyDescent="0.2">
      <c r="A182" s="320"/>
      <c r="B182" s="320"/>
      <c r="C182" s="320"/>
      <c r="D182" s="320"/>
      <c r="E182" s="320" t="s">
        <v>301</v>
      </c>
      <c r="F182" s="254">
        <v>339.13</v>
      </c>
      <c r="G182" s="320" t="s">
        <v>302</v>
      </c>
      <c r="H182" s="254">
        <v>0</v>
      </c>
      <c r="I182" s="320" t="s">
        <v>303</v>
      </c>
      <c r="J182" s="254">
        <v>339.13</v>
      </c>
    </row>
    <row r="183" spans="1:10" s="325" customFormat="1" thickBot="1" x14ac:dyDescent="0.25">
      <c r="A183" s="320"/>
      <c r="B183" s="320"/>
      <c r="C183" s="320"/>
      <c r="D183" s="320"/>
      <c r="E183" s="320" t="s">
        <v>304</v>
      </c>
      <c r="F183" s="336">
        <v>228.21</v>
      </c>
      <c r="G183" s="320"/>
      <c r="H183" s="418" t="s">
        <v>305</v>
      </c>
      <c r="I183" s="418"/>
      <c r="J183" s="336">
        <v>1170.07</v>
      </c>
    </row>
    <row r="184" spans="1:10" s="325" customFormat="1" ht="0.95" customHeight="1" thickTop="1" x14ac:dyDescent="0.2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</row>
    <row r="185" spans="1:10" s="325" customFormat="1" ht="18" customHeight="1" x14ac:dyDescent="0.2">
      <c r="A185" s="322" t="s">
        <v>830</v>
      </c>
      <c r="B185" s="244" t="s">
        <v>18</v>
      </c>
      <c r="C185" s="322" t="s">
        <v>19</v>
      </c>
      <c r="D185" s="322" t="s">
        <v>20</v>
      </c>
      <c r="E185" s="417" t="s">
        <v>140</v>
      </c>
      <c r="F185" s="417"/>
      <c r="G185" s="245" t="s">
        <v>293</v>
      </c>
      <c r="H185" s="244" t="s">
        <v>294</v>
      </c>
      <c r="I185" s="244" t="s">
        <v>295</v>
      </c>
      <c r="J185" s="244" t="s">
        <v>0</v>
      </c>
    </row>
    <row r="186" spans="1:10" s="325" customFormat="1" ht="26.1" customHeight="1" x14ac:dyDescent="0.2">
      <c r="A186" s="323" t="s">
        <v>296</v>
      </c>
      <c r="B186" s="183" t="s">
        <v>831</v>
      </c>
      <c r="C186" s="323" t="s">
        <v>141</v>
      </c>
      <c r="D186" s="323" t="s">
        <v>832</v>
      </c>
      <c r="E186" s="419" t="s">
        <v>155</v>
      </c>
      <c r="F186" s="419"/>
      <c r="G186" s="184" t="s">
        <v>47</v>
      </c>
      <c r="H186" s="246">
        <v>1</v>
      </c>
      <c r="I186" s="331">
        <v>3789.4</v>
      </c>
      <c r="J186" s="331">
        <v>3789.4</v>
      </c>
    </row>
    <row r="187" spans="1:10" s="325" customFormat="1" ht="65.099999999999994" customHeight="1" x14ac:dyDescent="0.2">
      <c r="A187" s="324" t="s">
        <v>297</v>
      </c>
      <c r="B187" s="248" t="s">
        <v>735</v>
      </c>
      <c r="C187" s="324" t="s">
        <v>48</v>
      </c>
      <c r="D187" s="324" t="s">
        <v>736</v>
      </c>
      <c r="E187" s="415" t="s">
        <v>172</v>
      </c>
      <c r="F187" s="415"/>
      <c r="G187" s="249" t="s">
        <v>2</v>
      </c>
      <c r="H187" s="250">
        <v>13.69</v>
      </c>
      <c r="I187" s="335">
        <v>11.76</v>
      </c>
      <c r="J187" s="335">
        <v>160.99</v>
      </c>
    </row>
    <row r="188" spans="1:10" s="325" customFormat="1" ht="26.1" customHeight="1" x14ac:dyDescent="0.2">
      <c r="A188" s="324" t="s">
        <v>297</v>
      </c>
      <c r="B188" s="248" t="s">
        <v>291</v>
      </c>
      <c r="C188" s="324" t="s">
        <v>46</v>
      </c>
      <c r="D188" s="324" t="s">
        <v>796</v>
      </c>
      <c r="E188" s="415" t="s">
        <v>286</v>
      </c>
      <c r="F188" s="415"/>
      <c r="G188" s="249" t="s">
        <v>2</v>
      </c>
      <c r="H188" s="250">
        <v>2.67</v>
      </c>
      <c r="I188" s="335">
        <v>175.7</v>
      </c>
      <c r="J188" s="335">
        <v>469.11</v>
      </c>
    </row>
    <row r="189" spans="1:10" s="325" customFormat="1" ht="39" customHeight="1" x14ac:dyDescent="0.2">
      <c r="A189" s="324" t="s">
        <v>297</v>
      </c>
      <c r="B189" s="248" t="s">
        <v>922</v>
      </c>
      <c r="C189" s="324" t="s">
        <v>46</v>
      </c>
      <c r="D189" s="324" t="s">
        <v>923</v>
      </c>
      <c r="E189" s="415" t="s">
        <v>286</v>
      </c>
      <c r="F189" s="415"/>
      <c r="G189" s="249" t="s">
        <v>2</v>
      </c>
      <c r="H189" s="250">
        <v>4.5599999999999996</v>
      </c>
      <c r="I189" s="335">
        <v>692.83</v>
      </c>
      <c r="J189" s="335">
        <v>3159.3</v>
      </c>
    </row>
    <row r="190" spans="1:10" s="325" customFormat="1" ht="14.25" x14ac:dyDescent="0.2">
      <c r="A190" s="320"/>
      <c r="B190" s="320"/>
      <c r="C190" s="320"/>
      <c r="D190" s="320"/>
      <c r="E190" s="320" t="s">
        <v>301</v>
      </c>
      <c r="F190" s="254">
        <v>776.18</v>
      </c>
      <c r="G190" s="320" t="s">
        <v>302</v>
      </c>
      <c r="H190" s="254">
        <v>0</v>
      </c>
      <c r="I190" s="320" t="s">
        <v>303</v>
      </c>
      <c r="J190" s="254">
        <v>776.18</v>
      </c>
    </row>
    <row r="191" spans="1:10" s="325" customFormat="1" thickBot="1" x14ac:dyDescent="0.25">
      <c r="A191" s="320"/>
      <c r="B191" s="320"/>
      <c r="C191" s="320"/>
      <c r="D191" s="320"/>
      <c r="E191" s="320" t="s">
        <v>304</v>
      </c>
      <c r="F191" s="336">
        <v>918.17</v>
      </c>
      <c r="G191" s="320"/>
      <c r="H191" s="418" t="s">
        <v>305</v>
      </c>
      <c r="I191" s="418"/>
      <c r="J191" s="336">
        <v>4707.57</v>
      </c>
    </row>
    <row r="192" spans="1:10" s="325" customFormat="1" ht="0.95" customHeight="1" thickTop="1" x14ac:dyDescent="0.2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</row>
    <row r="193" spans="1:10" s="325" customFormat="1" ht="18" customHeight="1" x14ac:dyDescent="0.2">
      <c r="A193" s="322" t="s">
        <v>853</v>
      </c>
      <c r="B193" s="244" t="s">
        <v>18</v>
      </c>
      <c r="C193" s="322" t="s">
        <v>19</v>
      </c>
      <c r="D193" s="322" t="s">
        <v>20</v>
      </c>
      <c r="E193" s="417" t="s">
        <v>140</v>
      </c>
      <c r="F193" s="417"/>
      <c r="G193" s="245" t="s">
        <v>293</v>
      </c>
      <c r="H193" s="244" t="s">
        <v>294</v>
      </c>
      <c r="I193" s="244" t="s">
        <v>295</v>
      </c>
      <c r="J193" s="244" t="s">
        <v>0</v>
      </c>
    </row>
    <row r="194" spans="1:10" s="325" customFormat="1" ht="26.1" customHeight="1" x14ac:dyDescent="0.2">
      <c r="A194" s="323" t="s">
        <v>296</v>
      </c>
      <c r="B194" s="183" t="s">
        <v>854</v>
      </c>
      <c r="C194" s="323" t="s">
        <v>141</v>
      </c>
      <c r="D194" s="323" t="s">
        <v>264</v>
      </c>
      <c r="E194" s="419" t="s">
        <v>149</v>
      </c>
      <c r="F194" s="419"/>
      <c r="G194" s="184" t="s">
        <v>2</v>
      </c>
      <c r="H194" s="246">
        <v>1</v>
      </c>
      <c r="I194" s="331">
        <v>139.68</v>
      </c>
      <c r="J194" s="331">
        <v>139.68</v>
      </c>
    </row>
    <row r="195" spans="1:10" s="325" customFormat="1" ht="51.95" customHeight="1" x14ac:dyDescent="0.2">
      <c r="A195" s="324" t="s">
        <v>297</v>
      </c>
      <c r="B195" s="248" t="s">
        <v>307</v>
      </c>
      <c r="C195" s="324" t="s">
        <v>48</v>
      </c>
      <c r="D195" s="324" t="s">
        <v>308</v>
      </c>
      <c r="E195" s="415" t="s">
        <v>309</v>
      </c>
      <c r="F195" s="415"/>
      <c r="G195" s="249" t="s">
        <v>310</v>
      </c>
      <c r="H195" s="250">
        <v>7.7000000000000002E-3</v>
      </c>
      <c r="I195" s="335">
        <v>156.1</v>
      </c>
      <c r="J195" s="335">
        <v>1.2</v>
      </c>
    </row>
    <row r="196" spans="1:10" s="325" customFormat="1" ht="51.95" customHeight="1" x14ac:dyDescent="0.2">
      <c r="A196" s="324" t="s">
        <v>297</v>
      </c>
      <c r="B196" s="248" t="s">
        <v>311</v>
      </c>
      <c r="C196" s="324" t="s">
        <v>48</v>
      </c>
      <c r="D196" s="324" t="s">
        <v>312</v>
      </c>
      <c r="E196" s="415" t="s">
        <v>309</v>
      </c>
      <c r="F196" s="415"/>
      <c r="G196" s="249" t="s">
        <v>313</v>
      </c>
      <c r="H196" s="250">
        <v>8.3999999999999995E-3</v>
      </c>
      <c r="I196" s="335">
        <v>61.39</v>
      </c>
      <c r="J196" s="335">
        <v>0.51</v>
      </c>
    </row>
    <row r="197" spans="1:10" s="325" customFormat="1" ht="65.099999999999994" customHeight="1" x14ac:dyDescent="0.2">
      <c r="A197" s="324" t="s">
        <v>297</v>
      </c>
      <c r="B197" s="248" t="s">
        <v>314</v>
      </c>
      <c r="C197" s="324" t="s">
        <v>48</v>
      </c>
      <c r="D197" s="324" t="s">
        <v>315</v>
      </c>
      <c r="E197" s="415" t="s">
        <v>309</v>
      </c>
      <c r="F197" s="415"/>
      <c r="G197" s="249" t="s">
        <v>310</v>
      </c>
      <c r="H197" s="250">
        <v>5.7999999999999996E-3</v>
      </c>
      <c r="I197" s="335">
        <v>290.3</v>
      </c>
      <c r="J197" s="335">
        <v>1.68</v>
      </c>
    </row>
    <row r="198" spans="1:10" s="325" customFormat="1" ht="65.099999999999994" customHeight="1" x14ac:dyDescent="0.2">
      <c r="A198" s="324" t="s">
        <v>297</v>
      </c>
      <c r="B198" s="248" t="s">
        <v>316</v>
      </c>
      <c r="C198" s="324" t="s">
        <v>48</v>
      </c>
      <c r="D198" s="324" t="s">
        <v>317</v>
      </c>
      <c r="E198" s="415" t="s">
        <v>309</v>
      </c>
      <c r="F198" s="415"/>
      <c r="G198" s="249" t="s">
        <v>313</v>
      </c>
      <c r="H198" s="250">
        <v>1.03E-2</v>
      </c>
      <c r="I198" s="335">
        <v>63.73</v>
      </c>
      <c r="J198" s="335">
        <v>0.65</v>
      </c>
    </row>
    <row r="199" spans="1:10" s="325" customFormat="1" ht="39" customHeight="1" x14ac:dyDescent="0.2">
      <c r="A199" s="324" t="s">
        <v>297</v>
      </c>
      <c r="B199" s="248" t="s">
        <v>318</v>
      </c>
      <c r="C199" s="324" t="s">
        <v>48</v>
      </c>
      <c r="D199" s="324" t="s">
        <v>319</v>
      </c>
      <c r="E199" s="415" t="s">
        <v>309</v>
      </c>
      <c r="F199" s="415"/>
      <c r="G199" s="249" t="s">
        <v>310</v>
      </c>
      <c r="H199" s="250">
        <v>7.7000000000000002E-3</v>
      </c>
      <c r="I199" s="335">
        <v>246.56</v>
      </c>
      <c r="J199" s="335">
        <v>1.89</v>
      </c>
    </row>
    <row r="200" spans="1:10" s="325" customFormat="1" ht="39" customHeight="1" x14ac:dyDescent="0.2">
      <c r="A200" s="324" t="s">
        <v>297</v>
      </c>
      <c r="B200" s="248" t="s">
        <v>320</v>
      </c>
      <c r="C200" s="324" t="s">
        <v>48</v>
      </c>
      <c r="D200" s="324" t="s">
        <v>321</v>
      </c>
      <c r="E200" s="415" t="s">
        <v>309</v>
      </c>
      <c r="F200" s="415"/>
      <c r="G200" s="249" t="s">
        <v>313</v>
      </c>
      <c r="H200" s="250">
        <v>8.3999999999999995E-3</v>
      </c>
      <c r="I200" s="335">
        <v>90.84</v>
      </c>
      <c r="J200" s="335">
        <v>0.76</v>
      </c>
    </row>
    <row r="201" spans="1:10" s="325" customFormat="1" ht="24" customHeight="1" x14ac:dyDescent="0.2">
      <c r="A201" s="324" t="s">
        <v>297</v>
      </c>
      <c r="B201" s="248" t="s">
        <v>298</v>
      </c>
      <c r="C201" s="324" t="s">
        <v>48</v>
      </c>
      <c r="D201" s="324" t="s">
        <v>299</v>
      </c>
      <c r="E201" s="415" t="s">
        <v>142</v>
      </c>
      <c r="F201" s="415"/>
      <c r="G201" s="249" t="s">
        <v>51</v>
      </c>
      <c r="H201" s="250">
        <v>5.6300000000000003E-2</v>
      </c>
      <c r="I201" s="335">
        <v>17.77</v>
      </c>
      <c r="J201" s="335">
        <v>1</v>
      </c>
    </row>
    <row r="202" spans="1:10" s="325" customFormat="1" ht="51.95" customHeight="1" x14ac:dyDescent="0.2">
      <c r="A202" s="324" t="s">
        <v>297</v>
      </c>
      <c r="B202" s="248" t="s">
        <v>322</v>
      </c>
      <c r="C202" s="324" t="s">
        <v>48</v>
      </c>
      <c r="D202" s="324" t="s">
        <v>323</v>
      </c>
      <c r="E202" s="415" t="s">
        <v>309</v>
      </c>
      <c r="F202" s="415"/>
      <c r="G202" s="249" t="s">
        <v>310</v>
      </c>
      <c r="H202" s="250">
        <v>3.8999999999999998E-3</v>
      </c>
      <c r="I202" s="335">
        <v>215.79</v>
      </c>
      <c r="J202" s="335">
        <v>0.84</v>
      </c>
    </row>
    <row r="203" spans="1:10" s="325" customFormat="1" ht="51.95" customHeight="1" x14ac:dyDescent="0.2">
      <c r="A203" s="324" t="s">
        <v>297</v>
      </c>
      <c r="B203" s="248" t="s">
        <v>324</v>
      </c>
      <c r="C203" s="324" t="s">
        <v>48</v>
      </c>
      <c r="D203" s="324" t="s">
        <v>325</v>
      </c>
      <c r="E203" s="415" t="s">
        <v>309</v>
      </c>
      <c r="F203" s="415"/>
      <c r="G203" s="249" t="s">
        <v>313</v>
      </c>
      <c r="H203" s="250">
        <v>1.2200000000000001E-2</v>
      </c>
      <c r="I203" s="335">
        <v>86.92</v>
      </c>
      <c r="J203" s="335">
        <v>1.06</v>
      </c>
    </row>
    <row r="204" spans="1:10" s="325" customFormat="1" ht="26.1" customHeight="1" x14ac:dyDescent="0.2">
      <c r="A204" s="321" t="s">
        <v>300</v>
      </c>
      <c r="B204" s="251" t="s">
        <v>326</v>
      </c>
      <c r="C204" s="321" t="s">
        <v>48</v>
      </c>
      <c r="D204" s="321" t="s">
        <v>327</v>
      </c>
      <c r="E204" s="416" t="s">
        <v>143</v>
      </c>
      <c r="F204" s="416"/>
      <c r="G204" s="252" t="s">
        <v>2</v>
      </c>
      <c r="H204" s="253">
        <v>1.3</v>
      </c>
      <c r="I204" s="337">
        <v>100.07</v>
      </c>
      <c r="J204" s="337">
        <v>130.09</v>
      </c>
    </row>
    <row r="205" spans="1:10" s="325" customFormat="1" ht="14.25" x14ac:dyDescent="0.2">
      <c r="A205" s="320"/>
      <c r="B205" s="320"/>
      <c r="C205" s="320"/>
      <c r="D205" s="320"/>
      <c r="E205" s="320" t="s">
        <v>301</v>
      </c>
      <c r="F205" s="254">
        <v>2.02</v>
      </c>
      <c r="G205" s="320" t="s">
        <v>302</v>
      </c>
      <c r="H205" s="254">
        <v>0</v>
      </c>
      <c r="I205" s="320" t="s">
        <v>303</v>
      </c>
      <c r="J205" s="254">
        <v>2.02</v>
      </c>
    </row>
    <row r="206" spans="1:10" s="325" customFormat="1" thickBot="1" x14ac:dyDescent="0.25">
      <c r="A206" s="320"/>
      <c r="B206" s="320"/>
      <c r="C206" s="320"/>
      <c r="D206" s="320"/>
      <c r="E206" s="320" t="s">
        <v>304</v>
      </c>
      <c r="F206" s="336">
        <v>33.840000000000003</v>
      </c>
      <c r="G206" s="320"/>
      <c r="H206" s="418" t="s">
        <v>305</v>
      </c>
      <c r="I206" s="418"/>
      <c r="J206" s="336">
        <v>173.52</v>
      </c>
    </row>
    <row r="207" spans="1:10" s="325" customFormat="1" ht="0.95" customHeight="1" thickTop="1" x14ac:dyDescent="0.2">
      <c r="A207" s="207"/>
      <c r="B207" s="207"/>
      <c r="C207" s="207"/>
      <c r="D207" s="207"/>
      <c r="E207" s="207"/>
      <c r="F207" s="207"/>
      <c r="G207" s="207"/>
      <c r="H207" s="207"/>
      <c r="I207" s="207"/>
      <c r="J207" s="207"/>
    </row>
    <row r="208" spans="1:10" s="325" customFormat="1" ht="18" customHeight="1" x14ac:dyDescent="0.2">
      <c r="A208" s="322" t="s">
        <v>858</v>
      </c>
      <c r="B208" s="244" t="s">
        <v>18</v>
      </c>
      <c r="C208" s="322" t="s">
        <v>19</v>
      </c>
      <c r="D208" s="322" t="s">
        <v>20</v>
      </c>
      <c r="E208" s="417" t="s">
        <v>140</v>
      </c>
      <c r="F208" s="417"/>
      <c r="G208" s="245" t="s">
        <v>293</v>
      </c>
      <c r="H208" s="244" t="s">
        <v>294</v>
      </c>
      <c r="I208" s="244" t="s">
        <v>295</v>
      </c>
      <c r="J208" s="244" t="s">
        <v>0</v>
      </c>
    </row>
    <row r="209" spans="1:10" s="325" customFormat="1" ht="39" customHeight="1" x14ac:dyDescent="0.2">
      <c r="A209" s="323" t="s">
        <v>296</v>
      </c>
      <c r="B209" s="183" t="s">
        <v>859</v>
      </c>
      <c r="C209" s="323" t="s">
        <v>141</v>
      </c>
      <c r="D209" s="323" t="s">
        <v>860</v>
      </c>
      <c r="E209" s="419" t="s">
        <v>150</v>
      </c>
      <c r="F209" s="419"/>
      <c r="G209" s="184" t="s">
        <v>49</v>
      </c>
      <c r="H209" s="246">
        <v>1</v>
      </c>
      <c r="I209" s="331">
        <v>42.09</v>
      </c>
      <c r="J209" s="331">
        <v>42.09</v>
      </c>
    </row>
    <row r="210" spans="1:10" s="325" customFormat="1" ht="24" customHeight="1" x14ac:dyDescent="0.2">
      <c r="A210" s="324" t="s">
        <v>297</v>
      </c>
      <c r="B210" s="248" t="s">
        <v>328</v>
      </c>
      <c r="C210" s="324" t="s">
        <v>48</v>
      </c>
      <c r="D210" s="324" t="s">
        <v>329</v>
      </c>
      <c r="E210" s="415" t="s">
        <v>142</v>
      </c>
      <c r="F210" s="415"/>
      <c r="G210" s="249" t="s">
        <v>51</v>
      </c>
      <c r="H210" s="250">
        <v>4.7800000000000002E-2</v>
      </c>
      <c r="I210" s="335">
        <v>24.43</v>
      </c>
      <c r="J210" s="335">
        <v>1.1599999999999999</v>
      </c>
    </row>
    <row r="211" spans="1:10" s="325" customFormat="1" ht="24" customHeight="1" x14ac:dyDescent="0.2">
      <c r="A211" s="324" t="s">
        <v>297</v>
      </c>
      <c r="B211" s="248" t="s">
        <v>298</v>
      </c>
      <c r="C211" s="324" t="s">
        <v>48</v>
      </c>
      <c r="D211" s="324" t="s">
        <v>299</v>
      </c>
      <c r="E211" s="415" t="s">
        <v>142</v>
      </c>
      <c r="F211" s="415"/>
      <c r="G211" s="249" t="s">
        <v>51</v>
      </c>
      <c r="H211" s="250">
        <v>0.14349999999999999</v>
      </c>
      <c r="I211" s="335">
        <v>17.77</v>
      </c>
      <c r="J211" s="335">
        <v>2.54</v>
      </c>
    </row>
    <row r="212" spans="1:10" s="325" customFormat="1" ht="26.1" customHeight="1" x14ac:dyDescent="0.2">
      <c r="A212" s="321" t="s">
        <v>300</v>
      </c>
      <c r="B212" s="251" t="s">
        <v>924</v>
      </c>
      <c r="C212" s="321" t="s">
        <v>48</v>
      </c>
      <c r="D212" s="321" t="s">
        <v>925</v>
      </c>
      <c r="E212" s="416" t="s">
        <v>143</v>
      </c>
      <c r="F212" s="416"/>
      <c r="G212" s="252" t="s">
        <v>1</v>
      </c>
      <c r="H212" s="253">
        <v>1.3</v>
      </c>
      <c r="I212" s="337">
        <v>8.86</v>
      </c>
      <c r="J212" s="337">
        <v>11.51</v>
      </c>
    </row>
    <row r="213" spans="1:10" s="325" customFormat="1" ht="26.1" customHeight="1" x14ac:dyDescent="0.2">
      <c r="A213" s="321" t="s">
        <v>300</v>
      </c>
      <c r="B213" s="251" t="s">
        <v>926</v>
      </c>
      <c r="C213" s="321" t="s">
        <v>48</v>
      </c>
      <c r="D213" s="321" t="s">
        <v>927</v>
      </c>
      <c r="E213" s="416" t="s">
        <v>143</v>
      </c>
      <c r="F213" s="416"/>
      <c r="G213" s="252" t="s">
        <v>2</v>
      </c>
      <c r="H213" s="253">
        <v>0.15</v>
      </c>
      <c r="I213" s="337">
        <v>108.92</v>
      </c>
      <c r="J213" s="337">
        <v>16.329999999999998</v>
      </c>
    </row>
    <row r="214" spans="1:10" s="325" customFormat="1" ht="51.95" customHeight="1" x14ac:dyDescent="0.2">
      <c r="A214" s="321" t="s">
        <v>300</v>
      </c>
      <c r="B214" s="251" t="s">
        <v>928</v>
      </c>
      <c r="C214" s="321" t="s">
        <v>48</v>
      </c>
      <c r="D214" s="321" t="s">
        <v>929</v>
      </c>
      <c r="E214" s="416" t="s">
        <v>143</v>
      </c>
      <c r="F214" s="416"/>
      <c r="G214" s="252" t="s">
        <v>49</v>
      </c>
      <c r="H214" s="253">
        <v>1</v>
      </c>
      <c r="I214" s="337">
        <v>10.55</v>
      </c>
      <c r="J214" s="337">
        <v>10.55</v>
      </c>
    </row>
    <row r="215" spans="1:10" s="325" customFormat="1" ht="14.25" x14ac:dyDescent="0.2">
      <c r="A215" s="320"/>
      <c r="B215" s="320"/>
      <c r="C215" s="320"/>
      <c r="D215" s="320"/>
      <c r="E215" s="320" t="s">
        <v>301</v>
      </c>
      <c r="F215" s="254">
        <v>2.65</v>
      </c>
      <c r="G215" s="320" t="s">
        <v>302</v>
      </c>
      <c r="H215" s="254">
        <v>0</v>
      </c>
      <c r="I215" s="320" t="s">
        <v>303</v>
      </c>
      <c r="J215" s="254">
        <v>2.65</v>
      </c>
    </row>
    <row r="216" spans="1:10" s="325" customFormat="1" thickBot="1" x14ac:dyDescent="0.25">
      <c r="A216" s="320"/>
      <c r="B216" s="320"/>
      <c r="C216" s="320"/>
      <c r="D216" s="320"/>
      <c r="E216" s="320" t="s">
        <v>304</v>
      </c>
      <c r="F216" s="336">
        <v>10.19</v>
      </c>
      <c r="G216" s="320"/>
      <c r="H216" s="418" t="s">
        <v>305</v>
      </c>
      <c r="I216" s="418"/>
      <c r="J216" s="336">
        <v>52.28</v>
      </c>
    </row>
    <row r="217" spans="1:10" s="325" customFormat="1" ht="0.95" customHeight="1" thickTop="1" x14ac:dyDescent="0.2">
      <c r="A217" s="207"/>
      <c r="B217" s="207"/>
      <c r="C217" s="207"/>
      <c r="D217" s="207"/>
      <c r="E217" s="207"/>
      <c r="F217" s="207"/>
      <c r="G217" s="207"/>
      <c r="H217" s="207"/>
      <c r="I217" s="207"/>
      <c r="J217" s="207"/>
    </row>
    <row r="218" spans="1:10" s="325" customFormat="1" ht="18" customHeight="1" x14ac:dyDescent="0.2">
      <c r="A218" s="322" t="s">
        <v>268</v>
      </c>
      <c r="B218" s="244" t="s">
        <v>18</v>
      </c>
      <c r="C218" s="322" t="s">
        <v>19</v>
      </c>
      <c r="D218" s="322" t="s">
        <v>20</v>
      </c>
      <c r="E218" s="417" t="s">
        <v>140</v>
      </c>
      <c r="F218" s="417"/>
      <c r="G218" s="245" t="s">
        <v>293</v>
      </c>
      <c r="H218" s="244" t="s">
        <v>294</v>
      </c>
      <c r="I218" s="244" t="s">
        <v>295</v>
      </c>
      <c r="J218" s="244" t="s">
        <v>0</v>
      </c>
    </row>
    <row r="219" spans="1:10" s="325" customFormat="1" ht="24" customHeight="1" x14ac:dyDescent="0.2">
      <c r="A219" s="323" t="s">
        <v>296</v>
      </c>
      <c r="B219" s="183" t="s">
        <v>868</v>
      </c>
      <c r="C219" s="323" t="s">
        <v>141</v>
      </c>
      <c r="D219" s="323" t="s">
        <v>869</v>
      </c>
      <c r="E219" s="419" t="s">
        <v>930</v>
      </c>
      <c r="F219" s="419"/>
      <c r="G219" s="184" t="s">
        <v>47</v>
      </c>
      <c r="H219" s="246">
        <v>1</v>
      </c>
      <c r="I219" s="331">
        <v>510.64</v>
      </c>
      <c r="J219" s="331">
        <v>510.64</v>
      </c>
    </row>
    <row r="220" spans="1:10" s="325" customFormat="1" ht="39" customHeight="1" x14ac:dyDescent="0.2">
      <c r="A220" s="324" t="s">
        <v>297</v>
      </c>
      <c r="B220" s="248" t="s">
        <v>375</v>
      </c>
      <c r="C220" s="324" t="s">
        <v>48</v>
      </c>
      <c r="D220" s="324" t="s">
        <v>376</v>
      </c>
      <c r="E220" s="415" t="s">
        <v>157</v>
      </c>
      <c r="F220" s="415"/>
      <c r="G220" s="249" t="s">
        <v>2</v>
      </c>
      <c r="H220" s="250">
        <v>3.5000000000000003E-2</v>
      </c>
      <c r="I220" s="335">
        <v>630.1</v>
      </c>
      <c r="J220" s="335">
        <v>22.05</v>
      </c>
    </row>
    <row r="221" spans="1:10" s="325" customFormat="1" ht="26.1" customHeight="1" x14ac:dyDescent="0.2">
      <c r="A221" s="324" t="s">
        <v>297</v>
      </c>
      <c r="B221" s="248" t="s">
        <v>377</v>
      </c>
      <c r="C221" s="324" t="s">
        <v>48</v>
      </c>
      <c r="D221" s="324" t="s">
        <v>378</v>
      </c>
      <c r="E221" s="415" t="s">
        <v>172</v>
      </c>
      <c r="F221" s="415"/>
      <c r="G221" s="249" t="s">
        <v>2</v>
      </c>
      <c r="H221" s="250">
        <v>3.5000000000000003E-2</v>
      </c>
      <c r="I221" s="335">
        <v>70.290000000000006</v>
      </c>
      <c r="J221" s="335">
        <v>2.46</v>
      </c>
    </row>
    <row r="222" spans="1:10" s="325" customFormat="1" ht="39" customHeight="1" x14ac:dyDescent="0.2">
      <c r="A222" s="324" t="s">
        <v>297</v>
      </c>
      <c r="B222" s="248" t="s">
        <v>270</v>
      </c>
      <c r="C222" s="324" t="s">
        <v>48</v>
      </c>
      <c r="D222" s="324" t="s">
        <v>271</v>
      </c>
      <c r="E222" s="415" t="s">
        <v>157</v>
      </c>
      <c r="F222" s="415"/>
      <c r="G222" s="249" t="s">
        <v>2</v>
      </c>
      <c r="H222" s="250">
        <v>1E-3</v>
      </c>
      <c r="I222" s="335">
        <v>154.26</v>
      </c>
      <c r="J222" s="335">
        <v>0.15</v>
      </c>
    </row>
    <row r="223" spans="1:10" s="325" customFormat="1" ht="24" customHeight="1" x14ac:dyDescent="0.2">
      <c r="A223" s="324" t="s">
        <v>297</v>
      </c>
      <c r="B223" s="248" t="s">
        <v>328</v>
      </c>
      <c r="C223" s="324" t="s">
        <v>48</v>
      </c>
      <c r="D223" s="324" t="s">
        <v>329</v>
      </c>
      <c r="E223" s="415" t="s">
        <v>142</v>
      </c>
      <c r="F223" s="415"/>
      <c r="G223" s="249" t="s">
        <v>51</v>
      </c>
      <c r="H223" s="250">
        <v>1</v>
      </c>
      <c r="I223" s="335">
        <v>24.43</v>
      </c>
      <c r="J223" s="335">
        <v>24.43</v>
      </c>
    </row>
    <row r="224" spans="1:10" s="325" customFormat="1" ht="24" customHeight="1" x14ac:dyDescent="0.2">
      <c r="A224" s="324" t="s">
        <v>297</v>
      </c>
      <c r="B224" s="248" t="s">
        <v>298</v>
      </c>
      <c r="C224" s="324" t="s">
        <v>48</v>
      </c>
      <c r="D224" s="324" t="s">
        <v>299</v>
      </c>
      <c r="E224" s="415" t="s">
        <v>142</v>
      </c>
      <c r="F224" s="415"/>
      <c r="G224" s="249" t="s">
        <v>51</v>
      </c>
      <c r="H224" s="250">
        <v>1</v>
      </c>
      <c r="I224" s="335">
        <v>17.77</v>
      </c>
      <c r="J224" s="335">
        <v>17.77</v>
      </c>
    </row>
    <row r="225" spans="1:10" s="325" customFormat="1" ht="51.95" customHeight="1" x14ac:dyDescent="0.2">
      <c r="A225" s="324" t="s">
        <v>297</v>
      </c>
      <c r="B225" s="248" t="s">
        <v>931</v>
      </c>
      <c r="C225" s="324" t="s">
        <v>48</v>
      </c>
      <c r="D225" s="324" t="s">
        <v>932</v>
      </c>
      <c r="E225" s="415" t="s">
        <v>309</v>
      </c>
      <c r="F225" s="415"/>
      <c r="G225" s="249" t="s">
        <v>310</v>
      </c>
      <c r="H225" s="250">
        <v>0.1</v>
      </c>
      <c r="I225" s="335">
        <v>9.14</v>
      </c>
      <c r="J225" s="335">
        <v>0.91</v>
      </c>
    </row>
    <row r="226" spans="1:10" s="325" customFormat="1" ht="51.95" customHeight="1" x14ac:dyDescent="0.2">
      <c r="A226" s="324" t="s">
        <v>297</v>
      </c>
      <c r="B226" s="248" t="s">
        <v>933</v>
      </c>
      <c r="C226" s="324" t="s">
        <v>48</v>
      </c>
      <c r="D226" s="324" t="s">
        <v>934</v>
      </c>
      <c r="E226" s="415" t="s">
        <v>309</v>
      </c>
      <c r="F226" s="415"/>
      <c r="G226" s="249" t="s">
        <v>313</v>
      </c>
      <c r="H226" s="250">
        <v>0.9</v>
      </c>
      <c r="I226" s="335">
        <v>0.8</v>
      </c>
      <c r="J226" s="335">
        <v>0.72</v>
      </c>
    </row>
    <row r="227" spans="1:10" s="325" customFormat="1" ht="39" customHeight="1" x14ac:dyDescent="0.2">
      <c r="A227" s="321" t="s">
        <v>300</v>
      </c>
      <c r="B227" s="251" t="s">
        <v>379</v>
      </c>
      <c r="C227" s="321" t="s">
        <v>48</v>
      </c>
      <c r="D227" s="321" t="s">
        <v>380</v>
      </c>
      <c r="E227" s="416" t="s">
        <v>143</v>
      </c>
      <c r="F227" s="416"/>
      <c r="G227" s="252" t="s">
        <v>49</v>
      </c>
      <c r="H227" s="253">
        <v>2.5</v>
      </c>
      <c r="I227" s="337">
        <v>110.19</v>
      </c>
      <c r="J227" s="337">
        <v>275.47000000000003</v>
      </c>
    </row>
    <row r="228" spans="1:10" s="325" customFormat="1" ht="26.1" customHeight="1" x14ac:dyDescent="0.2">
      <c r="A228" s="321" t="s">
        <v>300</v>
      </c>
      <c r="B228" s="251" t="s">
        <v>935</v>
      </c>
      <c r="C228" s="321" t="s">
        <v>48</v>
      </c>
      <c r="D228" s="321" t="s">
        <v>936</v>
      </c>
      <c r="E228" s="416" t="s">
        <v>143</v>
      </c>
      <c r="F228" s="416"/>
      <c r="G228" s="252" t="s">
        <v>47</v>
      </c>
      <c r="H228" s="253">
        <v>4</v>
      </c>
      <c r="I228" s="337">
        <v>6.12</v>
      </c>
      <c r="J228" s="337">
        <v>24.48</v>
      </c>
    </row>
    <row r="229" spans="1:10" s="325" customFormat="1" ht="39" customHeight="1" x14ac:dyDescent="0.2">
      <c r="A229" s="321" t="s">
        <v>300</v>
      </c>
      <c r="B229" s="251" t="s">
        <v>937</v>
      </c>
      <c r="C229" s="321" t="s">
        <v>48</v>
      </c>
      <c r="D229" s="321" t="s">
        <v>938</v>
      </c>
      <c r="E229" s="416" t="s">
        <v>143</v>
      </c>
      <c r="F229" s="416"/>
      <c r="G229" s="252" t="s">
        <v>47</v>
      </c>
      <c r="H229" s="253">
        <v>12</v>
      </c>
      <c r="I229" s="337">
        <v>11.85</v>
      </c>
      <c r="J229" s="337">
        <v>142.19999999999999</v>
      </c>
    </row>
    <row r="230" spans="1:10" s="325" customFormat="1" ht="14.25" x14ac:dyDescent="0.2">
      <c r="A230" s="320"/>
      <c r="B230" s="320"/>
      <c r="C230" s="320"/>
      <c r="D230" s="320"/>
      <c r="E230" s="320" t="s">
        <v>301</v>
      </c>
      <c r="F230" s="254">
        <v>34.97</v>
      </c>
      <c r="G230" s="320" t="s">
        <v>302</v>
      </c>
      <c r="H230" s="254">
        <v>0</v>
      </c>
      <c r="I230" s="320" t="s">
        <v>303</v>
      </c>
      <c r="J230" s="254">
        <v>34.97</v>
      </c>
    </row>
    <row r="231" spans="1:10" s="325" customFormat="1" thickBot="1" x14ac:dyDescent="0.25">
      <c r="A231" s="320"/>
      <c r="B231" s="320"/>
      <c r="C231" s="320"/>
      <c r="D231" s="320"/>
      <c r="E231" s="320" t="s">
        <v>304</v>
      </c>
      <c r="F231" s="336">
        <v>123.72</v>
      </c>
      <c r="G231" s="320"/>
      <c r="H231" s="418" t="s">
        <v>305</v>
      </c>
      <c r="I231" s="418"/>
      <c r="J231" s="336">
        <v>634.36</v>
      </c>
    </row>
    <row r="232" spans="1:10" s="325" customFormat="1" ht="0.95" customHeight="1" thickTop="1" x14ac:dyDescent="0.2">
      <c r="A232" s="207"/>
      <c r="B232" s="207"/>
      <c r="C232" s="207"/>
      <c r="D232" s="207"/>
      <c r="E232" s="207"/>
      <c r="F232" s="207"/>
      <c r="G232" s="207"/>
      <c r="H232" s="207"/>
      <c r="I232" s="207"/>
      <c r="J232" s="207"/>
    </row>
    <row r="233" spans="1:10" s="325" customFormat="1" ht="18" customHeight="1" x14ac:dyDescent="0.2">
      <c r="A233" s="322" t="s">
        <v>437</v>
      </c>
      <c r="B233" s="244" t="s">
        <v>18</v>
      </c>
      <c r="C233" s="322" t="s">
        <v>19</v>
      </c>
      <c r="D233" s="322" t="s">
        <v>20</v>
      </c>
      <c r="E233" s="417" t="s">
        <v>140</v>
      </c>
      <c r="F233" s="417"/>
      <c r="G233" s="245" t="s">
        <v>293</v>
      </c>
      <c r="H233" s="244" t="s">
        <v>294</v>
      </c>
      <c r="I233" s="244" t="s">
        <v>295</v>
      </c>
      <c r="J233" s="244" t="s">
        <v>0</v>
      </c>
    </row>
    <row r="234" spans="1:10" s="325" customFormat="1" ht="24" customHeight="1" x14ac:dyDescent="0.2">
      <c r="A234" s="323" t="s">
        <v>296</v>
      </c>
      <c r="B234" s="183" t="s">
        <v>870</v>
      </c>
      <c r="C234" s="323" t="s">
        <v>141</v>
      </c>
      <c r="D234" s="323" t="s">
        <v>871</v>
      </c>
      <c r="E234" s="419" t="s">
        <v>930</v>
      </c>
      <c r="F234" s="419"/>
      <c r="G234" s="184" t="s">
        <v>47</v>
      </c>
      <c r="H234" s="246">
        <v>1</v>
      </c>
      <c r="I234" s="331">
        <v>482.4</v>
      </c>
      <c r="J234" s="331">
        <v>482.4</v>
      </c>
    </row>
    <row r="235" spans="1:10" s="325" customFormat="1" ht="39" customHeight="1" x14ac:dyDescent="0.2">
      <c r="A235" s="324" t="s">
        <v>297</v>
      </c>
      <c r="B235" s="248" t="s">
        <v>375</v>
      </c>
      <c r="C235" s="324" t="s">
        <v>48</v>
      </c>
      <c r="D235" s="324" t="s">
        <v>376</v>
      </c>
      <c r="E235" s="415" t="s">
        <v>157</v>
      </c>
      <c r="F235" s="415"/>
      <c r="G235" s="249" t="s">
        <v>2</v>
      </c>
      <c r="H235" s="250">
        <v>3.5000000000000003E-2</v>
      </c>
      <c r="I235" s="335">
        <v>630.1</v>
      </c>
      <c r="J235" s="335">
        <v>22.05</v>
      </c>
    </row>
    <row r="236" spans="1:10" s="325" customFormat="1" ht="26.1" customHeight="1" x14ac:dyDescent="0.2">
      <c r="A236" s="324" t="s">
        <v>297</v>
      </c>
      <c r="B236" s="248" t="s">
        <v>377</v>
      </c>
      <c r="C236" s="324" t="s">
        <v>48</v>
      </c>
      <c r="D236" s="324" t="s">
        <v>378</v>
      </c>
      <c r="E236" s="415" t="s">
        <v>172</v>
      </c>
      <c r="F236" s="415"/>
      <c r="G236" s="249" t="s">
        <v>2</v>
      </c>
      <c r="H236" s="250">
        <v>3.5000000000000003E-2</v>
      </c>
      <c r="I236" s="335">
        <v>70.290000000000006</v>
      </c>
      <c r="J236" s="335">
        <v>2.46</v>
      </c>
    </row>
    <row r="237" spans="1:10" s="325" customFormat="1" ht="39" customHeight="1" x14ac:dyDescent="0.2">
      <c r="A237" s="324" t="s">
        <v>297</v>
      </c>
      <c r="B237" s="248" t="s">
        <v>270</v>
      </c>
      <c r="C237" s="324" t="s">
        <v>48</v>
      </c>
      <c r="D237" s="324" t="s">
        <v>271</v>
      </c>
      <c r="E237" s="415" t="s">
        <v>157</v>
      </c>
      <c r="F237" s="415"/>
      <c r="G237" s="249" t="s">
        <v>2</v>
      </c>
      <c r="H237" s="250">
        <v>1E-3</v>
      </c>
      <c r="I237" s="335">
        <v>154.26</v>
      </c>
      <c r="J237" s="335">
        <v>0.15</v>
      </c>
    </row>
    <row r="238" spans="1:10" s="325" customFormat="1" ht="24" customHeight="1" x14ac:dyDescent="0.2">
      <c r="A238" s="324" t="s">
        <v>297</v>
      </c>
      <c r="B238" s="248" t="s">
        <v>328</v>
      </c>
      <c r="C238" s="324" t="s">
        <v>48</v>
      </c>
      <c r="D238" s="324" t="s">
        <v>329</v>
      </c>
      <c r="E238" s="415" t="s">
        <v>142</v>
      </c>
      <c r="F238" s="415"/>
      <c r="G238" s="249" t="s">
        <v>51</v>
      </c>
      <c r="H238" s="250">
        <v>1</v>
      </c>
      <c r="I238" s="335">
        <v>24.43</v>
      </c>
      <c r="J238" s="335">
        <v>24.43</v>
      </c>
    </row>
    <row r="239" spans="1:10" s="325" customFormat="1" ht="24" customHeight="1" x14ac:dyDescent="0.2">
      <c r="A239" s="324" t="s">
        <v>297</v>
      </c>
      <c r="B239" s="248" t="s">
        <v>298</v>
      </c>
      <c r="C239" s="324" t="s">
        <v>48</v>
      </c>
      <c r="D239" s="324" t="s">
        <v>299</v>
      </c>
      <c r="E239" s="415" t="s">
        <v>142</v>
      </c>
      <c r="F239" s="415"/>
      <c r="G239" s="249" t="s">
        <v>51</v>
      </c>
      <c r="H239" s="250">
        <v>1</v>
      </c>
      <c r="I239" s="335">
        <v>17.77</v>
      </c>
      <c r="J239" s="335">
        <v>17.77</v>
      </c>
    </row>
    <row r="240" spans="1:10" s="325" customFormat="1" ht="51.95" customHeight="1" x14ac:dyDescent="0.2">
      <c r="A240" s="324" t="s">
        <v>297</v>
      </c>
      <c r="B240" s="248" t="s">
        <v>931</v>
      </c>
      <c r="C240" s="324" t="s">
        <v>48</v>
      </c>
      <c r="D240" s="324" t="s">
        <v>932</v>
      </c>
      <c r="E240" s="415" t="s">
        <v>309</v>
      </c>
      <c r="F240" s="415"/>
      <c r="G240" s="249" t="s">
        <v>310</v>
      </c>
      <c r="H240" s="250">
        <v>0.1</v>
      </c>
      <c r="I240" s="335">
        <v>9.14</v>
      </c>
      <c r="J240" s="335">
        <v>0.91</v>
      </c>
    </row>
    <row r="241" spans="1:10" s="325" customFormat="1" ht="51.95" customHeight="1" x14ac:dyDescent="0.2">
      <c r="A241" s="324" t="s">
        <v>297</v>
      </c>
      <c r="B241" s="248" t="s">
        <v>933</v>
      </c>
      <c r="C241" s="324" t="s">
        <v>48</v>
      </c>
      <c r="D241" s="324" t="s">
        <v>934</v>
      </c>
      <c r="E241" s="415" t="s">
        <v>309</v>
      </c>
      <c r="F241" s="415"/>
      <c r="G241" s="249" t="s">
        <v>313</v>
      </c>
      <c r="H241" s="250">
        <v>0.9</v>
      </c>
      <c r="I241" s="335">
        <v>0.8</v>
      </c>
      <c r="J241" s="335">
        <v>0.72</v>
      </c>
    </row>
    <row r="242" spans="1:10" s="325" customFormat="1" ht="39" customHeight="1" x14ac:dyDescent="0.2">
      <c r="A242" s="321" t="s">
        <v>300</v>
      </c>
      <c r="B242" s="251" t="s">
        <v>379</v>
      </c>
      <c r="C242" s="321" t="s">
        <v>48</v>
      </c>
      <c r="D242" s="321" t="s">
        <v>380</v>
      </c>
      <c r="E242" s="416" t="s">
        <v>143</v>
      </c>
      <c r="F242" s="416"/>
      <c r="G242" s="252" t="s">
        <v>49</v>
      </c>
      <c r="H242" s="253">
        <v>3</v>
      </c>
      <c r="I242" s="337">
        <v>110.19</v>
      </c>
      <c r="J242" s="337">
        <v>330.57</v>
      </c>
    </row>
    <row r="243" spans="1:10" s="325" customFormat="1" ht="26.1" customHeight="1" x14ac:dyDescent="0.2">
      <c r="A243" s="321" t="s">
        <v>300</v>
      </c>
      <c r="B243" s="251" t="s">
        <v>935</v>
      </c>
      <c r="C243" s="321" t="s">
        <v>48</v>
      </c>
      <c r="D243" s="321" t="s">
        <v>936</v>
      </c>
      <c r="E243" s="416" t="s">
        <v>143</v>
      </c>
      <c r="F243" s="416"/>
      <c r="G243" s="252" t="s">
        <v>47</v>
      </c>
      <c r="H243" s="253">
        <v>2</v>
      </c>
      <c r="I243" s="337">
        <v>6.12</v>
      </c>
      <c r="J243" s="337">
        <v>12.24</v>
      </c>
    </row>
    <row r="244" spans="1:10" s="325" customFormat="1" ht="39" customHeight="1" x14ac:dyDescent="0.2">
      <c r="A244" s="321" t="s">
        <v>300</v>
      </c>
      <c r="B244" s="251" t="s">
        <v>937</v>
      </c>
      <c r="C244" s="321" t="s">
        <v>48</v>
      </c>
      <c r="D244" s="321" t="s">
        <v>938</v>
      </c>
      <c r="E244" s="416" t="s">
        <v>143</v>
      </c>
      <c r="F244" s="416"/>
      <c r="G244" s="252" t="s">
        <v>47</v>
      </c>
      <c r="H244" s="253">
        <v>6</v>
      </c>
      <c r="I244" s="337">
        <v>11.85</v>
      </c>
      <c r="J244" s="337">
        <v>71.099999999999994</v>
      </c>
    </row>
    <row r="245" spans="1:10" s="325" customFormat="1" ht="14.25" x14ac:dyDescent="0.2">
      <c r="A245" s="320"/>
      <c r="B245" s="320"/>
      <c r="C245" s="320"/>
      <c r="D245" s="320"/>
      <c r="E245" s="320" t="s">
        <v>301</v>
      </c>
      <c r="F245" s="254">
        <v>34.97</v>
      </c>
      <c r="G245" s="320" t="s">
        <v>302</v>
      </c>
      <c r="H245" s="254">
        <v>0</v>
      </c>
      <c r="I245" s="320" t="s">
        <v>303</v>
      </c>
      <c r="J245" s="254">
        <v>34.97</v>
      </c>
    </row>
    <row r="246" spans="1:10" s="325" customFormat="1" thickBot="1" x14ac:dyDescent="0.25">
      <c r="A246" s="320"/>
      <c r="B246" s="320"/>
      <c r="C246" s="320"/>
      <c r="D246" s="320"/>
      <c r="E246" s="320" t="s">
        <v>304</v>
      </c>
      <c r="F246" s="336">
        <v>116.88</v>
      </c>
      <c r="G246" s="320"/>
      <c r="H246" s="418" t="s">
        <v>305</v>
      </c>
      <c r="I246" s="418"/>
      <c r="J246" s="336">
        <v>599.28</v>
      </c>
    </row>
    <row r="247" spans="1:10" s="325" customFormat="1" ht="0.95" customHeight="1" thickTop="1" x14ac:dyDescent="0.2">
      <c r="A247" s="207"/>
      <c r="B247" s="207"/>
      <c r="C247" s="207"/>
      <c r="D247" s="207"/>
      <c r="E247" s="207"/>
      <c r="F247" s="207"/>
      <c r="G247" s="207"/>
      <c r="H247" s="207"/>
      <c r="I247" s="207"/>
      <c r="J247" s="207"/>
    </row>
    <row r="248" spans="1:10" s="325" customFormat="1" ht="18" customHeight="1" x14ac:dyDescent="0.2">
      <c r="A248" s="322" t="s">
        <v>872</v>
      </c>
      <c r="B248" s="244" t="s">
        <v>18</v>
      </c>
      <c r="C248" s="322" t="s">
        <v>19</v>
      </c>
      <c r="D248" s="322" t="s">
        <v>20</v>
      </c>
      <c r="E248" s="417" t="s">
        <v>140</v>
      </c>
      <c r="F248" s="417"/>
      <c r="G248" s="245" t="s">
        <v>293</v>
      </c>
      <c r="H248" s="244" t="s">
        <v>294</v>
      </c>
      <c r="I248" s="244" t="s">
        <v>295</v>
      </c>
      <c r="J248" s="244" t="s">
        <v>0</v>
      </c>
    </row>
    <row r="249" spans="1:10" s="325" customFormat="1" ht="24" customHeight="1" x14ac:dyDescent="0.2">
      <c r="A249" s="323" t="s">
        <v>296</v>
      </c>
      <c r="B249" s="183" t="s">
        <v>873</v>
      </c>
      <c r="C249" s="323" t="s">
        <v>141</v>
      </c>
      <c r="D249" s="323" t="s">
        <v>874</v>
      </c>
      <c r="E249" s="419" t="s">
        <v>930</v>
      </c>
      <c r="F249" s="419"/>
      <c r="G249" s="184" t="s">
        <v>47</v>
      </c>
      <c r="H249" s="246">
        <v>1</v>
      </c>
      <c r="I249" s="331">
        <v>620.83000000000004</v>
      </c>
      <c r="J249" s="331">
        <v>620.83000000000004</v>
      </c>
    </row>
    <row r="250" spans="1:10" s="325" customFormat="1" ht="39" customHeight="1" x14ac:dyDescent="0.2">
      <c r="A250" s="324" t="s">
        <v>297</v>
      </c>
      <c r="B250" s="248" t="s">
        <v>375</v>
      </c>
      <c r="C250" s="324" t="s">
        <v>48</v>
      </c>
      <c r="D250" s="324" t="s">
        <v>376</v>
      </c>
      <c r="E250" s="415" t="s">
        <v>157</v>
      </c>
      <c r="F250" s="415"/>
      <c r="G250" s="249" t="s">
        <v>2</v>
      </c>
      <c r="H250" s="250">
        <v>3.5000000000000003E-2</v>
      </c>
      <c r="I250" s="335">
        <v>630.1</v>
      </c>
      <c r="J250" s="335">
        <v>22.05</v>
      </c>
    </row>
    <row r="251" spans="1:10" s="325" customFormat="1" ht="26.1" customHeight="1" x14ac:dyDescent="0.2">
      <c r="A251" s="324" t="s">
        <v>297</v>
      </c>
      <c r="B251" s="248" t="s">
        <v>377</v>
      </c>
      <c r="C251" s="324" t="s">
        <v>48</v>
      </c>
      <c r="D251" s="324" t="s">
        <v>378</v>
      </c>
      <c r="E251" s="415" t="s">
        <v>172</v>
      </c>
      <c r="F251" s="415"/>
      <c r="G251" s="249" t="s">
        <v>2</v>
      </c>
      <c r="H251" s="250">
        <v>3.5000000000000003E-2</v>
      </c>
      <c r="I251" s="335">
        <v>70.290000000000006</v>
      </c>
      <c r="J251" s="335">
        <v>2.46</v>
      </c>
    </row>
    <row r="252" spans="1:10" s="325" customFormat="1" ht="39" customHeight="1" x14ac:dyDescent="0.2">
      <c r="A252" s="324" t="s">
        <v>297</v>
      </c>
      <c r="B252" s="248" t="s">
        <v>270</v>
      </c>
      <c r="C252" s="324" t="s">
        <v>48</v>
      </c>
      <c r="D252" s="324" t="s">
        <v>271</v>
      </c>
      <c r="E252" s="415" t="s">
        <v>157</v>
      </c>
      <c r="F252" s="415"/>
      <c r="G252" s="249" t="s">
        <v>2</v>
      </c>
      <c r="H252" s="250">
        <v>1E-3</v>
      </c>
      <c r="I252" s="335">
        <v>154.26</v>
      </c>
      <c r="J252" s="335">
        <v>0.15</v>
      </c>
    </row>
    <row r="253" spans="1:10" s="325" customFormat="1" ht="24" customHeight="1" x14ac:dyDescent="0.2">
      <c r="A253" s="324" t="s">
        <v>297</v>
      </c>
      <c r="B253" s="248" t="s">
        <v>328</v>
      </c>
      <c r="C253" s="324" t="s">
        <v>48</v>
      </c>
      <c r="D253" s="324" t="s">
        <v>329</v>
      </c>
      <c r="E253" s="415" t="s">
        <v>142</v>
      </c>
      <c r="F253" s="415"/>
      <c r="G253" s="249" t="s">
        <v>51</v>
      </c>
      <c r="H253" s="250">
        <v>1</v>
      </c>
      <c r="I253" s="335">
        <v>24.43</v>
      </c>
      <c r="J253" s="335">
        <v>24.43</v>
      </c>
    </row>
    <row r="254" spans="1:10" s="325" customFormat="1" ht="24" customHeight="1" x14ac:dyDescent="0.2">
      <c r="A254" s="324" t="s">
        <v>297</v>
      </c>
      <c r="B254" s="248" t="s">
        <v>298</v>
      </c>
      <c r="C254" s="324" t="s">
        <v>48</v>
      </c>
      <c r="D254" s="324" t="s">
        <v>299</v>
      </c>
      <c r="E254" s="415" t="s">
        <v>142</v>
      </c>
      <c r="F254" s="415"/>
      <c r="G254" s="249" t="s">
        <v>51</v>
      </c>
      <c r="H254" s="250">
        <v>1</v>
      </c>
      <c r="I254" s="335">
        <v>17.77</v>
      </c>
      <c r="J254" s="335">
        <v>17.77</v>
      </c>
    </row>
    <row r="255" spans="1:10" s="325" customFormat="1" ht="51.95" customHeight="1" x14ac:dyDescent="0.2">
      <c r="A255" s="324" t="s">
        <v>297</v>
      </c>
      <c r="B255" s="248" t="s">
        <v>931</v>
      </c>
      <c r="C255" s="324" t="s">
        <v>48</v>
      </c>
      <c r="D255" s="324" t="s">
        <v>932</v>
      </c>
      <c r="E255" s="415" t="s">
        <v>309</v>
      </c>
      <c r="F255" s="415"/>
      <c r="G255" s="249" t="s">
        <v>310</v>
      </c>
      <c r="H255" s="250">
        <v>0.1</v>
      </c>
      <c r="I255" s="335">
        <v>9.14</v>
      </c>
      <c r="J255" s="335">
        <v>0.91</v>
      </c>
    </row>
    <row r="256" spans="1:10" s="325" customFormat="1" ht="51.95" customHeight="1" x14ac:dyDescent="0.2">
      <c r="A256" s="324" t="s">
        <v>297</v>
      </c>
      <c r="B256" s="248" t="s">
        <v>933</v>
      </c>
      <c r="C256" s="324" t="s">
        <v>48</v>
      </c>
      <c r="D256" s="324" t="s">
        <v>934</v>
      </c>
      <c r="E256" s="415" t="s">
        <v>309</v>
      </c>
      <c r="F256" s="415"/>
      <c r="G256" s="249" t="s">
        <v>313</v>
      </c>
      <c r="H256" s="250">
        <v>0.9</v>
      </c>
      <c r="I256" s="335">
        <v>0.8</v>
      </c>
      <c r="J256" s="335">
        <v>0.72</v>
      </c>
    </row>
    <row r="257" spans="1:10" s="325" customFormat="1" ht="39" customHeight="1" x14ac:dyDescent="0.2">
      <c r="A257" s="321" t="s">
        <v>300</v>
      </c>
      <c r="B257" s="251" t="s">
        <v>379</v>
      </c>
      <c r="C257" s="321" t="s">
        <v>48</v>
      </c>
      <c r="D257" s="321" t="s">
        <v>380</v>
      </c>
      <c r="E257" s="416" t="s">
        <v>143</v>
      </c>
      <c r="F257" s="416"/>
      <c r="G257" s="252" t="s">
        <v>49</v>
      </c>
      <c r="H257" s="253">
        <v>3.5</v>
      </c>
      <c r="I257" s="337">
        <v>110.19</v>
      </c>
      <c r="J257" s="337">
        <v>385.66</v>
      </c>
    </row>
    <row r="258" spans="1:10" s="325" customFormat="1" ht="26.1" customHeight="1" x14ac:dyDescent="0.2">
      <c r="A258" s="321" t="s">
        <v>300</v>
      </c>
      <c r="B258" s="251" t="s">
        <v>935</v>
      </c>
      <c r="C258" s="321" t="s">
        <v>48</v>
      </c>
      <c r="D258" s="321" t="s">
        <v>936</v>
      </c>
      <c r="E258" s="416" t="s">
        <v>143</v>
      </c>
      <c r="F258" s="416"/>
      <c r="G258" s="252" t="s">
        <v>47</v>
      </c>
      <c r="H258" s="253">
        <v>4</v>
      </c>
      <c r="I258" s="337">
        <v>6.12</v>
      </c>
      <c r="J258" s="337">
        <v>24.48</v>
      </c>
    </row>
    <row r="259" spans="1:10" s="325" customFormat="1" ht="39" customHeight="1" x14ac:dyDescent="0.2">
      <c r="A259" s="321" t="s">
        <v>300</v>
      </c>
      <c r="B259" s="251" t="s">
        <v>937</v>
      </c>
      <c r="C259" s="321" t="s">
        <v>48</v>
      </c>
      <c r="D259" s="321" t="s">
        <v>938</v>
      </c>
      <c r="E259" s="416" t="s">
        <v>143</v>
      </c>
      <c r="F259" s="416"/>
      <c r="G259" s="252" t="s">
        <v>47</v>
      </c>
      <c r="H259" s="253">
        <v>12</v>
      </c>
      <c r="I259" s="337">
        <v>11.85</v>
      </c>
      <c r="J259" s="337">
        <v>142.19999999999999</v>
      </c>
    </row>
    <row r="260" spans="1:10" s="325" customFormat="1" ht="14.25" x14ac:dyDescent="0.2">
      <c r="A260" s="320"/>
      <c r="B260" s="320"/>
      <c r="C260" s="320"/>
      <c r="D260" s="320"/>
      <c r="E260" s="320" t="s">
        <v>301</v>
      </c>
      <c r="F260" s="254">
        <v>34.97</v>
      </c>
      <c r="G260" s="320" t="s">
        <v>302</v>
      </c>
      <c r="H260" s="254">
        <v>0</v>
      </c>
      <c r="I260" s="320" t="s">
        <v>303</v>
      </c>
      <c r="J260" s="254">
        <v>34.97</v>
      </c>
    </row>
    <row r="261" spans="1:10" s="325" customFormat="1" thickBot="1" x14ac:dyDescent="0.25">
      <c r="A261" s="320"/>
      <c r="B261" s="320"/>
      <c r="C261" s="320"/>
      <c r="D261" s="320"/>
      <c r="E261" s="320" t="s">
        <v>304</v>
      </c>
      <c r="F261" s="336">
        <v>150.41999999999999</v>
      </c>
      <c r="G261" s="320"/>
      <c r="H261" s="418" t="s">
        <v>305</v>
      </c>
      <c r="I261" s="418"/>
      <c r="J261" s="336">
        <v>771.25</v>
      </c>
    </row>
    <row r="262" spans="1:10" s="325" customFormat="1" ht="0.95" customHeight="1" thickTop="1" x14ac:dyDescent="0.2">
      <c r="A262" s="207"/>
      <c r="B262" s="207"/>
      <c r="C262" s="207"/>
      <c r="D262" s="207"/>
      <c r="E262" s="207"/>
      <c r="F262" s="207"/>
      <c r="G262" s="207"/>
      <c r="H262" s="207"/>
      <c r="I262" s="207"/>
      <c r="J262" s="207"/>
    </row>
    <row r="263" spans="1:10" s="325" customFormat="1" ht="50.1" customHeight="1" x14ac:dyDescent="0.25">
      <c r="A263" s="420" t="s">
        <v>939</v>
      </c>
      <c r="B263" s="421"/>
      <c r="C263" s="421"/>
      <c r="D263" s="421"/>
      <c r="E263" s="421"/>
      <c r="F263" s="421"/>
      <c r="G263" s="421"/>
      <c r="H263" s="421"/>
      <c r="I263" s="421"/>
      <c r="J263" s="421"/>
    </row>
    <row r="264" spans="1:10" s="325" customFormat="1" ht="18" customHeight="1" x14ac:dyDescent="0.2">
      <c r="A264" s="322"/>
      <c r="B264" s="244" t="s">
        <v>18</v>
      </c>
      <c r="C264" s="322" t="s">
        <v>19</v>
      </c>
      <c r="D264" s="322" t="s">
        <v>20</v>
      </c>
      <c r="E264" s="417" t="s">
        <v>140</v>
      </c>
      <c r="F264" s="417"/>
      <c r="G264" s="245" t="s">
        <v>293</v>
      </c>
      <c r="H264" s="244" t="s">
        <v>294</v>
      </c>
      <c r="I264" s="244" t="s">
        <v>295</v>
      </c>
      <c r="J264" s="244" t="s">
        <v>0</v>
      </c>
    </row>
    <row r="265" spans="1:10" s="325" customFormat="1" ht="39" customHeight="1" x14ac:dyDescent="0.2">
      <c r="A265" s="323" t="s">
        <v>296</v>
      </c>
      <c r="B265" s="183" t="s">
        <v>904</v>
      </c>
      <c r="C265" s="323" t="s">
        <v>141</v>
      </c>
      <c r="D265" s="323" t="s">
        <v>905</v>
      </c>
      <c r="E265" s="419" t="s">
        <v>142</v>
      </c>
      <c r="F265" s="419"/>
      <c r="G265" s="184" t="s">
        <v>2</v>
      </c>
      <c r="H265" s="246">
        <v>1</v>
      </c>
      <c r="I265" s="331">
        <v>122.04</v>
      </c>
      <c r="J265" s="331">
        <v>122.04</v>
      </c>
    </row>
    <row r="266" spans="1:10" s="325" customFormat="1" ht="24" customHeight="1" x14ac:dyDescent="0.2">
      <c r="A266" s="324" t="s">
        <v>297</v>
      </c>
      <c r="B266" s="248" t="s">
        <v>334</v>
      </c>
      <c r="C266" s="324" t="s">
        <v>48</v>
      </c>
      <c r="D266" s="324" t="s">
        <v>335</v>
      </c>
      <c r="E266" s="415" t="s">
        <v>142</v>
      </c>
      <c r="F266" s="415"/>
      <c r="G266" s="249" t="s">
        <v>51</v>
      </c>
      <c r="H266" s="250">
        <v>0.18525</v>
      </c>
      <c r="I266" s="335">
        <v>24.07</v>
      </c>
      <c r="J266" s="335">
        <v>4.45</v>
      </c>
    </row>
    <row r="267" spans="1:10" s="325" customFormat="1" ht="24" customHeight="1" x14ac:dyDescent="0.2">
      <c r="A267" s="324" t="s">
        <v>297</v>
      </c>
      <c r="B267" s="248" t="s">
        <v>298</v>
      </c>
      <c r="C267" s="324" t="s">
        <v>48</v>
      </c>
      <c r="D267" s="324" t="s">
        <v>299</v>
      </c>
      <c r="E267" s="415" t="s">
        <v>142</v>
      </c>
      <c r="F267" s="415"/>
      <c r="G267" s="249" t="s">
        <v>51</v>
      </c>
      <c r="H267" s="250">
        <v>0.18525</v>
      </c>
      <c r="I267" s="335">
        <v>17.77</v>
      </c>
      <c r="J267" s="335">
        <v>3.29</v>
      </c>
    </row>
    <row r="268" spans="1:10" s="325" customFormat="1" ht="26.1" customHeight="1" x14ac:dyDescent="0.2">
      <c r="A268" s="321" t="s">
        <v>300</v>
      </c>
      <c r="B268" s="251" t="s">
        <v>940</v>
      </c>
      <c r="C268" s="321" t="s">
        <v>48</v>
      </c>
      <c r="D268" s="321" t="s">
        <v>941</v>
      </c>
      <c r="E268" s="416" t="s">
        <v>143</v>
      </c>
      <c r="F268" s="416"/>
      <c r="G268" s="252" t="s">
        <v>49</v>
      </c>
      <c r="H268" s="253">
        <v>4.25</v>
      </c>
      <c r="I268" s="337">
        <v>22.5</v>
      </c>
      <c r="J268" s="337">
        <v>95.62</v>
      </c>
    </row>
    <row r="269" spans="1:10" s="325" customFormat="1" ht="26.1" customHeight="1" x14ac:dyDescent="0.2">
      <c r="A269" s="321" t="s">
        <v>300</v>
      </c>
      <c r="B269" s="251" t="s">
        <v>942</v>
      </c>
      <c r="C269" s="321" t="s">
        <v>48</v>
      </c>
      <c r="D269" s="321" t="s">
        <v>943</v>
      </c>
      <c r="E269" s="416" t="s">
        <v>143</v>
      </c>
      <c r="F269" s="416"/>
      <c r="G269" s="252" t="s">
        <v>144</v>
      </c>
      <c r="H269" s="253">
        <v>7.8E-2</v>
      </c>
      <c r="I269" s="337">
        <v>21.82</v>
      </c>
      <c r="J269" s="337">
        <v>1.7</v>
      </c>
    </row>
    <row r="270" spans="1:10" s="325" customFormat="1" ht="26.1" customHeight="1" x14ac:dyDescent="0.2">
      <c r="A270" s="321" t="s">
        <v>300</v>
      </c>
      <c r="B270" s="251" t="s">
        <v>944</v>
      </c>
      <c r="C270" s="321" t="s">
        <v>48</v>
      </c>
      <c r="D270" s="321" t="s">
        <v>945</v>
      </c>
      <c r="E270" s="416" t="s">
        <v>143</v>
      </c>
      <c r="F270" s="416"/>
      <c r="G270" s="252" t="s">
        <v>49</v>
      </c>
      <c r="H270" s="253">
        <v>0.377</v>
      </c>
      <c r="I270" s="337">
        <v>45.06</v>
      </c>
      <c r="J270" s="337">
        <v>16.98</v>
      </c>
    </row>
    <row r="271" spans="1:10" s="325" customFormat="1" ht="14.25" x14ac:dyDescent="0.2">
      <c r="A271" s="320"/>
      <c r="B271" s="320"/>
      <c r="C271" s="320"/>
      <c r="D271" s="320"/>
      <c r="E271" s="320" t="s">
        <v>301</v>
      </c>
      <c r="F271" s="254">
        <v>5.72</v>
      </c>
      <c r="G271" s="320" t="s">
        <v>302</v>
      </c>
      <c r="H271" s="254">
        <v>0</v>
      </c>
      <c r="I271" s="320" t="s">
        <v>303</v>
      </c>
      <c r="J271" s="254">
        <v>5.72</v>
      </c>
    </row>
    <row r="272" spans="1:10" s="325" customFormat="1" thickBot="1" x14ac:dyDescent="0.25">
      <c r="A272" s="320"/>
      <c r="B272" s="320"/>
      <c r="C272" s="320"/>
      <c r="D272" s="320"/>
      <c r="E272" s="320" t="s">
        <v>304</v>
      </c>
      <c r="F272" s="336">
        <v>29.57</v>
      </c>
      <c r="G272" s="320"/>
      <c r="H272" s="418" t="s">
        <v>305</v>
      </c>
      <c r="I272" s="418"/>
      <c r="J272" s="336">
        <v>151.61000000000001</v>
      </c>
    </row>
    <row r="273" spans="1:10" s="325" customFormat="1" ht="0.95" customHeight="1" thickTop="1" x14ac:dyDescent="0.2">
      <c r="A273" s="207"/>
      <c r="B273" s="207"/>
      <c r="C273" s="207"/>
      <c r="D273" s="207"/>
      <c r="E273" s="207"/>
      <c r="F273" s="207"/>
      <c r="G273" s="207"/>
      <c r="H273" s="207"/>
      <c r="I273" s="207"/>
      <c r="J273" s="207"/>
    </row>
    <row r="274" spans="1:10" s="325" customFormat="1" ht="18" customHeight="1" x14ac:dyDescent="0.2">
      <c r="A274" s="322"/>
      <c r="B274" s="244" t="s">
        <v>18</v>
      </c>
      <c r="C274" s="322" t="s">
        <v>19</v>
      </c>
      <c r="D274" s="322" t="s">
        <v>20</v>
      </c>
      <c r="E274" s="417" t="s">
        <v>140</v>
      </c>
      <c r="F274" s="417"/>
      <c r="G274" s="245" t="s">
        <v>293</v>
      </c>
      <c r="H274" s="244" t="s">
        <v>294</v>
      </c>
      <c r="I274" s="244" t="s">
        <v>295</v>
      </c>
      <c r="J274" s="244" t="s">
        <v>0</v>
      </c>
    </row>
    <row r="275" spans="1:10" s="325" customFormat="1" ht="39" customHeight="1" x14ac:dyDescent="0.2">
      <c r="A275" s="323" t="s">
        <v>296</v>
      </c>
      <c r="B275" s="183" t="s">
        <v>919</v>
      </c>
      <c r="C275" s="323" t="s">
        <v>141</v>
      </c>
      <c r="D275" s="323" t="s">
        <v>905</v>
      </c>
      <c r="E275" s="419" t="s">
        <v>142</v>
      </c>
      <c r="F275" s="419"/>
      <c r="G275" s="184" t="s">
        <v>2</v>
      </c>
      <c r="H275" s="246">
        <v>1</v>
      </c>
      <c r="I275" s="331">
        <v>30.44</v>
      </c>
      <c r="J275" s="331">
        <v>30.44</v>
      </c>
    </row>
    <row r="276" spans="1:10" s="325" customFormat="1" ht="24" customHeight="1" x14ac:dyDescent="0.2">
      <c r="A276" s="324" t="s">
        <v>297</v>
      </c>
      <c r="B276" s="248" t="s">
        <v>334</v>
      </c>
      <c r="C276" s="324" t="s">
        <v>48</v>
      </c>
      <c r="D276" s="324" t="s">
        <v>335</v>
      </c>
      <c r="E276" s="415" t="s">
        <v>142</v>
      </c>
      <c r="F276" s="415"/>
      <c r="G276" s="249" t="s">
        <v>51</v>
      </c>
      <c r="H276" s="250">
        <v>0.18525</v>
      </c>
      <c r="I276" s="335">
        <v>24.07</v>
      </c>
      <c r="J276" s="335">
        <v>4.45</v>
      </c>
    </row>
    <row r="277" spans="1:10" s="325" customFormat="1" ht="24" customHeight="1" x14ac:dyDescent="0.2">
      <c r="A277" s="324" t="s">
        <v>297</v>
      </c>
      <c r="B277" s="248" t="s">
        <v>298</v>
      </c>
      <c r="C277" s="324" t="s">
        <v>48</v>
      </c>
      <c r="D277" s="324" t="s">
        <v>299</v>
      </c>
      <c r="E277" s="415" t="s">
        <v>142</v>
      </c>
      <c r="F277" s="415"/>
      <c r="G277" s="249" t="s">
        <v>51</v>
      </c>
      <c r="H277" s="250">
        <v>0.18525</v>
      </c>
      <c r="I277" s="335">
        <v>17.77</v>
      </c>
      <c r="J277" s="335">
        <v>3.29</v>
      </c>
    </row>
    <row r="278" spans="1:10" s="325" customFormat="1" ht="26.1" customHeight="1" x14ac:dyDescent="0.2">
      <c r="A278" s="321" t="s">
        <v>300</v>
      </c>
      <c r="B278" s="251" t="s">
        <v>940</v>
      </c>
      <c r="C278" s="321" t="s">
        <v>48</v>
      </c>
      <c r="D278" s="321" t="s">
        <v>941</v>
      </c>
      <c r="E278" s="416" t="s">
        <v>143</v>
      </c>
      <c r="F278" s="416"/>
      <c r="G278" s="252" t="s">
        <v>49</v>
      </c>
      <c r="H278" s="253">
        <v>0.17874999999999999</v>
      </c>
      <c r="I278" s="337">
        <v>22.5</v>
      </c>
      <c r="J278" s="337">
        <v>4.0199999999999996</v>
      </c>
    </row>
    <row r="279" spans="1:10" s="325" customFormat="1" ht="26.1" customHeight="1" x14ac:dyDescent="0.2">
      <c r="A279" s="321" t="s">
        <v>300</v>
      </c>
      <c r="B279" s="251" t="s">
        <v>942</v>
      </c>
      <c r="C279" s="321" t="s">
        <v>48</v>
      </c>
      <c r="D279" s="321" t="s">
        <v>943</v>
      </c>
      <c r="E279" s="416" t="s">
        <v>143</v>
      </c>
      <c r="F279" s="416"/>
      <c r="G279" s="252" t="s">
        <v>144</v>
      </c>
      <c r="H279" s="253">
        <v>7.8E-2</v>
      </c>
      <c r="I279" s="337">
        <v>21.82</v>
      </c>
      <c r="J279" s="337">
        <v>1.7</v>
      </c>
    </row>
    <row r="280" spans="1:10" s="325" customFormat="1" ht="26.1" customHeight="1" x14ac:dyDescent="0.2">
      <c r="A280" s="321" t="s">
        <v>300</v>
      </c>
      <c r="B280" s="251" t="s">
        <v>944</v>
      </c>
      <c r="C280" s="321" t="s">
        <v>48</v>
      </c>
      <c r="D280" s="321" t="s">
        <v>945</v>
      </c>
      <c r="E280" s="416" t="s">
        <v>143</v>
      </c>
      <c r="F280" s="416"/>
      <c r="G280" s="252" t="s">
        <v>49</v>
      </c>
      <c r="H280" s="253">
        <v>0.377</v>
      </c>
      <c r="I280" s="337">
        <v>45.06</v>
      </c>
      <c r="J280" s="337">
        <v>16.98</v>
      </c>
    </row>
    <row r="281" spans="1:10" s="325" customFormat="1" ht="14.25" x14ac:dyDescent="0.2">
      <c r="A281" s="320"/>
      <c r="B281" s="320"/>
      <c r="C281" s="320"/>
      <c r="D281" s="320"/>
      <c r="E281" s="320" t="s">
        <v>301</v>
      </c>
      <c r="F281" s="254">
        <v>5.72</v>
      </c>
      <c r="G281" s="320" t="s">
        <v>302</v>
      </c>
      <c r="H281" s="254">
        <v>0</v>
      </c>
      <c r="I281" s="320" t="s">
        <v>303</v>
      </c>
      <c r="J281" s="254">
        <v>5.72</v>
      </c>
    </row>
    <row r="282" spans="1:10" s="325" customFormat="1" thickBot="1" x14ac:dyDescent="0.25">
      <c r="A282" s="320"/>
      <c r="B282" s="320"/>
      <c r="C282" s="320"/>
      <c r="D282" s="320"/>
      <c r="E282" s="320" t="s">
        <v>304</v>
      </c>
      <c r="F282" s="336">
        <v>7.37</v>
      </c>
      <c r="G282" s="320"/>
      <c r="H282" s="418" t="s">
        <v>305</v>
      </c>
      <c r="I282" s="418"/>
      <c r="J282" s="336">
        <v>37.81</v>
      </c>
    </row>
    <row r="283" spans="1:10" s="270" customFormat="1" ht="0.95" customHeight="1" thickTop="1" x14ac:dyDescent="0.2">
      <c r="A283" s="207"/>
      <c r="B283" s="207"/>
      <c r="C283" s="207"/>
      <c r="D283" s="207"/>
      <c r="E283" s="207"/>
      <c r="F283" s="207"/>
      <c r="G283" s="207"/>
      <c r="H283" s="207"/>
      <c r="I283" s="207"/>
      <c r="J283" s="207"/>
    </row>
    <row r="284" spans="1:10" s="270" customFormat="1" ht="14.25" x14ac:dyDescent="0.2">
      <c r="A284" s="192"/>
      <c r="B284" s="192"/>
      <c r="C284" s="192"/>
      <c r="D284" s="192"/>
      <c r="E284" s="192"/>
      <c r="F284" s="192"/>
      <c r="G284" s="192"/>
      <c r="H284" s="192"/>
      <c r="I284" s="192"/>
      <c r="J284" s="192"/>
    </row>
    <row r="285" spans="1:10" s="76" customFormat="1" ht="26.25" customHeight="1" x14ac:dyDescent="0.2">
      <c r="A285" s="146"/>
      <c r="B285" s="146"/>
      <c r="C285" s="146"/>
      <c r="D285" s="146"/>
      <c r="E285" s="147"/>
      <c r="F285" s="148"/>
      <c r="G285" s="148"/>
      <c r="H285" s="1"/>
      <c r="I285" s="1"/>
      <c r="J285" s="1"/>
    </row>
    <row r="286" spans="1:10" s="76" customFormat="1" x14ac:dyDescent="0.2">
      <c r="A286" s="146"/>
      <c r="B286" s="146"/>
      <c r="C286" s="146"/>
      <c r="D286" s="146"/>
      <c r="E286" s="147"/>
      <c r="F286" s="148"/>
      <c r="G286" s="148"/>
      <c r="H286" s="1"/>
      <c r="I286" s="1"/>
      <c r="J286" s="1"/>
    </row>
    <row r="287" spans="1:10" s="76" customFormat="1" ht="15.75" x14ac:dyDescent="0.25">
      <c r="A287" s="146"/>
      <c r="B287" s="146"/>
      <c r="C287" s="146"/>
      <c r="D287" s="134" t="s">
        <v>5</v>
      </c>
      <c r="E287" s="405" t="str">
        <f>DADOS!C8</f>
        <v>Eng.º Aloísio Caetano Ferreira</v>
      </c>
      <c r="F287" s="405"/>
      <c r="G287" s="405"/>
      <c r="H287" s="1"/>
      <c r="I287" s="1"/>
      <c r="J287" s="1"/>
    </row>
    <row r="288" spans="1:10" s="60" customFormat="1" ht="15.75" x14ac:dyDescent="0.25">
      <c r="A288" s="149"/>
      <c r="B288" s="149"/>
      <c r="C288" s="149"/>
      <c r="D288" s="149"/>
      <c r="E288" s="406" t="str">
        <f>"CREA: "&amp;DADOS!C9</f>
        <v>CREA: MG- 97.132/D</v>
      </c>
      <c r="F288" s="406"/>
      <c r="G288" s="406"/>
      <c r="H288" s="1"/>
      <c r="I288" s="1"/>
      <c r="J288" s="1"/>
    </row>
    <row r="289" spans="3:7" x14ac:dyDescent="0.2">
      <c r="G289" s="102"/>
    </row>
    <row r="290" spans="3:7" x14ac:dyDescent="0.2">
      <c r="G290" s="102"/>
    </row>
    <row r="291" spans="3:7" ht="18.75" x14ac:dyDescent="0.2">
      <c r="C291" s="2"/>
      <c r="D291" s="3"/>
      <c r="E291" s="106"/>
      <c r="F291" s="100"/>
    </row>
  </sheetData>
  <mergeCells count="234">
    <mergeCell ref="H122:I122"/>
    <mergeCell ref="E124:F124"/>
    <mergeCell ref="H135:I135"/>
    <mergeCell ref="E137:F137"/>
    <mergeCell ref="H149:I149"/>
    <mergeCell ref="E151:F151"/>
    <mergeCell ref="H163:I163"/>
    <mergeCell ref="E165:F165"/>
    <mergeCell ref="H172:I172"/>
    <mergeCell ref="E127:F127"/>
    <mergeCell ref="E128:F128"/>
    <mergeCell ref="E125:F125"/>
    <mergeCell ref="E275:F275"/>
    <mergeCell ref="E276:F276"/>
    <mergeCell ref="E277:F277"/>
    <mergeCell ref="E278:F278"/>
    <mergeCell ref="E279:F279"/>
    <mergeCell ref="E280:F280"/>
    <mergeCell ref="H272:I272"/>
    <mergeCell ref="E274:F274"/>
    <mergeCell ref="H282:I282"/>
    <mergeCell ref="E265:F265"/>
    <mergeCell ref="E266:F266"/>
    <mergeCell ref="E267:F267"/>
    <mergeCell ref="E268:F268"/>
    <mergeCell ref="E269:F269"/>
    <mergeCell ref="E270:F270"/>
    <mergeCell ref="H261:I261"/>
    <mergeCell ref="A263:J263"/>
    <mergeCell ref="E264:F264"/>
    <mergeCell ref="E251:F251"/>
    <mergeCell ref="E252:F252"/>
    <mergeCell ref="E253:F253"/>
    <mergeCell ref="E254:F254"/>
    <mergeCell ref="E255:F255"/>
    <mergeCell ref="E256:F256"/>
    <mergeCell ref="E257:F257"/>
    <mergeCell ref="E258:F258"/>
    <mergeCell ref="E259:F259"/>
    <mergeCell ref="H231:I231"/>
    <mergeCell ref="E233:F233"/>
    <mergeCell ref="E240:F240"/>
    <mergeCell ref="E241:F241"/>
    <mergeCell ref="E242:F242"/>
    <mergeCell ref="E243:F243"/>
    <mergeCell ref="E244:F244"/>
    <mergeCell ref="E249:F249"/>
    <mergeCell ref="E250:F250"/>
    <mergeCell ref="H246:I246"/>
    <mergeCell ref="E248:F248"/>
    <mergeCell ref="E227:F227"/>
    <mergeCell ref="E228:F228"/>
    <mergeCell ref="E229:F229"/>
    <mergeCell ref="E234:F234"/>
    <mergeCell ref="E235:F235"/>
    <mergeCell ref="E236:F236"/>
    <mergeCell ref="E237:F237"/>
    <mergeCell ref="E238:F238"/>
    <mergeCell ref="E239:F239"/>
    <mergeCell ref="E181:F181"/>
    <mergeCell ref="E186:F186"/>
    <mergeCell ref="E220:F220"/>
    <mergeCell ref="E221:F221"/>
    <mergeCell ref="E222:F222"/>
    <mergeCell ref="E223:F223"/>
    <mergeCell ref="E224:F224"/>
    <mergeCell ref="E225:F225"/>
    <mergeCell ref="E226:F226"/>
    <mergeCell ref="H191:I191"/>
    <mergeCell ref="E193:F193"/>
    <mergeCell ref="E139:F139"/>
    <mergeCell ref="E140:F140"/>
    <mergeCell ref="E141:F141"/>
    <mergeCell ref="E154:F154"/>
    <mergeCell ref="E155:F155"/>
    <mergeCell ref="E156:F156"/>
    <mergeCell ref="E153:F153"/>
    <mergeCell ref="E144:F144"/>
    <mergeCell ref="E145:F145"/>
    <mergeCell ref="E146:F146"/>
    <mergeCell ref="E147:F147"/>
    <mergeCell ref="E157:F157"/>
    <mergeCell ref="E158:F158"/>
    <mergeCell ref="E159:F159"/>
    <mergeCell ref="E160:F160"/>
    <mergeCell ref="E142:F142"/>
    <mergeCell ref="E143:F143"/>
    <mergeCell ref="E161:F161"/>
    <mergeCell ref="E180:F180"/>
    <mergeCell ref="E187:F187"/>
    <mergeCell ref="E188:F188"/>
    <mergeCell ref="E189:F189"/>
    <mergeCell ref="H95:I95"/>
    <mergeCell ref="E104:F104"/>
    <mergeCell ref="E105:F105"/>
    <mergeCell ref="H107:I107"/>
    <mergeCell ref="E115:F115"/>
    <mergeCell ref="E116:F116"/>
    <mergeCell ref="E117:F117"/>
    <mergeCell ref="E126:F126"/>
    <mergeCell ref="E118:F118"/>
    <mergeCell ref="E119:F119"/>
    <mergeCell ref="E109:F109"/>
    <mergeCell ref="E110:F110"/>
    <mergeCell ref="E111:F111"/>
    <mergeCell ref="E112:F112"/>
    <mergeCell ref="E97:F97"/>
    <mergeCell ref="E101:F101"/>
    <mergeCell ref="E102:F102"/>
    <mergeCell ref="E103:F103"/>
    <mergeCell ref="E98:F98"/>
    <mergeCell ref="E99:F99"/>
    <mergeCell ref="E100:F100"/>
    <mergeCell ref="E113:F113"/>
    <mergeCell ref="E114:F114"/>
    <mergeCell ref="E120:F120"/>
    <mergeCell ref="E67:F67"/>
    <mergeCell ref="E68:F68"/>
    <mergeCell ref="H72:I72"/>
    <mergeCell ref="E76:F76"/>
    <mergeCell ref="E77:F77"/>
    <mergeCell ref="E78:F78"/>
    <mergeCell ref="H83:I83"/>
    <mergeCell ref="E85:F85"/>
    <mergeCell ref="E93:F93"/>
    <mergeCell ref="E74:F74"/>
    <mergeCell ref="E75:F75"/>
    <mergeCell ref="E79:F79"/>
    <mergeCell ref="E70:F70"/>
    <mergeCell ref="E80:F80"/>
    <mergeCell ref="E81:F81"/>
    <mergeCell ref="E89:F89"/>
    <mergeCell ref="E90:F90"/>
    <mergeCell ref="E91:F91"/>
    <mergeCell ref="E92:F92"/>
    <mergeCell ref="E86:F86"/>
    <mergeCell ref="E87:F87"/>
    <mergeCell ref="E88:F88"/>
    <mergeCell ref="E47:F47"/>
    <mergeCell ref="E48:F48"/>
    <mergeCell ref="H50:I50"/>
    <mergeCell ref="E52:F52"/>
    <mergeCell ref="E53:F53"/>
    <mergeCell ref="E54:F54"/>
    <mergeCell ref="E55:F55"/>
    <mergeCell ref="H61:I61"/>
    <mergeCell ref="E66:F66"/>
    <mergeCell ref="E56:F56"/>
    <mergeCell ref="E64:F64"/>
    <mergeCell ref="E65:F65"/>
    <mergeCell ref="H34:I34"/>
    <mergeCell ref="E36:F36"/>
    <mergeCell ref="E37:F37"/>
    <mergeCell ref="E38:F38"/>
    <mergeCell ref="E39:F39"/>
    <mergeCell ref="H41:I41"/>
    <mergeCell ref="E44:F44"/>
    <mergeCell ref="E45:F45"/>
    <mergeCell ref="E46:F46"/>
    <mergeCell ref="E11:F11"/>
    <mergeCell ref="E12:F12"/>
    <mergeCell ref="H16:I16"/>
    <mergeCell ref="E18:F18"/>
    <mergeCell ref="E19:F19"/>
    <mergeCell ref="H24:I24"/>
    <mergeCell ref="E26:F26"/>
    <mergeCell ref="E27:F27"/>
    <mergeCell ref="E32:F32"/>
    <mergeCell ref="E219:F219"/>
    <mergeCell ref="E199:F199"/>
    <mergeCell ref="E200:F200"/>
    <mergeCell ref="E201:F201"/>
    <mergeCell ref="E202:F202"/>
    <mergeCell ref="E203:F203"/>
    <mergeCell ref="E194:F194"/>
    <mergeCell ref="E195:F195"/>
    <mergeCell ref="E213:F213"/>
    <mergeCell ref="E214:F214"/>
    <mergeCell ref="E204:F204"/>
    <mergeCell ref="E210:F210"/>
    <mergeCell ref="E211:F211"/>
    <mergeCell ref="E212:F212"/>
    <mergeCell ref="E209:F209"/>
    <mergeCell ref="E196:F196"/>
    <mergeCell ref="E197:F197"/>
    <mergeCell ref="E198:F198"/>
    <mergeCell ref="H206:I206"/>
    <mergeCell ref="E208:F208"/>
    <mergeCell ref="H216:I216"/>
    <mergeCell ref="E218:F218"/>
    <mergeCell ref="E132:F132"/>
    <mergeCell ref="E133:F133"/>
    <mergeCell ref="E152:F152"/>
    <mergeCell ref="E129:F129"/>
    <mergeCell ref="E130:F130"/>
    <mergeCell ref="E131:F131"/>
    <mergeCell ref="E138:F138"/>
    <mergeCell ref="E178:F178"/>
    <mergeCell ref="E179:F179"/>
    <mergeCell ref="E175:F175"/>
    <mergeCell ref="E176:F176"/>
    <mergeCell ref="E166:F166"/>
    <mergeCell ref="E177:F177"/>
    <mergeCell ref="E170:F170"/>
    <mergeCell ref="E167:F167"/>
    <mergeCell ref="E168:F168"/>
    <mergeCell ref="E169:F169"/>
    <mergeCell ref="E174:F174"/>
    <mergeCell ref="H183:I183"/>
    <mergeCell ref="E185:F185"/>
    <mergeCell ref="A1:H2"/>
    <mergeCell ref="I5:I6"/>
    <mergeCell ref="J5:J6"/>
    <mergeCell ref="E287:G287"/>
    <mergeCell ref="E288:G288"/>
    <mergeCell ref="C4:F5"/>
    <mergeCell ref="A8:J8"/>
    <mergeCell ref="A3:B3"/>
    <mergeCell ref="I4:J4"/>
    <mergeCell ref="E13:F13"/>
    <mergeCell ref="E14:F14"/>
    <mergeCell ref="E20:F20"/>
    <mergeCell ref="E21:F21"/>
    <mergeCell ref="E22:F22"/>
    <mergeCell ref="E28:F28"/>
    <mergeCell ref="E29:F29"/>
    <mergeCell ref="E30:F30"/>
    <mergeCell ref="E31:F31"/>
    <mergeCell ref="E43:F43"/>
    <mergeCell ref="E63:F63"/>
    <mergeCell ref="E69:F69"/>
    <mergeCell ref="E57:F57"/>
    <mergeCell ref="E58:F58"/>
    <mergeCell ref="E59:F59"/>
  </mergeCells>
  <pageMargins left="0.51181102362204722" right="0.51181102362204722" top="0.78740157480314965" bottom="0.78740157480314965" header="0.31496062992125984" footer="0.31496062992125984"/>
  <pageSetup paperSize="9" scale="65" fitToHeight="0" orientation="landscape" r:id="rId1"/>
  <headerFooter>
    <oddFooter>Página &amp;P de &amp;N</oddFooter>
  </headerFooter>
  <rowBreaks count="12" manualBreakCount="12">
    <brk id="35" max="9" man="1"/>
    <brk id="61" max="9" man="1"/>
    <brk id="84" max="9" man="1"/>
    <brk id="108" max="9" man="1"/>
    <brk id="136" max="9" man="1"/>
    <brk id="150" max="9" man="1"/>
    <brk id="172" max="9" man="1"/>
    <brk id="191" max="9" man="1"/>
    <brk id="207" max="9" man="1"/>
    <brk id="231" max="9" man="1"/>
    <brk id="246" max="9" man="1"/>
    <brk id="272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5"/>
  <sheetViews>
    <sheetView view="pageBreakPreview" topLeftCell="C77" zoomScale="55" zoomScaleNormal="70" zoomScaleSheetLayoutView="55" workbookViewId="0">
      <selection activeCell="G92" sqref="G92"/>
    </sheetView>
  </sheetViews>
  <sheetFormatPr defaultColWidth="9" defaultRowHeight="15" x14ac:dyDescent="0.2"/>
  <cols>
    <col min="1" max="1" width="14.375" style="7" customWidth="1"/>
    <col min="2" max="2" width="15.875" style="7" customWidth="1"/>
    <col min="3" max="3" width="75.375" style="1" customWidth="1"/>
    <col min="4" max="4" width="36.625" style="1" customWidth="1"/>
    <col min="5" max="5" width="23.125" style="7" customWidth="1"/>
    <col min="6" max="6" width="15.75" style="1" customWidth="1"/>
    <col min="7" max="7" width="18.625" style="185" customWidth="1"/>
    <col min="8" max="8" width="19.375" style="101" customWidth="1"/>
    <col min="9" max="9" width="18.25" style="1" customWidth="1"/>
    <col min="10" max="10" width="18.75" style="1" customWidth="1"/>
    <col min="11" max="16384" width="9" style="1"/>
  </cols>
  <sheetData>
    <row r="1" spans="1:10" s="25" customFormat="1" ht="22.9" customHeight="1" thickBot="1" x14ac:dyDescent="0.3">
      <c r="A1" s="380" t="s">
        <v>38</v>
      </c>
      <c r="B1" s="380"/>
      <c r="C1" s="380"/>
      <c r="D1" s="380"/>
      <c r="E1" s="380"/>
      <c r="F1" s="380"/>
      <c r="G1" s="380"/>
      <c r="H1" s="381"/>
      <c r="I1" s="33" t="s">
        <v>3</v>
      </c>
      <c r="J1" s="35" t="str">
        <f>DADOS!C2</f>
        <v>R00</v>
      </c>
    </row>
    <row r="2" spans="1:10" s="26" customFormat="1" ht="22.9" customHeight="1" thickBot="1" x14ac:dyDescent="0.25">
      <c r="A2" s="382"/>
      <c r="B2" s="382"/>
      <c r="C2" s="382"/>
      <c r="D2" s="382"/>
      <c r="E2" s="382"/>
      <c r="F2" s="382"/>
      <c r="G2" s="382"/>
      <c r="H2" s="383"/>
      <c r="I2" s="34" t="s">
        <v>8</v>
      </c>
      <c r="J2" s="48">
        <f>DADOS!C4</f>
        <v>45093</v>
      </c>
    </row>
    <row r="3" spans="1:10" s="26" customFormat="1" ht="21" customHeight="1" x14ac:dyDescent="0.2">
      <c r="A3" s="384" t="s">
        <v>9</v>
      </c>
      <c r="B3" s="385"/>
      <c r="C3" s="422" t="s">
        <v>10</v>
      </c>
      <c r="D3" s="423"/>
      <c r="E3" s="423"/>
      <c r="F3" s="424"/>
      <c r="G3" s="388" t="s">
        <v>7</v>
      </c>
      <c r="H3" s="385"/>
      <c r="I3" s="32" t="s">
        <v>11</v>
      </c>
      <c r="J3" s="27"/>
    </row>
    <row r="4" spans="1:10" s="26" customFormat="1" ht="61.15" customHeight="1" thickBot="1" x14ac:dyDescent="0.25">
      <c r="A4" s="386"/>
      <c r="B4" s="387"/>
      <c r="C4" s="425" t="str">
        <f>DADOS!C3</f>
        <v>DUPLICAÇÃO DA AVENIDA IRENE SILVEIRA COSTA</v>
      </c>
      <c r="D4" s="426"/>
      <c r="E4" s="426"/>
      <c r="F4" s="427"/>
      <c r="G4" s="389"/>
      <c r="H4" s="387"/>
      <c r="I4" s="413" t="str">
        <f>DADOS!C7</f>
        <v>SINAPI - 04/2023 - Minas Gerais
SICRO3 - 01/2023 - Minas Gerais
SETOP - 01/2023 - Minas Gerais
SUDECAP - 02/2023 - Minas Gerais</v>
      </c>
      <c r="J4" s="414"/>
    </row>
    <row r="5" spans="1:10" s="26" customFormat="1" ht="21" customHeight="1" thickBot="1" x14ac:dyDescent="0.25">
      <c r="A5" s="435"/>
      <c r="B5" s="434"/>
      <c r="C5" s="428"/>
      <c r="D5" s="429"/>
      <c r="E5" s="429"/>
      <c r="F5" s="430"/>
      <c r="G5" s="433"/>
      <c r="H5" s="434"/>
      <c r="I5" s="36" t="s">
        <v>12</v>
      </c>
      <c r="J5" s="38">
        <f>DADOS!C5</f>
        <v>0.24229999999999999</v>
      </c>
    </row>
    <row r="6" spans="1:10" s="26" customFormat="1" ht="7.9" customHeight="1" thickBot="1" x14ac:dyDescent="0.25">
      <c r="A6" s="125"/>
      <c r="B6" s="125"/>
      <c r="C6" s="46"/>
      <c r="D6" s="46"/>
      <c r="E6" s="46"/>
      <c r="F6" s="46"/>
      <c r="G6" s="194"/>
      <c r="H6" s="126"/>
      <c r="I6" s="41"/>
      <c r="J6" s="38"/>
    </row>
    <row r="7" spans="1:10" s="26" customFormat="1" ht="22.15" customHeight="1" thickBot="1" x14ac:dyDescent="0.25">
      <c r="A7" s="391" t="str">
        <f>A1&amp;" DE PROJETO EXECUTIVO - "&amp;C4</f>
        <v>CURVA ABC DE SERVIÇOS DE PROJETO EXECUTIVO - DUPLICAÇÃO DA AVENIDA IRENE SILVEIRA COSTA</v>
      </c>
      <c r="B7" s="391"/>
      <c r="C7" s="391"/>
      <c r="D7" s="391"/>
      <c r="E7" s="391"/>
      <c r="F7" s="391"/>
      <c r="G7" s="391"/>
      <c r="H7" s="391"/>
      <c r="I7" s="391"/>
      <c r="J7" s="391"/>
    </row>
    <row r="8" spans="1:10" s="28" customFormat="1" ht="7.9" customHeight="1" thickBot="1" x14ac:dyDescent="0.3">
      <c r="A8" s="431"/>
      <c r="B8" s="432"/>
      <c r="C8" s="432"/>
      <c r="D8" s="432"/>
      <c r="E8" s="432"/>
      <c r="F8" s="432"/>
      <c r="G8" s="432"/>
      <c r="H8" s="432"/>
      <c r="I8" s="432"/>
      <c r="J8" s="432"/>
    </row>
    <row r="9" spans="1:10" s="28" customFormat="1" ht="38.25" customHeight="1" thickBot="1" x14ac:dyDescent="0.3">
      <c r="A9" s="39" t="s">
        <v>18</v>
      </c>
      <c r="B9" s="37" t="s">
        <v>19</v>
      </c>
      <c r="C9" s="37" t="s">
        <v>20</v>
      </c>
      <c r="D9" s="37" t="s">
        <v>140</v>
      </c>
      <c r="E9" s="37" t="s">
        <v>37</v>
      </c>
      <c r="F9" s="37" t="s">
        <v>36</v>
      </c>
      <c r="G9" s="127" t="s">
        <v>89</v>
      </c>
      <c r="H9" s="127" t="s">
        <v>0</v>
      </c>
      <c r="I9" s="37" t="s">
        <v>64</v>
      </c>
      <c r="J9" s="40" t="s">
        <v>90</v>
      </c>
    </row>
    <row r="10" spans="1:10" s="328" customFormat="1" ht="65.099999999999994" customHeight="1" x14ac:dyDescent="0.2">
      <c r="A10" s="183" t="s">
        <v>182</v>
      </c>
      <c r="B10" s="344" t="s">
        <v>46</v>
      </c>
      <c r="C10" s="344" t="s">
        <v>183</v>
      </c>
      <c r="D10" s="344" t="s">
        <v>286</v>
      </c>
      <c r="E10" s="184" t="s">
        <v>2</v>
      </c>
      <c r="F10" s="247" t="s">
        <v>984</v>
      </c>
      <c r="G10" s="457" t="s">
        <v>985</v>
      </c>
      <c r="H10" s="457" t="s">
        <v>986</v>
      </c>
      <c r="I10" s="183" t="s">
        <v>987</v>
      </c>
      <c r="J10" s="183" t="s">
        <v>987</v>
      </c>
    </row>
    <row r="11" spans="1:10" s="328" customFormat="1" ht="26.1" customHeight="1" x14ac:dyDescent="0.2">
      <c r="A11" s="183" t="s">
        <v>854</v>
      </c>
      <c r="B11" s="344" t="s">
        <v>141</v>
      </c>
      <c r="C11" s="344" t="s">
        <v>264</v>
      </c>
      <c r="D11" s="344" t="s">
        <v>149</v>
      </c>
      <c r="E11" s="184" t="s">
        <v>2</v>
      </c>
      <c r="F11" s="247" t="s">
        <v>988</v>
      </c>
      <c r="G11" s="457" t="s">
        <v>989</v>
      </c>
      <c r="H11" s="457" t="s">
        <v>990</v>
      </c>
      <c r="I11" s="183" t="s">
        <v>991</v>
      </c>
      <c r="J11" s="183" t="s">
        <v>992</v>
      </c>
    </row>
    <row r="12" spans="1:10" s="328" customFormat="1" ht="39" customHeight="1" x14ac:dyDescent="0.2">
      <c r="A12" s="183" t="s">
        <v>165</v>
      </c>
      <c r="B12" s="344" t="s">
        <v>48</v>
      </c>
      <c r="C12" s="344" t="s">
        <v>63</v>
      </c>
      <c r="D12" s="344" t="s">
        <v>148</v>
      </c>
      <c r="E12" s="184" t="s">
        <v>65</v>
      </c>
      <c r="F12" s="247" t="s">
        <v>993</v>
      </c>
      <c r="G12" s="457" t="s">
        <v>994</v>
      </c>
      <c r="H12" s="457" t="s">
        <v>995</v>
      </c>
      <c r="I12" s="183" t="s">
        <v>996</v>
      </c>
      <c r="J12" s="183" t="s">
        <v>997</v>
      </c>
    </row>
    <row r="13" spans="1:10" s="328" customFormat="1" ht="26.1" customHeight="1" x14ac:dyDescent="0.2">
      <c r="A13" s="183" t="s">
        <v>189</v>
      </c>
      <c r="B13" s="344" t="s">
        <v>48</v>
      </c>
      <c r="C13" s="344" t="s">
        <v>190</v>
      </c>
      <c r="D13" s="344" t="s">
        <v>191</v>
      </c>
      <c r="E13" s="184" t="s">
        <v>1</v>
      </c>
      <c r="F13" s="247" t="s">
        <v>998</v>
      </c>
      <c r="G13" s="459" t="s">
        <v>999</v>
      </c>
      <c r="H13" s="459" t="s">
        <v>1000</v>
      </c>
      <c r="I13" s="183" t="s">
        <v>1001</v>
      </c>
      <c r="J13" s="183" t="s">
        <v>1002</v>
      </c>
    </row>
    <row r="14" spans="1:10" s="328" customFormat="1" ht="26.1" customHeight="1" x14ac:dyDescent="0.2">
      <c r="A14" s="183" t="s">
        <v>810</v>
      </c>
      <c r="B14" s="344" t="s">
        <v>141</v>
      </c>
      <c r="C14" s="344" t="s">
        <v>811</v>
      </c>
      <c r="D14" s="344" t="s">
        <v>150</v>
      </c>
      <c r="E14" s="184" t="s">
        <v>47</v>
      </c>
      <c r="F14" s="247" t="s">
        <v>1003</v>
      </c>
      <c r="G14" s="459" t="s">
        <v>1004</v>
      </c>
      <c r="H14" s="459" t="s">
        <v>1005</v>
      </c>
      <c r="I14" s="183" t="s">
        <v>1006</v>
      </c>
      <c r="J14" s="183" t="s">
        <v>1007</v>
      </c>
    </row>
    <row r="15" spans="1:10" s="328" customFormat="1" ht="26.1" customHeight="1" x14ac:dyDescent="0.2">
      <c r="A15" s="183" t="s">
        <v>702</v>
      </c>
      <c r="B15" s="344" t="s">
        <v>48</v>
      </c>
      <c r="C15" s="344" t="s">
        <v>703</v>
      </c>
      <c r="D15" s="344" t="s">
        <v>142</v>
      </c>
      <c r="E15" s="184" t="s">
        <v>161</v>
      </c>
      <c r="F15" s="247" t="s">
        <v>1003</v>
      </c>
      <c r="G15" s="459" t="s">
        <v>1008</v>
      </c>
      <c r="H15" s="459" t="s">
        <v>1009</v>
      </c>
      <c r="I15" s="183" t="s">
        <v>1010</v>
      </c>
      <c r="J15" s="183" t="s">
        <v>1011</v>
      </c>
    </row>
    <row r="16" spans="1:10" s="328" customFormat="1" ht="51.95" customHeight="1" x14ac:dyDescent="0.2">
      <c r="A16" s="183" t="s">
        <v>805</v>
      </c>
      <c r="B16" s="344" t="s">
        <v>141</v>
      </c>
      <c r="C16" s="344" t="s">
        <v>420</v>
      </c>
      <c r="D16" s="344" t="s">
        <v>155</v>
      </c>
      <c r="E16" s="184" t="s">
        <v>49</v>
      </c>
      <c r="F16" s="183" t="s">
        <v>1012</v>
      </c>
      <c r="G16" s="459" t="s">
        <v>1013</v>
      </c>
      <c r="H16" s="459" t="s">
        <v>1014</v>
      </c>
      <c r="I16" s="183" t="s">
        <v>1015</v>
      </c>
      <c r="J16" s="183" t="s">
        <v>1016</v>
      </c>
    </row>
    <row r="17" spans="1:10" s="328" customFormat="1" ht="26.1" customHeight="1" x14ac:dyDescent="0.2">
      <c r="A17" s="183" t="s">
        <v>791</v>
      </c>
      <c r="B17" s="344" t="s">
        <v>46</v>
      </c>
      <c r="C17" s="344" t="s">
        <v>792</v>
      </c>
      <c r="D17" s="344" t="s">
        <v>286</v>
      </c>
      <c r="E17" s="184" t="s">
        <v>2</v>
      </c>
      <c r="F17" s="183" t="s">
        <v>1017</v>
      </c>
      <c r="G17" s="459" t="s">
        <v>1018</v>
      </c>
      <c r="H17" s="459" t="s">
        <v>1019</v>
      </c>
      <c r="I17" s="183" t="s">
        <v>1020</v>
      </c>
      <c r="J17" s="183" t="s">
        <v>1021</v>
      </c>
    </row>
    <row r="18" spans="1:10" s="328" customFormat="1" ht="39" customHeight="1" x14ac:dyDescent="0.2">
      <c r="A18" s="183" t="s">
        <v>170</v>
      </c>
      <c r="B18" s="344" t="s">
        <v>48</v>
      </c>
      <c r="C18" s="344" t="s">
        <v>852</v>
      </c>
      <c r="D18" s="344" t="s">
        <v>171</v>
      </c>
      <c r="E18" s="184" t="s">
        <v>2</v>
      </c>
      <c r="F18" s="183" t="s">
        <v>1022</v>
      </c>
      <c r="G18" s="459" t="s">
        <v>1023</v>
      </c>
      <c r="H18" s="459" t="s">
        <v>1024</v>
      </c>
      <c r="I18" s="183" t="s">
        <v>1025</v>
      </c>
      <c r="J18" s="183" t="s">
        <v>1026</v>
      </c>
    </row>
    <row r="19" spans="1:10" s="328" customFormat="1" ht="65.099999999999994" customHeight="1" x14ac:dyDescent="0.2">
      <c r="A19" s="183" t="s">
        <v>862</v>
      </c>
      <c r="B19" s="344" t="s">
        <v>48</v>
      </c>
      <c r="C19" s="344" t="s">
        <v>863</v>
      </c>
      <c r="D19" s="344" t="s">
        <v>150</v>
      </c>
      <c r="E19" s="184" t="s">
        <v>49</v>
      </c>
      <c r="F19" s="183" t="s">
        <v>1027</v>
      </c>
      <c r="G19" s="459" t="s">
        <v>1028</v>
      </c>
      <c r="H19" s="459" t="s">
        <v>1029</v>
      </c>
      <c r="I19" s="183" t="s">
        <v>1030</v>
      </c>
      <c r="J19" s="183" t="s">
        <v>1031</v>
      </c>
    </row>
    <row r="20" spans="1:10" s="328" customFormat="1" ht="39" customHeight="1" x14ac:dyDescent="0.2">
      <c r="A20" s="183" t="s">
        <v>761</v>
      </c>
      <c r="B20" s="344" t="s">
        <v>48</v>
      </c>
      <c r="C20" s="344" t="s">
        <v>762</v>
      </c>
      <c r="D20" s="344" t="s">
        <v>276</v>
      </c>
      <c r="E20" s="184" t="s">
        <v>1</v>
      </c>
      <c r="F20" s="183" t="s">
        <v>1032</v>
      </c>
      <c r="G20" s="459" t="s">
        <v>1033</v>
      </c>
      <c r="H20" s="459" t="s">
        <v>1034</v>
      </c>
      <c r="I20" s="183" t="s">
        <v>1035</v>
      </c>
      <c r="J20" s="183" t="s">
        <v>1036</v>
      </c>
    </row>
    <row r="21" spans="1:10" s="328" customFormat="1" ht="51.95" customHeight="1" x14ac:dyDescent="0.2">
      <c r="A21" s="183" t="s">
        <v>166</v>
      </c>
      <c r="B21" s="344" t="s">
        <v>48</v>
      </c>
      <c r="C21" s="344" t="s">
        <v>62</v>
      </c>
      <c r="D21" s="344" t="s">
        <v>148</v>
      </c>
      <c r="E21" s="184" t="s">
        <v>2</v>
      </c>
      <c r="F21" s="183" t="s">
        <v>1037</v>
      </c>
      <c r="G21" s="459" t="s">
        <v>1038</v>
      </c>
      <c r="H21" s="459" t="s">
        <v>1039</v>
      </c>
      <c r="I21" s="183" t="s">
        <v>1040</v>
      </c>
      <c r="J21" s="183" t="s">
        <v>1041</v>
      </c>
    </row>
    <row r="22" spans="1:10" s="328" customFormat="1" ht="24" customHeight="1" x14ac:dyDescent="0.2">
      <c r="A22" s="183" t="s">
        <v>163</v>
      </c>
      <c r="B22" s="344" t="s">
        <v>48</v>
      </c>
      <c r="C22" s="344" t="s">
        <v>164</v>
      </c>
      <c r="D22" s="344" t="s">
        <v>142</v>
      </c>
      <c r="E22" s="184" t="s">
        <v>51</v>
      </c>
      <c r="F22" s="183" t="s">
        <v>1042</v>
      </c>
      <c r="G22" s="459" t="s">
        <v>1043</v>
      </c>
      <c r="H22" s="459" t="s">
        <v>1044</v>
      </c>
      <c r="I22" s="183" t="s">
        <v>1045</v>
      </c>
      <c r="J22" s="183" t="s">
        <v>1046</v>
      </c>
    </row>
    <row r="23" spans="1:10" s="328" customFormat="1" ht="65.099999999999994" customHeight="1" x14ac:dyDescent="0.2">
      <c r="A23" s="183" t="s">
        <v>173</v>
      </c>
      <c r="B23" s="344" t="s">
        <v>46</v>
      </c>
      <c r="C23" s="344" t="s">
        <v>174</v>
      </c>
      <c r="D23" s="344" t="s">
        <v>286</v>
      </c>
      <c r="E23" s="184" t="s">
        <v>6</v>
      </c>
      <c r="F23" s="183" t="s">
        <v>1047</v>
      </c>
      <c r="G23" s="459" t="s">
        <v>1048</v>
      </c>
      <c r="H23" s="459" t="s">
        <v>1049</v>
      </c>
      <c r="I23" s="183" t="s">
        <v>1050</v>
      </c>
      <c r="J23" s="183" t="s">
        <v>1051</v>
      </c>
    </row>
    <row r="24" spans="1:10" s="328" customFormat="1" ht="65.099999999999994" customHeight="1" x14ac:dyDescent="0.2">
      <c r="A24" s="183" t="s">
        <v>865</v>
      </c>
      <c r="B24" s="344" t="s">
        <v>48</v>
      </c>
      <c r="C24" s="344" t="s">
        <v>866</v>
      </c>
      <c r="D24" s="344" t="s">
        <v>150</v>
      </c>
      <c r="E24" s="184" t="s">
        <v>49</v>
      </c>
      <c r="F24" s="183" t="s">
        <v>1052</v>
      </c>
      <c r="G24" s="459" t="s">
        <v>1053</v>
      </c>
      <c r="H24" s="459" t="s">
        <v>1054</v>
      </c>
      <c r="I24" s="183" t="s">
        <v>1055</v>
      </c>
      <c r="J24" s="183" t="s">
        <v>1056</v>
      </c>
    </row>
    <row r="25" spans="1:10" s="328" customFormat="1" ht="39" customHeight="1" x14ac:dyDescent="0.2">
      <c r="A25" s="183" t="s">
        <v>881</v>
      </c>
      <c r="B25" s="344" t="s">
        <v>48</v>
      </c>
      <c r="C25" s="344" t="s">
        <v>882</v>
      </c>
      <c r="D25" s="344" t="s">
        <v>162</v>
      </c>
      <c r="E25" s="184" t="s">
        <v>47</v>
      </c>
      <c r="F25" s="183" t="s">
        <v>1057</v>
      </c>
      <c r="G25" s="459" t="s">
        <v>1058</v>
      </c>
      <c r="H25" s="459" t="s">
        <v>1059</v>
      </c>
      <c r="I25" s="183" t="s">
        <v>1060</v>
      </c>
      <c r="J25" s="183" t="s">
        <v>1061</v>
      </c>
    </row>
    <row r="26" spans="1:10" s="328" customFormat="1" ht="51.95" customHeight="1" x14ac:dyDescent="0.2">
      <c r="A26" s="183" t="s">
        <v>803</v>
      </c>
      <c r="B26" s="344" t="s">
        <v>141</v>
      </c>
      <c r="C26" s="344" t="s">
        <v>421</v>
      </c>
      <c r="D26" s="344" t="s">
        <v>155</v>
      </c>
      <c r="E26" s="184" t="s">
        <v>49</v>
      </c>
      <c r="F26" s="183" t="s">
        <v>1062</v>
      </c>
      <c r="G26" s="459" t="s">
        <v>1063</v>
      </c>
      <c r="H26" s="459" t="s">
        <v>1064</v>
      </c>
      <c r="I26" s="183" t="s">
        <v>1065</v>
      </c>
      <c r="J26" s="183" t="s">
        <v>1066</v>
      </c>
    </row>
    <row r="27" spans="1:10" s="328" customFormat="1" ht="65.099999999999994" customHeight="1" x14ac:dyDescent="0.2">
      <c r="A27" s="183" t="s">
        <v>735</v>
      </c>
      <c r="B27" s="344" t="s">
        <v>48</v>
      </c>
      <c r="C27" s="344" t="s">
        <v>736</v>
      </c>
      <c r="D27" s="344" t="s">
        <v>172</v>
      </c>
      <c r="E27" s="184" t="s">
        <v>2</v>
      </c>
      <c r="F27" s="183" t="s">
        <v>1067</v>
      </c>
      <c r="G27" s="459" t="s">
        <v>1068</v>
      </c>
      <c r="H27" s="459" t="s">
        <v>1069</v>
      </c>
      <c r="I27" s="183" t="s">
        <v>1070</v>
      </c>
      <c r="J27" s="183" t="s">
        <v>1071</v>
      </c>
    </row>
    <row r="28" spans="1:10" s="328" customFormat="1" ht="39" customHeight="1" x14ac:dyDescent="0.2">
      <c r="A28" s="189" t="s">
        <v>836</v>
      </c>
      <c r="B28" s="190" t="s">
        <v>141</v>
      </c>
      <c r="C28" s="190" t="s">
        <v>837</v>
      </c>
      <c r="D28" s="190" t="s">
        <v>289</v>
      </c>
      <c r="E28" s="191" t="s">
        <v>292</v>
      </c>
      <c r="F28" s="189" t="s">
        <v>1072</v>
      </c>
      <c r="G28" s="460" t="s">
        <v>1073</v>
      </c>
      <c r="H28" s="460" t="s">
        <v>1074</v>
      </c>
      <c r="I28" s="189" t="s">
        <v>1075</v>
      </c>
      <c r="J28" s="189" t="s">
        <v>1076</v>
      </c>
    </row>
    <row r="29" spans="1:10" s="328" customFormat="1" ht="39" customHeight="1" x14ac:dyDescent="0.2">
      <c r="A29" s="189" t="s">
        <v>842</v>
      </c>
      <c r="B29" s="190" t="s">
        <v>141</v>
      </c>
      <c r="C29" s="190" t="s">
        <v>843</v>
      </c>
      <c r="D29" s="190" t="s">
        <v>143</v>
      </c>
      <c r="E29" s="191" t="s">
        <v>50</v>
      </c>
      <c r="F29" s="189" t="s">
        <v>1077</v>
      </c>
      <c r="G29" s="460" t="s">
        <v>1078</v>
      </c>
      <c r="H29" s="460" t="s">
        <v>1079</v>
      </c>
      <c r="I29" s="189" t="s">
        <v>1080</v>
      </c>
      <c r="J29" s="189" t="s">
        <v>1081</v>
      </c>
    </row>
    <row r="30" spans="1:10" s="328" customFormat="1" ht="39" customHeight="1" x14ac:dyDescent="0.2">
      <c r="A30" s="189" t="s">
        <v>839</v>
      </c>
      <c r="B30" s="190" t="s">
        <v>141</v>
      </c>
      <c r="C30" s="190" t="s">
        <v>840</v>
      </c>
      <c r="D30" s="190" t="s">
        <v>143</v>
      </c>
      <c r="E30" s="191" t="s">
        <v>50</v>
      </c>
      <c r="F30" s="189" t="s">
        <v>1082</v>
      </c>
      <c r="G30" s="460" t="s">
        <v>1083</v>
      </c>
      <c r="H30" s="460" t="s">
        <v>1084</v>
      </c>
      <c r="I30" s="189" t="s">
        <v>1085</v>
      </c>
      <c r="J30" s="189" t="s">
        <v>1086</v>
      </c>
    </row>
    <row r="31" spans="1:10" s="328" customFormat="1" ht="26.1" customHeight="1" x14ac:dyDescent="0.2">
      <c r="A31" s="183" t="s">
        <v>184</v>
      </c>
      <c r="B31" s="344" t="s">
        <v>48</v>
      </c>
      <c r="C31" s="344" t="s">
        <v>185</v>
      </c>
      <c r="D31" s="344" t="s">
        <v>149</v>
      </c>
      <c r="E31" s="184" t="s">
        <v>1</v>
      </c>
      <c r="F31" s="183" t="s">
        <v>1087</v>
      </c>
      <c r="G31" s="459" t="s">
        <v>1088</v>
      </c>
      <c r="H31" s="459" t="s">
        <v>1089</v>
      </c>
      <c r="I31" s="183" t="s">
        <v>1090</v>
      </c>
      <c r="J31" s="183" t="s">
        <v>1091</v>
      </c>
    </row>
    <row r="32" spans="1:10" s="328" customFormat="1" ht="26.1" customHeight="1" x14ac:dyDescent="0.2">
      <c r="A32" s="183" t="s">
        <v>887</v>
      </c>
      <c r="B32" s="344" t="s">
        <v>46</v>
      </c>
      <c r="C32" s="344" t="s">
        <v>888</v>
      </c>
      <c r="D32" s="344" t="s">
        <v>286</v>
      </c>
      <c r="E32" s="184" t="s">
        <v>67</v>
      </c>
      <c r="F32" s="183" t="s">
        <v>1003</v>
      </c>
      <c r="G32" s="459" t="s">
        <v>1092</v>
      </c>
      <c r="H32" s="459" t="s">
        <v>1093</v>
      </c>
      <c r="I32" s="183" t="s">
        <v>1094</v>
      </c>
      <c r="J32" s="183" t="s">
        <v>1095</v>
      </c>
    </row>
    <row r="33" spans="1:10" s="328" customFormat="1" ht="39" customHeight="1" x14ac:dyDescent="0.2">
      <c r="A33" s="183" t="s">
        <v>764</v>
      </c>
      <c r="B33" s="344" t="s">
        <v>48</v>
      </c>
      <c r="C33" s="344" t="s">
        <v>765</v>
      </c>
      <c r="D33" s="344" t="s">
        <v>276</v>
      </c>
      <c r="E33" s="184" t="s">
        <v>1</v>
      </c>
      <c r="F33" s="183" t="s">
        <v>1096</v>
      </c>
      <c r="G33" s="459" t="s">
        <v>1097</v>
      </c>
      <c r="H33" s="459" t="s">
        <v>1098</v>
      </c>
      <c r="I33" s="183" t="s">
        <v>1099</v>
      </c>
      <c r="J33" s="183" t="s">
        <v>1100</v>
      </c>
    </row>
    <row r="34" spans="1:10" s="328" customFormat="1" ht="39" customHeight="1" x14ac:dyDescent="0.2">
      <c r="A34" s="183" t="s">
        <v>859</v>
      </c>
      <c r="B34" s="344" t="s">
        <v>141</v>
      </c>
      <c r="C34" s="344" t="s">
        <v>860</v>
      </c>
      <c r="D34" s="344" t="s">
        <v>150</v>
      </c>
      <c r="E34" s="184" t="s">
        <v>49</v>
      </c>
      <c r="F34" s="183" t="s">
        <v>1101</v>
      </c>
      <c r="G34" s="459" t="s">
        <v>1102</v>
      </c>
      <c r="H34" s="459" t="s">
        <v>1103</v>
      </c>
      <c r="I34" s="183" t="s">
        <v>1104</v>
      </c>
      <c r="J34" s="183" t="s">
        <v>1105</v>
      </c>
    </row>
    <row r="35" spans="1:10" s="328" customFormat="1" ht="26.1" customHeight="1" x14ac:dyDescent="0.2">
      <c r="A35" s="183" t="s">
        <v>291</v>
      </c>
      <c r="B35" s="344" t="s">
        <v>46</v>
      </c>
      <c r="C35" s="344" t="s">
        <v>796</v>
      </c>
      <c r="D35" s="344" t="s">
        <v>286</v>
      </c>
      <c r="E35" s="184" t="s">
        <v>2</v>
      </c>
      <c r="F35" s="183" t="s">
        <v>1106</v>
      </c>
      <c r="G35" s="459" t="s">
        <v>1107</v>
      </c>
      <c r="H35" s="459" t="s">
        <v>1108</v>
      </c>
      <c r="I35" s="183" t="s">
        <v>1109</v>
      </c>
      <c r="J35" s="183" t="s">
        <v>1110</v>
      </c>
    </row>
    <row r="36" spans="1:10" s="328" customFormat="1" ht="39" customHeight="1" x14ac:dyDescent="0.2">
      <c r="A36" s="183" t="s">
        <v>833</v>
      </c>
      <c r="B36" s="344" t="s">
        <v>46</v>
      </c>
      <c r="C36" s="344" t="s">
        <v>834</v>
      </c>
      <c r="D36" s="344" t="s">
        <v>286</v>
      </c>
      <c r="E36" s="184" t="s">
        <v>92</v>
      </c>
      <c r="F36" s="183" t="s">
        <v>1111</v>
      </c>
      <c r="G36" s="459" t="s">
        <v>1112</v>
      </c>
      <c r="H36" s="459" t="s">
        <v>1113</v>
      </c>
      <c r="I36" s="183" t="s">
        <v>1109</v>
      </c>
      <c r="J36" s="183" t="s">
        <v>1114</v>
      </c>
    </row>
    <row r="37" spans="1:10" s="328" customFormat="1" ht="51.95" customHeight="1" x14ac:dyDescent="0.2">
      <c r="A37" s="183" t="s">
        <v>176</v>
      </c>
      <c r="B37" s="344" t="s">
        <v>48</v>
      </c>
      <c r="C37" s="344" t="s">
        <v>87</v>
      </c>
      <c r="D37" s="344" t="s">
        <v>148</v>
      </c>
      <c r="E37" s="184" t="s">
        <v>2</v>
      </c>
      <c r="F37" s="183" t="s">
        <v>1115</v>
      </c>
      <c r="G37" s="459" t="s">
        <v>1116</v>
      </c>
      <c r="H37" s="459" t="s">
        <v>1117</v>
      </c>
      <c r="I37" s="183" t="s">
        <v>1118</v>
      </c>
      <c r="J37" s="183" t="s">
        <v>1119</v>
      </c>
    </row>
    <row r="38" spans="1:10" s="328" customFormat="1" ht="39" customHeight="1" x14ac:dyDescent="0.2">
      <c r="A38" s="183" t="s">
        <v>849</v>
      </c>
      <c r="B38" s="344" t="s">
        <v>48</v>
      </c>
      <c r="C38" s="344" t="s">
        <v>850</v>
      </c>
      <c r="D38" s="344" t="s">
        <v>149</v>
      </c>
      <c r="E38" s="184" t="s">
        <v>1</v>
      </c>
      <c r="F38" s="183" t="s">
        <v>1120</v>
      </c>
      <c r="G38" s="459" t="s">
        <v>1121</v>
      </c>
      <c r="H38" s="459" t="s">
        <v>1122</v>
      </c>
      <c r="I38" s="183" t="s">
        <v>1123</v>
      </c>
      <c r="J38" s="183" t="s">
        <v>1124</v>
      </c>
    </row>
    <row r="39" spans="1:10" s="328" customFormat="1" ht="26.1" customHeight="1" x14ac:dyDescent="0.2">
      <c r="A39" s="183" t="s">
        <v>808</v>
      </c>
      <c r="B39" s="344" t="s">
        <v>141</v>
      </c>
      <c r="C39" s="344" t="s">
        <v>158</v>
      </c>
      <c r="D39" s="344" t="s">
        <v>150</v>
      </c>
      <c r="E39" s="184" t="s">
        <v>47</v>
      </c>
      <c r="F39" s="183" t="s">
        <v>1125</v>
      </c>
      <c r="G39" s="459" t="s">
        <v>1126</v>
      </c>
      <c r="H39" s="459" t="s">
        <v>1127</v>
      </c>
      <c r="I39" s="183" t="s">
        <v>1128</v>
      </c>
      <c r="J39" s="183" t="s">
        <v>1129</v>
      </c>
    </row>
    <row r="40" spans="1:10" s="328" customFormat="1" ht="39" customHeight="1" x14ac:dyDescent="0.2">
      <c r="A40" s="183" t="s">
        <v>846</v>
      </c>
      <c r="B40" s="344" t="s">
        <v>48</v>
      </c>
      <c r="C40" s="344" t="s">
        <v>847</v>
      </c>
      <c r="D40" s="344" t="s">
        <v>149</v>
      </c>
      <c r="E40" s="184" t="s">
        <v>1</v>
      </c>
      <c r="F40" s="183" t="s">
        <v>1130</v>
      </c>
      <c r="G40" s="459" t="s">
        <v>1131</v>
      </c>
      <c r="H40" s="459" t="s">
        <v>1132</v>
      </c>
      <c r="I40" s="183" t="s">
        <v>1133</v>
      </c>
      <c r="J40" s="183" t="s">
        <v>1134</v>
      </c>
    </row>
    <row r="41" spans="1:10" s="328" customFormat="1" ht="51.95" customHeight="1" x14ac:dyDescent="0.2">
      <c r="A41" s="183" t="s">
        <v>290</v>
      </c>
      <c r="B41" s="344" t="s">
        <v>46</v>
      </c>
      <c r="C41" s="344" t="s">
        <v>722</v>
      </c>
      <c r="D41" s="344" t="s">
        <v>286</v>
      </c>
      <c r="E41" s="184" t="s">
        <v>1</v>
      </c>
      <c r="F41" s="183" t="s">
        <v>1135</v>
      </c>
      <c r="G41" s="459" t="s">
        <v>1136</v>
      </c>
      <c r="H41" s="459" t="s">
        <v>1137</v>
      </c>
      <c r="I41" s="183" t="s">
        <v>1138</v>
      </c>
      <c r="J41" s="183" t="s">
        <v>1139</v>
      </c>
    </row>
    <row r="42" spans="1:10" s="328" customFormat="1" ht="26.1" customHeight="1" x14ac:dyDescent="0.2">
      <c r="A42" s="183" t="s">
        <v>825</v>
      </c>
      <c r="B42" s="344" t="s">
        <v>141</v>
      </c>
      <c r="C42" s="344" t="s">
        <v>826</v>
      </c>
      <c r="D42" s="344" t="s">
        <v>155</v>
      </c>
      <c r="E42" s="184" t="s">
        <v>40</v>
      </c>
      <c r="F42" s="183" t="s">
        <v>1140</v>
      </c>
      <c r="G42" s="459" t="s">
        <v>1141</v>
      </c>
      <c r="H42" s="459" t="s">
        <v>1141</v>
      </c>
      <c r="I42" s="183" t="s">
        <v>1142</v>
      </c>
      <c r="J42" s="183" t="s">
        <v>1143</v>
      </c>
    </row>
    <row r="43" spans="1:10" s="328" customFormat="1" ht="65.099999999999994" customHeight="1" x14ac:dyDescent="0.2">
      <c r="A43" s="183" t="s">
        <v>177</v>
      </c>
      <c r="B43" s="344" t="s">
        <v>48</v>
      </c>
      <c r="C43" s="344" t="s">
        <v>178</v>
      </c>
      <c r="D43" s="344" t="s">
        <v>172</v>
      </c>
      <c r="E43" s="184" t="s">
        <v>2</v>
      </c>
      <c r="F43" s="183" t="s">
        <v>1144</v>
      </c>
      <c r="G43" s="459" t="s">
        <v>1145</v>
      </c>
      <c r="H43" s="459" t="s">
        <v>1146</v>
      </c>
      <c r="I43" s="183" t="s">
        <v>1147</v>
      </c>
      <c r="J43" s="183" t="s">
        <v>1148</v>
      </c>
    </row>
    <row r="44" spans="1:10" s="328" customFormat="1" ht="51.95" customHeight="1" x14ac:dyDescent="0.2">
      <c r="A44" s="183" t="s">
        <v>727</v>
      </c>
      <c r="B44" s="344" t="s">
        <v>141</v>
      </c>
      <c r="C44" s="344" t="s">
        <v>728</v>
      </c>
      <c r="D44" s="344" t="s">
        <v>286</v>
      </c>
      <c r="E44" s="184" t="s">
        <v>6</v>
      </c>
      <c r="F44" s="183" t="s">
        <v>1149</v>
      </c>
      <c r="G44" s="459" t="s">
        <v>1150</v>
      </c>
      <c r="H44" s="459" t="s">
        <v>1151</v>
      </c>
      <c r="I44" s="183" t="s">
        <v>1152</v>
      </c>
      <c r="J44" s="183" t="s">
        <v>1153</v>
      </c>
    </row>
    <row r="45" spans="1:10" s="328" customFormat="1" ht="26.1" customHeight="1" x14ac:dyDescent="0.2">
      <c r="A45" s="183" t="s">
        <v>816</v>
      </c>
      <c r="B45" s="344" t="s">
        <v>141</v>
      </c>
      <c r="C45" s="344" t="s">
        <v>817</v>
      </c>
      <c r="D45" s="344" t="s">
        <v>159</v>
      </c>
      <c r="E45" s="184" t="s">
        <v>40</v>
      </c>
      <c r="F45" s="183" t="s">
        <v>1125</v>
      </c>
      <c r="G45" s="459" t="s">
        <v>1154</v>
      </c>
      <c r="H45" s="459" t="s">
        <v>1155</v>
      </c>
      <c r="I45" s="183" t="s">
        <v>1156</v>
      </c>
      <c r="J45" s="183" t="s">
        <v>1157</v>
      </c>
    </row>
    <row r="46" spans="1:10" s="328" customFormat="1" ht="26.1" customHeight="1" x14ac:dyDescent="0.2">
      <c r="A46" s="183" t="s">
        <v>757</v>
      </c>
      <c r="B46" s="344" t="s">
        <v>141</v>
      </c>
      <c r="C46" s="344" t="s">
        <v>154</v>
      </c>
      <c r="D46" s="344" t="s">
        <v>153</v>
      </c>
      <c r="E46" s="184" t="s">
        <v>47</v>
      </c>
      <c r="F46" s="183" t="s">
        <v>1158</v>
      </c>
      <c r="G46" s="459" t="s">
        <v>1159</v>
      </c>
      <c r="H46" s="459" t="s">
        <v>1160</v>
      </c>
      <c r="I46" s="183" t="s">
        <v>1161</v>
      </c>
      <c r="J46" s="183" t="s">
        <v>1162</v>
      </c>
    </row>
    <row r="47" spans="1:10" s="328" customFormat="1" ht="26.1" customHeight="1" x14ac:dyDescent="0.2">
      <c r="A47" s="189" t="s">
        <v>167</v>
      </c>
      <c r="B47" s="190" t="s">
        <v>48</v>
      </c>
      <c r="C47" s="190" t="s">
        <v>168</v>
      </c>
      <c r="D47" s="190" t="s">
        <v>169</v>
      </c>
      <c r="E47" s="191" t="s">
        <v>51</v>
      </c>
      <c r="F47" s="189" t="s">
        <v>1163</v>
      </c>
      <c r="G47" s="460" t="s">
        <v>1164</v>
      </c>
      <c r="H47" s="460" t="s">
        <v>1165</v>
      </c>
      <c r="I47" s="189" t="s">
        <v>1166</v>
      </c>
      <c r="J47" s="189" t="s">
        <v>1167</v>
      </c>
    </row>
    <row r="48" spans="1:10" s="328" customFormat="1" ht="51.95" customHeight="1" x14ac:dyDescent="0.2">
      <c r="A48" s="183" t="s">
        <v>423</v>
      </c>
      <c r="B48" s="344" t="s">
        <v>46</v>
      </c>
      <c r="C48" s="344" t="s">
        <v>85</v>
      </c>
      <c r="D48" s="344" t="s">
        <v>286</v>
      </c>
      <c r="E48" s="184" t="s">
        <v>67</v>
      </c>
      <c r="F48" s="183" t="s">
        <v>1168</v>
      </c>
      <c r="G48" s="459" t="s">
        <v>1169</v>
      </c>
      <c r="H48" s="459" t="s">
        <v>1170</v>
      </c>
      <c r="I48" s="183" t="s">
        <v>1166</v>
      </c>
      <c r="J48" s="183" t="s">
        <v>1171</v>
      </c>
    </row>
    <row r="49" spans="1:10" s="328" customFormat="1" ht="65.099999999999994" customHeight="1" x14ac:dyDescent="0.2">
      <c r="A49" s="183" t="s">
        <v>771</v>
      </c>
      <c r="B49" s="344" t="s">
        <v>48</v>
      </c>
      <c r="C49" s="344" t="s">
        <v>772</v>
      </c>
      <c r="D49" s="344" t="s">
        <v>172</v>
      </c>
      <c r="E49" s="184" t="s">
        <v>2</v>
      </c>
      <c r="F49" s="183" t="s">
        <v>1172</v>
      </c>
      <c r="G49" s="459" t="s">
        <v>1173</v>
      </c>
      <c r="H49" s="459" t="s">
        <v>1174</v>
      </c>
      <c r="I49" s="183" t="s">
        <v>1175</v>
      </c>
      <c r="J49" s="183" t="s">
        <v>1176</v>
      </c>
    </row>
    <row r="50" spans="1:10" s="328" customFormat="1" ht="39" customHeight="1" x14ac:dyDescent="0.2">
      <c r="A50" s="189" t="s">
        <v>879</v>
      </c>
      <c r="B50" s="190" t="s">
        <v>141</v>
      </c>
      <c r="C50" s="190" t="s">
        <v>880</v>
      </c>
      <c r="D50" s="190" t="s">
        <v>143</v>
      </c>
      <c r="E50" s="191" t="s">
        <v>47</v>
      </c>
      <c r="F50" s="189" t="s">
        <v>1057</v>
      </c>
      <c r="G50" s="460" t="s">
        <v>1177</v>
      </c>
      <c r="H50" s="460" t="s">
        <v>1178</v>
      </c>
      <c r="I50" s="189" t="s">
        <v>1175</v>
      </c>
      <c r="J50" s="189" t="s">
        <v>1179</v>
      </c>
    </row>
    <row r="51" spans="1:10" s="328" customFormat="1" ht="26.1" customHeight="1" x14ac:dyDescent="0.2">
      <c r="A51" s="183" t="s">
        <v>794</v>
      </c>
      <c r="B51" s="344" t="s">
        <v>141</v>
      </c>
      <c r="C51" s="344" t="s">
        <v>160</v>
      </c>
      <c r="D51" s="344" t="s">
        <v>142</v>
      </c>
      <c r="E51" s="184" t="s">
        <v>2</v>
      </c>
      <c r="F51" s="183" t="s">
        <v>1180</v>
      </c>
      <c r="G51" s="459" t="s">
        <v>1181</v>
      </c>
      <c r="H51" s="459" t="s">
        <v>1182</v>
      </c>
      <c r="I51" s="183" t="s">
        <v>1183</v>
      </c>
      <c r="J51" s="183" t="s">
        <v>1184</v>
      </c>
    </row>
    <row r="52" spans="1:10" s="328" customFormat="1" ht="26.1" customHeight="1" x14ac:dyDescent="0.2">
      <c r="A52" s="183" t="s">
        <v>179</v>
      </c>
      <c r="B52" s="344" t="s">
        <v>48</v>
      </c>
      <c r="C52" s="344" t="s">
        <v>66</v>
      </c>
      <c r="D52" s="344" t="s">
        <v>149</v>
      </c>
      <c r="E52" s="184" t="s">
        <v>2</v>
      </c>
      <c r="F52" s="183" t="s">
        <v>1185</v>
      </c>
      <c r="G52" s="459" t="s">
        <v>1186</v>
      </c>
      <c r="H52" s="459" t="s">
        <v>1187</v>
      </c>
      <c r="I52" s="183" t="s">
        <v>1188</v>
      </c>
      <c r="J52" s="183" t="s">
        <v>1189</v>
      </c>
    </row>
    <row r="53" spans="1:10" s="328" customFormat="1" ht="26.1" customHeight="1" x14ac:dyDescent="0.2">
      <c r="A53" s="183" t="s">
        <v>195</v>
      </c>
      <c r="B53" s="344" t="s">
        <v>48</v>
      </c>
      <c r="C53" s="344" t="s">
        <v>196</v>
      </c>
      <c r="D53" s="344" t="s">
        <v>148</v>
      </c>
      <c r="E53" s="184" t="s">
        <v>2</v>
      </c>
      <c r="F53" s="183" t="s">
        <v>1190</v>
      </c>
      <c r="G53" s="459" t="s">
        <v>1191</v>
      </c>
      <c r="H53" s="459" t="s">
        <v>1192</v>
      </c>
      <c r="I53" s="183" t="s">
        <v>1193</v>
      </c>
      <c r="J53" s="183" t="s">
        <v>1194</v>
      </c>
    </row>
    <row r="54" spans="1:10" s="328" customFormat="1" ht="26.1" customHeight="1" x14ac:dyDescent="0.2">
      <c r="A54" s="183" t="s">
        <v>724</v>
      </c>
      <c r="B54" s="344" t="s">
        <v>146</v>
      </c>
      <c r="C54" s="344" t="s">
        <v>725</v>
      </c>
      <c r="D54" s="344" t="s">
        <v>147</v>
      </c>
      <c r="E54" s="184" t="s">
        <v>2</v>
      </c>
      <c r="F54" s="183" t="s">
        <v>1195</v>
      </c>
      <c r="G54" s="459" t="s">
        <v>1196</v>
      </c>
      <c r="H54" s="459" t="s">
        <v>1197</v>
      </c>
      <c r="I54" s="183" t="s">
        <v>1193</v>
      </c>
      <c r="J54" s="183" t="s">
        <v>1198</v>
      </c>
    </row>
    <row r="55" spans="1:10" s="328" customFormat="1" ht="26.1" customHeight="1" x14ac:dyDescent="0.2">
      <c r="A55" s="189" t="s">
        <v>287</v>
      </c>
      <c r="B55" s="190" t="s">
        <v>48</v>
      </c>
      <c r="C55" s="190" t="s">
        <v>288</v>
      </c>
      <c r="D55" s="190" t="s">
        <v>143</v>
      </c>
      <c r="E55" s="191" t="s">
        <v>1</v>
      </c>
      <c r="F55" s="189" t="s">
        <v>1199</v>
      </c>
      <c r="G55" s="460" t="s">
        <v>1200</v>
      </c>
      <c r="H55" s="460" t="s">
        <v>1201</v>
      </c>
      <c r="I55" s="189" t="s">
        <v>1202</v>
      </c>
      <c r="J55" s="189" t="s">
        <v>1203</v>
      </c>
    </row>
    <row r="56" spans="1:10" s="328" customFormat="1" ht="26.1" customHeight="1" x14ac:dyDescent="0.2">
      <c r="A56" s="183" t="s">
        <v>261</v>
      </c>
      <c r="B56" s="344" t="s">
        <v>146</v>
      </c>
      <c r="C56" s="344" t="s">
        <v>262</v>
      </c>
      <c r="D56" s="344" t="s">
        <v>147</v>
      </c>
      <c r="E56" s="184" t="s">
        <v>263</v>
      </c>
      <c r="F56" s="183" t="s">
        <v>1204</v>
      </c>
      <c r="G56" s="459" t="s">
        <v>1205</v>
      </c>
      <c r="H56" s="459" t="s">
        <v>1206</v>
      </c>
      <c r="I56" s="183" t="s">
        <v>1207</v>
      </c>
      <c r="J56" s="183" t="s">
        <v>1208</v>
      </c>
    </row>
    <row r="57" spans="1:10" s="328" customFormat="1" ht="26.1" customHeight="1" x14ac:dyDescent="0.2">
      <c r="A57" s="183" t="s">
        <v>749</v>
      </c>
      <c r="B57" s="344" t="s">
        <v>48</v>
      </c>
      <c r="C57" s="344" t="s">
        <v>750</v>
      </c>
      <c r="D57" s="344" t="s">
        <v>162</v>
      </c>
      <c r="E57" s="184" t="s">
        <v>1</v>
      </c>
      <c r="F57" s="183" t="s">
        <v>1209</v>
      </c>
      <c r="G57" s="459" t="s">
        <v>1210</v>
      </c>
      <c r="H57" s="459" t="s">
        <v>1211</v>
      </c>
      <c r="I57" s="183" t="s">
        <v>1207</v>
      </c>
      <c r="J57" s="183" t="s">
        <v>1212</v>
      </c>
    </row>
    <row r="58" spans="1:10" s="328" customFormat="1" ht="51.95" customHeight="1" x14ac:dyDescent="0.2">
      <c r="A58" s="183" t="s">
        <v>801</v>
      </c>
      <c r="B58" s="344" t="s">
        <v>141</v>
      </c>
      <c r="C58" s="344" t="s">
        <v>422</v>
      </c>
      <c r="D58" s="344" t="s">
        <v>155</v>
      </c>
      <c r="E58" s="184" t="s">
        <v>49</v>
      </c>
      <c r="F58" s="183" t="s">
        <v>1213</v>
      </c>
      <c r="G58" s="459" t="s">
        <v>1214</v>
      </c>
      <c r="H58" s="459" t="s">
        <v>1215</v>
      </c>
      <c r="I58" s="183" t="s">
        <v>1216</v>
      </c>
      <c r="J58" s="183" t="s">
        <v>1217</v>
      </c>
    </row>
    <row r="59" spans="1:10" s="328" customFormat="1" ht="39" customHeight="1" x14ac:dyDescent="0.2">
      <c r="A59" s="183" t="s">
        <v>813</v>
      </c>
      <c r="B59" s="344" t="s">
        <v>141</v>
      </c>
      <c r="C59" s="344" t="s">
        <v>814</v>
      </c>
      <c r="D59" s="344" t="s">
        <v>150</v>
      </c>
      <c r="E59" s="184" t="s">
        <v>47</v>
      </c>
      <c r="F59" s="183" t="s">
        <v>1218</v>
      </c>
      <c r="G59" s="459" t="s">
        <v>1219</v>
      </c>
      <c r="H59" s="459" t="s">
        <v>1220</v>
      </c>
      <c r="I59" s="183" t="s">
        <v>1221</v>
      </c>
      <c r="J59" s="183" t="s">
        <v>1222</v>
      </c>
    </row>
    <row r="60" spans="1:10" s="328" customFormat="1" ht="24" customHeight="1" x14ac:dyDescent="0.2">
      <c r="A60" s="183" t="s">
        <v>822</v>
      </c>
      <c r="B60" s="344" t="s">
        <v>141</v>
      </c>
      <c r="C60" s="344" t="s">
        <v>823</v>
      </c>
      <c r="D60" s="344" t="s">
        <v>150</v>
      </c>
      <c r="E60" s="184" t="s">
        <v>40</v>
      </c>
      <c r="F60" s="183" t="s">
        <v>1140</v>
      </c>
      <c r="G60" s="459" t="s">
        <v>1223</v>
      </c>
      <c r="H60" s="459" t="s">
        <v>1223</v>
      </c>
      <c r="I60" s="183" t="s">
        <v>1224</v>
      </c>
      <c r="J60" s="183" t="s">
        <v>1225</v>
      </c>
    </row>
    <row r="61" spans="1:10" s="328" customFormat="1" ht="39" customHeight="1" x14ac:dyDescent="0.2">
      <c r="A61" s="183" t="s">
        <v>426</v>
      </c>
      <c r="B61" s="344" t="s">
        <v>46</v>
      </c>
      <c r="C61" s="344" t="s">
        <v>730</v>
      </c>
      <c r="D61" s="344" t="s">
        <v>286</v>
      </c>
      <c r="E61" s="184" t="s">
        <v>1</v>
      </c>
      <c r="F61" s="183" t="s">
        <v>1226</v>
      </c>
      <c r="G61" s="459" t="s">
        <v>1227</v>
      </c>
      <c r="H61" s="459" t="s">
        <v>1228</v>
      </c>
      <c r="I61" s="183" t="s">
        <v>1224</v>
      </c>
      <c r="J61" s="183" t="s">
        <v>1229</v>
      </c>
    </row>
    <row r="62" spans="1:10" s="328" customFormat="1" ht="24" customHeight="1" x14ac:dyDescent="0.2">
      <c r="A62" s="183" t="s">
        <v>819</v>
      </c>
      <c r="B62" s="344" t="s">
        <v>141</v>
      </c>
      <c r="C62" s="344" t="s">
        <v>820</v>
      </c>
      <c r="D62" s="344" t="s">
        <v>150</v>
      </c>
      <c r="E62" s="184" t="s">
        <v>40</v>
      </c>
      <c r="F62" s="183" t="s">
        <v>1140</v>
      </c>
      <c r="G62" s="459" t="s">
        <v>1230</v>
      </c>
      <c r="H62" s="459" t="s">
        <v>1230</v>
      </c>
      <c r="I62" s="183" t="s">
        <v>1231</v>
      </c>
      <c r="J62" s="183" t="s">
        <v>1232</v>
      </c>
    </row>
    <row r="63" spans="1:10" s="328" customFormat="1" ht="65.099999999999994" customHeight="1" x14ac:dyDescent="0.2">
      <c r="A63" s="183" t="s">
        <v>187</v>
      </c>
      <c r="B63" s="344" t="s">
        <v>48</v>
      </c>
      <c r="C63" s="344" t="s">
        <v>188</v>
      </c>
      <c r="D63" s="344" t="s">
        <v>172</v>
      </c>
      <c r="E63" s="184" t="s">
        <v>2</v>
      </c>
      <c r="F63" s="183" t="s">
        <v>1233</v>
      </c>
      <c r="G63" s="459" t="s">
        <v>1234</v>
      </c>
      <c r="H63" s="459" t="s">
        <v>1235</v>
      </c>
      <c r="I63" s="183" t="s">
        <v>1236</v>
      </c>
      <c r="J63" s="183" t="s">
        <v>1237</v>
      </c>
    </row>
    <row r="64" spans="1:10" s="328" customFormat="1" ht="65.099999999999994" customHeight="1" x14ac:dyDescent="0.2">
      <c r="A64" s="183" t="s">
        <v>774</v>
      </c>
      <c r="B64" s="344" t="s">
        <v>48</v>
      </c>
      <c r="C64" s="344" t="s">
        <v>775</v>
      </c>
      <c r="D64" s="344" t="s">
        <v>172</v>
      </c>
      <c r="E64" s="184" t="s">
        <v>2</v>
      </c>
      <c r="F64" s="183" t="s">
        <v>1238</v>
      </c>
      <c r="G64" s="459" t="s">
        <v>1239</v>
      </c>
      <c r="H64" s="459" t="s">
        <v>1240</v>
      </c>
      <c r="I64" s="183" t="s">
        <v>1236</v>
      </c>
      <c r="J64" s="183" t="s">
        <v>1241</v>
      </c>
    </row>
    <row r="65" spans="1:10" s="328" customFormat="1" ht="24" customHeight="1" x14ac:dyDescent="0.2">
      <c r="A65" s="183" t="s">
        <v>873</v>
      </c>
      <c r="B65" s="344" t="s">
        <v>141</v>
      </c>
      <c r="C65" s="344" t="s">
        <v>874</v>
      </c>
      <c r="D65" s="344" t="s">
        <v>930</v>
      </c>
      <c r="E65" s="184" t="s">
        <v>47</v>
      </c>
      <c r="F65" s="183" t="s">
        <v>1242</v>
      </c>
      <c r="G65" s="459" t="s">
        <v>1243</v>
      </c>
      <c r="H65" s="459" t="s">
        <v>1244</v>
      </c>
      <c r="I65" s="183" t="s">
        <v>1236</v>
      </c>
      <c r="J65" s="183" t="s">
        <v>1245</v>
      </c>
    </row>
    <row r="66" spans="1:10" s="328" customFormat="1" ht="39" customHeight="1" x14ac:dyDescent="0.2">
      <c r="A66" s="189" t="s">
        <v>877</v>
      </c>
      <c r="B66" s="190" t="s">
        <v>141</v>
      </c>
      <c r="C66" s="190" t="s">
        <v>878</v>
      </c>
      <c r="D66" s="190" t="s">
        <v>143</v>
      </c>
      <c r="E66" s="191" t="s">
        <v>50</v>
      </c>
      <c r="F66" s="189" t="s">
        <v>1246</v>
      </c>
      <c r="G66" s="460" t="s">
        <v>1247</v>
      </c>
      <c r="H66" s="460" t="s">
        <v>1248</v>
      </c>
      <c r="I66" s="189" t="s">
        <v>1236</v>
      </c>
      <c r="J66" s="189" t="s">
        <v>1249</v>
      </c>
    </row>
    <row r="67" spans="1:10" s="328" customFormat="1" ht="90.95" customHeight="1" x14ac:dyDescent="0.2">
      <c r="A67" s="183" t="s">
        <v>175</v>
      </c>
      <c r="B67" s="344" t="s">
        <v>46</v>
      </c>
      <c r="C67" s="344" t="s">
        <v>83</v>
      </c>
      <c r="D67" s="344" t="s">
        <v>286</v>
      </c>
      <c r="E67" s="184" t="s">
        <v>67</v>
      </c>
      <c r="F67" s="183" t="s">
        <v>1003</v>
      </c>
      <c r="G67" s="459" t="s">
        <v>1250</v>
      </c>
      <c r="H67" s="459" t="s">
        <v>1251</v>
      </c>
      <c r="I67" s="183" t="s">
        <v>1252</v>
      </c>
      <c r="J67" s="183" t="s">
        <v>1253</v>
      </c>
    </row>
    <row r="68" spans="1:10" s="328" customFormat="1" ht="24" customHeight="1" x14ac:dyDescent="0.2">
      <c r="A68" s="183" t="s">
        <v>758</v>
      </c>
      <c r="B68" s="344" t="s">
        <v>141</v>
      </c>
      <c r="C68" s="344" t="s">
        <v>152</v>
      </c>
      <c r="D68" s="344" t="s">
        <v>153</v>
      </c>
      <c r="E68" s="184" t="s">
        <v>49</v>
      </c>
      <c r="F68" s="183" t="s">
        <v>1254</v>
      </c>
      <c r="G68" s="459" t="s">
        <v>1255</v>
      </c>
      <c r="H68" s="459" t="s">
        <v>1256</v>
      </c>
      <c r="I68" s="183" t="s">
        <v>1252</v>
      </c>
      <c r="J68" s="183" t="s">
        <v>1257</v>
      </c>
    </row>
    <row r="69" spans="1:10" s="328" customFormat="1" ht="24" customHeight="1" x14ac:dyDescent="0.2">
      <c r="A69" s="183" t="s">
        <v>870</v>
      </c>
      <c r="B69" s="344" t="s">
        <v>141</v>
      </c>
      <c r="C69" s="344" t="s">
        <v>871</v>
      </c>
      <c r="D69" s="344" t="s">
        <v>930</v>
      </c>
      <c r="E69" s="184" t="s">
        <v>47</v>
      </c>
      <c r="F69" s="183" t="s">
        <v>1258</v>
      </c>
      <c r="G69" s="459" t="s">
        <v>1259</v>
      </c>
      <c r="H69" s="459" t="s">
        <v>1260</v>
      </c>
      <c r="I69" s="183" t="s">
        <v>1252</v>
      </c>
      <c r="J69" s="183" t="s">
        <v>1261</v>
      </c>
    </row>
    <row r="70" spans="1:10" s="328" customFormat="1" ht="26.1" customHeight="1" x14ac:dyDescent="0.2">
      <c r="A70" s="183" t="s">
        <v>831</v>
      </c>
      <c r="B70" s="344" t="s">
        <v>141</v>
      </c>
      <c r="C70" s="344" t="s">
        <v>832</v>
      </c>
      <c r="D70" s="344" t="s">
        <v>155</v>
      </c>
      <c r="E70" s="184" t="s">
        <v>47</v>
      </c>
      <c r="F70" s="183" t="s">
        <v>1140</v>
      </c>
      <c r="G70" s="459" t="s">
        <v>1262</v>
      </c>
      <c r="H70" s="459" t="s">
        <v>1262</v>
      </c>
      <c r="I70" s="183" t="s">
        <v>1263</v>
      </c>
      <c r="J70" s="183" t="s">
        <v>1264</v>
      </c>
    </row>
    <row r="71" spans="1:10" s="328" customFormat="1" ht="78" customHeight="1" x14ac:dyDescent="0.2">
      <c r="A71" s="183" t="s">
        <v>424</v>
      </c>
      <c r="B71" s="344" t="s">
        <v>46</v>
      </c>
      <c r="C71" s="344" t="s">
        <v>425</v>
      </c>
      <c r="D71" s="344" t="s">
        <v>286</v>
      </c>
      <c r="E71" s="184" t="s">
        <v>92</v>
      </c>
      <c r="F71" s="183" t="s">
        <v>1140</v>
      </c>
      <c r="G71" s="459" t="s">
        <v>1265</v>
      </c>
      <c r="H71" s="459" t="s">
        <v>1265</v>
      </c>
      <c r="I71" s="183" t="s">
        <v>1263</v>
      </c>
      <c r="J71" s="183" t="s">
        <v>1266</v>
      </c>
    </row>
    <row r="72" spans="1:10" s="328" customFormat="1" ht="65.099999999999994" customHeight="1" x14ac:dyDescent="0.2">
      <c r="A72" s="183" t="s">
        <v>782</v>
      </c>
      <c r="B72" s="344" t="s">
        <v>48</v>
      </c>
      <c r="C72" s="344" t="s">
        <v>783</v>
      </c>
      <c r="D72" s="344" t="s">
        <v>172</v>
      </c>
      <c r="E72" s="184" t="s">
        <v>2</v>
      </c>
      <c r="F72" s="183" t="s">
        <v>1267</v>
      </c>
      <c r="G72" s="459" t="s">
        <v>1268</v>
      </c>
      <c r="H72" s="459" t="s">
        <v>1269</v>
      </c>
      <c r="I72" s="183" t="s">
        <v>1270</v>
      </c>
      <c r="J72" s="183" t="s">
        <v>1271</v>
      </c>
    </row>
    <row r="73" spans="1:10" s="328" customFormat="1" ht="26.1" customHeight="1" x14ac:dyDescent="0.2">
      <c r="A73" s="183" t="s">
        <v>706</v>
      </c>
      <c r="B73" s="344" t="s">
        <v>146</v>
      </c>
      <c r="C73" s="344" t="s">
        <v>707</v>
      </c>
      <c r="D73" s="344" t="s">
        <v>147</v>
      </c>
      <c r="E73" s="184" t="s">
        <v>92</v>
      </c>
      <c r="F73" s="183" t="s">
        <v>1272</v>
      </c>
      <c r="G73" s="459" t="s">
        <v>1273</v>
      </c>
      <c r="H73" s="459" t="s">
        <v>1274</v>
      </c>
      <c r="I73" s="183" t="s">
        <v>1270</v>
      </c>
      <c r="J73" s="183" t="s">
        <v>1275</v>
      </c>
    </row>
    <row r="74" spans="1:10" s="328" customFormat="1" ht="51.95" customHeight="1" x14ac:dyDescent="0.2">
      <c r="A74" s="183" t="s">
        <v>785</v>
      </c>
      <c r="B74" s="344" t="s">
        <v>48</v>
      </c>
      <c r="C74" s="344" t="s">
        <v>786</v>
      </c>
      <c r="D74" s="344" t="s">
        <v>148</v>
      </c>
      <c r="E74" s="184" t="s">
        <v>2</v>
      </c>
      <c r="F74" s="183" t="s">
        <v>1276</v>
      </c>
      <c r="G74" s="459" t="s">
        <v>1277</v>
      </c>
      <c r="H74" s="459" t="s">
        <v>1278</v>
      </c>
      <c r="I74" s="183" t="s">
        <v>1279</v>
      </c>
      <c r="J74" s="183" t="s">
        <v>1280</v>
      </c>
    </row>
    <row r="75" spans="1:10" s="328" customFormat="1" ht="24" customHeight="1" x14ac:dyDescent="0.2">
      <c r="A75" s="183" t="s">
        <v>751</v>
      </c>
      <c r="B75" s="344" t="s">
        <v>48</v>
      </c>
      <c r="C75" s="344" t="s">
        <v>752</v>
      </c>
      <c r="D75" s="344" t="s">
        <v>162</v>
      </c>
      <c r="E75" s="184" t="s">
        <v>1</v>
      </c>
      <c r="F75" s="183" t="s">
        <v>1281</v>
      </c>
      <c r="G75" s="459" t="s">
        <v>1282</v>
      </c>
      <c r="H75" s="459" t="s">
        <v>1283</v>
      </c>
      <c r="I75" s="183" t="s">
        <v>1279</v>
      </c>
      <c r="J75" s="183" t="s">
        <v>1284</v>
      </c>
    </row>
    <row r="76" spans="1:10" s="328" customFormat="1" ht="39" customHeight="1" x14ac:dyDescent="0.2">
      <c r="A76" s="183" t="s">
        <v>767</v>
      </c>
      <c r="B76" s="344" t="s">
        <v>48</v>
      </c>
      <c r="C76" s="344" t="s">
        <v>768</v>
      </c>
      <c r="D76" s="344" t="s">
        <v>276</v>
      </c>
      <c r="E76" s="184" t="s">
        <v>1</v>
      </c>
      <c r="F76" s="183" t="s">
        <v>1285</v>
      </c>
      <c r="G76" s="459" t="s">
        <v>1286</v>
      </c>
      <c r="H76" s="459" t="s">
        <v>1287</v>
      </c>
      <c r="I76" s="183" t="s">
        <v>1279</v>
      </c>
      <c r="J76" s="183" t="s">
        <v>1288</v>
      </c>
    </row>
    <row r="77" spans="1:10" s="328" customFormat="1" ht="39" customHeight="1" x14ac:dyDescent="0.2">
      <c r="A77" s="183" t="s">
        <v>193</v>
      </c>
      <c r="B77" s="344" t="s">
        <v>48</v>
      </c>
      <c r="C77" s="344" t="s">
        <v>194</v>
      </c>
      <c r="D77" s="344" t="s">
        <v>172</v>
      </c>
      <c r="E77" s="184" t="s">
        <v>2</v>
      </c>
      <c r="F77" s="183" t="s">
        <v>1289</v>
      </c>
      <c r="G77" s="459" t="s">
        <v>1290</v>
      </c>
      <c r="H77" s="459" t="s">
        <v>1291</v>
      </c>
      <c r="I77" s="183" t="s">
        <v>1292</v>
      </c>
      <c r="J77" s="183" t="s">
        <v>1293</v>
      </c>
    </row>
    <row r="78" spans="1:10" s="328" customFormat="1" ht="24" customHeight="1" x14ac:dyDescent="0.2">
      <c r="A78" s="183" t="s">
        <v>868</v>
      </c>
      <c r="B78" s="344" t="s">
        <v>141</v>
      </c>
      <c r="C78" s="344" t="s">
        <v>869</v>
      </c>
      <c r="D78" s="344" t="s">
        <v>930</v>
      </c>
      <c r="E78" s="184" t="s">
        <v>47</v>
      </c>
      <c r="F78" s="183" t="s">
        <v>1294</v>
      </c>
      <c r="G78" s="459" t="s">
        <v>1295</v>
      </c>
      <c r="H78" s="459" t="s">
        <v>1296</v>
      </c>
      <c r="I78" s="183" t="s">
        <v>1297</v>
      </c>
      <c r="J78" s="183" t="s">
        <v>1298</v>
      </c>
    </row>
    <row r="79" spans="1:10" s="328" customFormat="1" ht="65.099999999999994" customHeight="1" x14ac:dyDescent="0.2">
      <c r="A79" s="183" t="s">
        <v>428</v>
      </c>
      <c r="B79" s="344" t="s">
        <v>46</v>
      </c>
      <c r="C79" s="344" t="s">
        <v>429</v>
      </c>
      <c r="D79" s="344" t="s">
        <v>286</v>
      </c>
      <c r="E79" s="184" t="s">
        <v>92</v>
      </c>
      <c r="F79" s="183" t="s">
        <v>1140</v>
      </c>
      <c r="G79" s="457" t="s">
        <v>1299</v>
      </c>
      <c r="H79" s="459" t="s">
        <v>1299</v>
      </c>
      <c r="I79" s="183" t="s">
        <v>1300</v>
      </c>
      <c r="J79" s="183" t="s">
        <v>1301</v>
      </c>
    </row>
    <row r="80" spans="1:10" s="328" customFormat="1" ht="26.1" customHeight="1" x14ac:dyDescent="0.2">
      <c r="A80" s="183" t="s">
        <v>427</v>
      </c>
      <c r="B80" s="344" t="s">
        <v>46</v>
      </c>
      <c r="C80" s="344" t="s">
        <v>746</v>
      </c>
      <c r="D80" s="344" t="s">
        <v>286</v>
      </c>
      <c r="E80" s="184" t="s">
        <v>92</v>
      </c>
      <c r="F80" s="183" t="s">
        <v>1302</v>
      </c>
      <c r="G80" s="459" t="s">
        <v>1303</v>
      </c>
      <c r="H80" s="459" t="s">
        <v>1304</v>
      </c>
      <c r="I80" s="183" t="s">
        <v>1300</v>
      </c>
      <c r="J80" s="183" t="s">
        <v>1305</v>
      </c>
    </row>
    <row r="81" spans="1:10" s="328" customFormat="1" ht="39" customHeight="1" x14ac:dyDescent="0.2">
      <c r="A81" s="183" t="s">
        <v>186</v>
      </c>
      <c r="B81" s="344" t="s">
        <v>48</v>
      </c>
      <c r="C81" s="344" t="s">
        <v>86</v>
      </c>
      <c r="D81" s="344" t="s">
        <v>162</v>
      </c>
      <c r="E81" s="184" t="s">
        <v>1</v>
      </c>
      <c r="F81" s="183" t="s">
        <v>1306</v>
      </c>
      <c r="G81" s="459" t="s">
        <v>1128</v>
      </c>
      <c r="H81" s="459" t="s">
        <v>1307</v>
      </c>
      <c r="I81" s="183" t="s">
        <v>1300</v>
      </c>
      <c r="J81" s="183" t="s">
        <v>1308</v>
      </c>
    </row>
    <row r="82" spans="1:10" s="328" customFormat="1" ht="26.1" customHeight="1" x14ac:dyDescent="0.2">
      <c r="A82" s="183" t="s">
        <v>741</v>
      </c>
      <c r="B82" s="344" t="s">
        <v>141</v>
      </c>
      <c r="C82" s="344" t="s">
        <v>742</v>
      </c>
      <c r="D82" s="344" t="s">
        <v>155</v>
      </c>
      <c r="E82" s="184" t="s">
        <v>41</v>
      </c>
      <c r="F82" s="183" t="s">
        <v>1309</v>
      </c>
      <c r="G82" s="459" t="s">
        <v>1310</v>
      </c>
      <c r="H82" s="459" t="s">
        <v>1311</v>
      </c>
      <c r="I82" s="183" t="s">
        <v>1300</v>
      </c>
      <c r="J82" s="183" t="s">
        <v>1312</v>
      </c>
    </row>
    <row r="83" spans="1:10" s="328" customFormat="1" ht="26.1" customHeight="1" x14ac:dyDescent="0.2">
      <c r="A83" s="183" t="s">
        <v>828</v>
      </c>
      <c r="B83" s="344" t="s">
        <v>141</v>
      </c>
      <c r="C83" s="344" t="s">
        <v>829</v>
      </c>
      <c r="D83" s="344" t="s">
        <v>150</v>
      </c>
      <c r="E83" s="184" t="s">
        <v>47</v>
      </c>
      <c r="F83" s="183" t="s">
        <v>1140</v>
      </c>
      <c r="G83" s="459" t="s">
        <v>1313</v>
      </c>
      <c r="H83" s="459" t="s">
        <v>1313</v>
      </c>
      <c r="I83" s="183" t="s">
        <v>1300</v>
      </c>
      <c r="J83" s="183" t="s">
        <v>1314</v>
      </c>
    </row>
    <row r="84" spans="1:10" s="328" customFormat="1" ht="65.099999999999994" customHeight="1" x14ac:dyDescent="0.2">
      <c r="A84" s="189" t="s">
        <v>180</v>
      </c>
      <c r="B84" s="190" t="s">
        <v>48</v>
      </c>
      <c r="C84" s="190" t="s">
        <v>181</v>
      </c>
      <c r="D84" s="190" t="s">
        <v>169</v>
      </c>
      <c r="E84" s="191" t="s">
        <v>51</v>
      </c>
      <c r="F84" s="189" t="s">
        <v>1163</v>
      </c>
      <c r="G84" s="460" t="s">
        <v>1315</v>
      </c>
      <c r="H84" s="460" t="s">
        <v>1316</v>
      </c>
      <c r="I84" s="189" t="s">
        <v>1317</v>
      </c>
      <c r="J84" s="189" t="s">
        <v>1318</v>
      </c>
    </row>
    <row r="85" spans="1:10" s="328" customFormat="1" ht="51.95" customHeight="1" x14ac:dyDescent="0.2">
      <c r="A85" s="189" t="s">
        <v>875</v>
      </c>
      <c r="B85" s="190" t="s">
        <v>141</v>
      </c>
      <c r="C85" s="190" t="s">
        <v>876</v>
      </c>
      <c r="D85" s="190" t="s">
        <v>143</v>
      </c>
      <c r="E85" s="191" t="s">
        <v>50</v>
      </c>
      <c r="F85" s="189" t="s">
        <v>1319</v>
      </c>
      <c r="G85" s="460" t="s">
        <v>1320</v>
      </c>
      <c r="H85" s="460" t="s">
        <v>1321</v>
      </c>
      <c r="I85" s="189" t="s">
        <v>1317</v>
      </c>
      <c r="J85" s="189" t="s">
        <v>1322</v>
      </c>
    </row>
    <row r="86" spans="1:10" s="328" customFormat="1" ht="51.95" customHeight="1" x14ac:dyDescent="0.2">
      <c r="A86" s="183" t="s">
        <v>704</v>
      </c>
      <c r="B86" s="344" t="s">
        <v>46</v>
      </c>
      <c r="C86" s="344" t="s">
        <v>705</v>
      </c>
      <c r="D86" s="344" t="s">
        <v>286</v>
      </c>
      <c r="E86" s="184" t="s">
        <v>92</v>
      </c>
      <c r="F86" s="183" t="s">
        <v>1140</v>
      </c>
      <c r="G86" s="459" t="s">
        <v>1323</v>
      </c>
      <c r="H86" s="459" t="s">
        <v>1323</v>
      </c>
      <c r="I86" s="183" t="s">
        <v>1317</v>
      </c>
      <c r="J86" s="183" t="s">
        <v>1324</v>
      </c>
    </row>
    <row r="87" spans="1:10" s="328" customFormat="1" ht="24" customHeight="1" x14ac:dyDescent="0.2">
      <c r="A87" s="189" t="s">
        <v>883</v>
      </c>
      <c r="B87" s="190" t="s">
        <v>48</v>
      </c>
      <c r="C87" s="190" t="s">
        <v>884</v>
      </c>
      <c r="D87" s="190" t="s">
        <v>143</v>
      </c>
      <c r="E87" s="191" t="s">
        <v>144</v>
      </c>
      <c r="F87" s="189" t="s">
        <v>1325</v>
      </c>
      <c r="G87" s="460" t="s">
        <v>1326</v>
      </c>
      <c r="H87" s="460" t="s">
        <v>1327</v>
      </c>
      <c r="I87" s="189" t="s">
        <v>1328</v>
      </c>
      <c r="J87" s="189" t="s">
        <v>1329</v>
      </c>
    </row>
    <row r="88" spans="1:10" s="328" customFormat="1" ht="26.1" customHeight="1" x14ac:dyDescent="0.2">
      <c r="A88" s="183" t="s">
        <v>192</v>
      </c>
      <c r="B88" s="344" t="s">
        <v>46</v>
      </c>
      <c r="C88" s="344" t="s">
        <v>84</v>
      </c>
      <c r="D88" s="344" t="s">
        <v>286</v>
      </c>
      <c r="E88" s="184" t="s">
        <v>92</v>
      </c>
      <c r="F88" s="183" t="s">
        <v>1140</v>
      </c>
      <c r="G88" s="459" t="s">
        <v>1330</v>
      </c>
      <c r="H88" s="459" t="s">
        <v>1330</v>
      </c>
      <c r="I88" s="183" t="s">
        <v>1328</v>
      </c>
      <c r="J88" s="183" t="s">
        <v>1331</v>
      </c>
    </row>
    <row r="89" spans="1:10" s="328" customFormat="1" ht="26.1" customHeight="1" x14ac:dyDescent="0.2">
      <c r="A89" s="183" t="s">
        <v>708</v>
      </c>
      <c r="B89" s="344" t="s">
        <v>46</v>
      </c>
      <c r="C89" s="344" t="s">
        <v>709</v>
      </c>
      <c r="D89" s="344" t="s">
        <v>286</v>
      </c>
      <c r="E89" s="184" t="s">
        <v>92</v>
      </c>
      <c r="F89" s="183" t="s">
        <v>1332</v>
      </c>
      <c r="G89" s="459" t="s">
        <v>1333</v>
      </c>
      <c r="H89" s="459" t="s">
        <v>1334</v>
      </c>
      <c r="I89" s="183" t="s">
        <v>1328</v>
      </c>
      <c r="J89" s="183" t="s">
        <v>1335</v>
      </c>
    </row>
    <row r="90" spans="1:10" s="328" customFormat="1" ht="39" customHeight="1" x14ac:dyDescent="0.2">
      <c r="A90" s="183" t="s">
        <v>715</v>
      </c>
      <c r="B90" s="344" t="s">
        <v>48</v>
      </c>
      <c r="C90" s="344" t="s">
        <v>716</v>
      </c>
      <c r="D90" s="344" t="s">
        <v>162</v>
      </c>
      <c r="E90" s="184" t="s">
        <v>47</v>
      </c>
      <c r="F90" s="183" t="s">
        <v>1309</v>
      </c>
      <c r="G90" s="459" t="s">
        <v>1336</v>
      </c>
      <c r="H90" s="459" t="s">
        <v>1337</v>
      </c>
      <c r="I90" s="183" t="s">
        <v>1338</v>
      </c>
      <c r="J90" s="183" t="s">
        <v>1335</v>
      </c>
    </row>
    <row r="91" spans="1:10" s="328" customFormat="1" ht="26.1" customHeight="1" x14ac:dyDescent="0.2">
      <c r="A91" s="183" t="s">
        <v>753</v>
      </c>
      <c r="B91" s="344" t="s">
        <v>48</v>
      </c>
      <c r="C91" s="344" t="s">
        <v>754</v>
      </c>
      <c r="D91" s="344" t="s">
        <v>162</v>
      </c>
      <c r="E91" s="184" t="s">
        <v>1</v>
      </c>
      <c r="F91" s="183" t="s">
        <v>1281</v>
      </c>
      <c r="G91" s="459" t="s">
        <v>1339</v>
      </c>
      <c r="H91" s="459" t="s">
        <v>1340</v>
      </c>
      <c r="I91" s="183" t="s">
        <v>1338</v>
      </c>
      <c r="J91" s="183" t="s">
        <v>1335</v>
      </c>
    </row>
    <row r="92" spans="1:10" s="328" customFormat="1" ht="39" customHeight="1" x14ac:dyDescent="0.2">
      <c r="A92" s="183" t="s">
        <v>712</v>
      </c>
      <c r="B92" s="344" t="s">
        <v>48</v>
      </c>
      <c r="C92" s="344" t="s">
        <v>713</v>
      </c>
      <c r="D92" s="344" t="s">
        <v>162</v>
      </c>
      <c r="E92" s="184" t="s">
        <v>47</v>
      </c>
      <c r="F92" s="183" t="s">
        <v>1309</v>
      </c>
      <c r="G92" s="459" t="s">
        <v>1341</v>
      </c>
      <c r="H92" s="459" t="s">
        <v>1342</v>
      </c>
      <c r="I92" s="183" t="s">
        <v>1338</v>
      </c>
      <c r="J92" s="183" t="s">
        <v>1343</v>
      </c>
    </row>
    <row r="93" spans="1:10" s="328" customFormat="1" ht="65.099999999999994" customHeight="1" x14ac:dyDescent="0.2">
      <c r="A93" s="183" t="s">
        <v>777</v>
      </c>
      <c r="B93" s="344" t="s">
        <v>48</v>
      </c>
      <c r="C93" s="344" t="s">
        <v>778</v>
      </c>
      <c r="D93" s="344" t="s">
        <v>172</v>
      </c>
      <c r="E93" s="184" t="s">
        <v>2</v>
      </c>
      <c r="F93" s="183" t="s">
        <v>1344</v>
      </c>
      <c r="G93" s="459" t="s">
        <v>1345</v>
      </c>
      <c r="H93" s="459" t="s">
        <v>1346</v>
      </c>
      <c r="I93" s="183" t="s">
        <v>1338</v>
      </c>
      <c r="J93" s="183" t="s">
        <v>1343</v>
      </c>
    </row>
    <row r="94" spans="1:10" s="325" customFormat="1" ht="14.25" x14ac:dyDescent="0.2">
      <c r="A94" s="192"/>
      <c r="B94" s="192"/>
      <c r="C94" s="192"/>
      <c r="D94" s="192"/>
      <c r="E94" s="192"/>
      <c r="F94" s="192"/>
      <c r="G94" s="192"/>
      <c r="H94" s="192"/>
      <c r="I94" s="192"/>
      <c r="J94" s="192"/>
    </row>
    <row r="95" spans="1:10" s="325" customFormat="1" ht="14.25" x14ac:dyDescent="0.2">
      <c r="A95" s="396"/>
      <c r="B95" s="396"/>
      <c r="C95" s="396"/>
      <c r="D95" s="193"/>
      <c r="E95" s="319"/>
      <c r="F95" s="397" t="s">
        <v>197</v>
      </c>
      <c r="G95" s="396"/>
      <c r="H95" s="458">
        <v>3656046.21</v>
      </c>
      <c r="I95" s="458"/>
      <c r="J95" s="458"/>
    </row>
    <row r="96" spans="1:10" s="325" customFormat="1" ht="14.25" x14ac:dyDescent="0.2">
      <c r="A96" s="396"/>
      <c r="B96" s="396"/>
      <c r="C96" s="396"/>
      <c r="D96" s="193"/>
      <c r="E96" s="319"/>
      <c r="F96" s="397" t="s">
        <v>198</v>
      </c>
      <c r="G96" s="396"/>
      <c r="H96" s="458">
        <v>885266.68</v>
      </c>
      <c r="I96" s="458"/>
      <c r="J96" s="458"/>
    </row>
    <row r="97" spans="1:10" s="325" customFormat="1" ht="14.25" x14ac:dyDescent="0.2">
      <c r="A97" s="396"/>
      <c r="B97" s="396"/>
      <c r="C97" s="396"/>
      <c r="D97" s="193"/>
      <c r="E97" s="319"/>
      <c r="F97" s="397" t="s">
        <v>199</v>
      </c>
      <c r="G97" s="396"/>
      <c r="H97" s="458">
        <v>4541312.8899999997</v>
      </c>
      <c r="I97" s="458"/>
      <c r="J97" s="458"/>
    </row>
    <row r="100" spans="1:10" ht="16.5" customHeight="1" x14ac:dyDescent="0.2">
      <c r="A100" s="140"/>
      <c r="B100" s="140"/>
      <c r="C100" s="141"/>
      <c r="D100" s="141"/>
      <c r="E100" s="130"/>
      <c r="F100" s="130"/>
      <c r="G100" s="195"/>
      <c r="H100" s="102"/>
      <c r="I100" s="141"/>
      <c r="J100" s="141"/>
    </row>
    <row r="101" spans="1:10" ht="19.899999999999999" customHeight="1" x14ac:dyDescent="0.2">
      <c r="A101" s="140"/>
      <c r="B101" s="140"/>
      <c r="D101" s="182"/>
      <c r="E101" s="1"/>
      <c r="G101" s="1"/>
      <c r="H101" s="102"/>
      <c r="I101" s="141"/>
      <c r="J101" s="141"/>
    </row>
    <row r="102" spans="1:10" ht="19.899999999999999" customHeight="1" x14ac:dyDescent="0.2">
      <c r="A102" s="140"/>
      <c r="B102" s="140"/>
      <c r="C102" s="10"/>
      <c r="D102" s="10"/>
      <c r="E102" s="1"/>
      <c r="G102" s="1"/>
      <c r="H102" s="102"/>
      <c r="I102" s="141"/>
      <c r="J102" s="141"/>
    </row>
    <row r="103" spans="1:10" ht="16.5" customHeight="1" x14ac:dyDescent="0.2">
      <c r="C103" s="131" t="s">
        <v>5</v>
      </c>
      <c r="D103" s="356" t="str">
        <f>DADOS!C8</f>
        <v>Eng.º Aloísio Caetano Ferreira</v>
      </c>
      <c r="E103" s="356"/>
      <c r="F103" s="356"/>
    </row>
    <row r="104" spans="1:10" ht="16.5" customHeight="1" x14ac:dyDescent="0.2">
      <c r="D104" s="355" t="str">
        <f>"CREA: "&amp;DADOS!C9</f>
        <v>CREA: MG- 97.132/D</v>
      </c>
      <c r="E104" s="355"/>
      <c r="F104" s="355"/>
    </row>
    <row r="105" spans="1:10" ht="16.5" customHeight="1" x14ac:dyDescent="0.2"/>
    <row r="106" spans="1:10" ht="16.5" customHeight="1" x14ac:dyDescent="0.2"/>
    <row r="107" spans="1:10" ht="16.5" customHeight="1" x14ac:dyDescent="0.2"/>
    <row r="108" spans="1:10" ht="16.5" customHeight="1" x14ac:dyDescent="0.2"/>
    <row r="109" spans="1:10" ht="16.5" customHeight="1" x14ac:dyDescent="0.2"/>
    <row r="110" spans="1:10" ht="16.5" customHeight="1" x14ac:dyDescent="0.2"/>
    <row r="111" spans="1:10" ht="16.5" customHeight="1" x14ac:dyDescent="0.2"/>
    <row r="112" spans="1:10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</sheetData>
  <mergeCells count="16">
    <mergeCell ref="D104:F104"/>
    <mergeCell ref="G3:H5"/>
    <mergeCell ref="I4:J4"/>
    <mergeCell ref="A3:B5"/>
    <mergeCell ref="A1:H2"/>
    <mergeCell ref="C3:F3"/>
    <mergeCell ref="C4:F5"/>
    <mergeCell ref="A7:J7"/>
    <mergeCell ref="D103:F103"/>
    <mergeCell ref="A8:J8"/>
    <mergeCell ref="A95:C95"/>
    <mergeCell ref="F95:G95"/>
    <mergeCell ref="A96:C96"/>
    <mergeCell ref="F96:G96"/>
    <mergeCell ref="A97:C97"/>
    <mergeCell ref="F97:G97"/>
  </mergeCells>
  <pageMargins left="0.51181102362204722" right="0.51181102362204722" top="0.78740157480314965" bottom="0.78740157480314965" header="0.31496062992125984" footer="0.31496062992125984"/>
  <pageSetup paperSize="9" scale="48" fitToHeight="2000" orientation="landscape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7"/>
  <sheetViews>
    <sheetView view="pageBreakPreview" zoomScale="70" zoomScaleNormal="40" zoomScaleSheetLayoutView="70" workbookViewId="0">
      <selection activeCell="C26" sqref="C26"/>
    </sheetView>
  </sheetViews>
  <sheetFormatPr defaultColWidth="8.75" defaultRowHeight="14.25" x14ac:dyDescent="0.2"/>
  <cols>
    <col min="1" max="1" width="22.75" style="15" customWidth="1"/>
    <col min="2" max="2" width="52.125" style="15" customWidth="1"/>
    <col min="3" max="3" width="22.875" style="15" bestFit="1" customWidth="1"/>
    <col min="4" max="4" width="20.75" style="76" customWidth="1"/>
    <col min="5" max="5" width="20.75" style="15" customWidth="1"/>
    <col min="6" max="6" width="23.125" style="15" bestFit="1" customWidth="1"/>
    <col min="7" max="7" width="22.125" style="15" bestFit="1" customWidth="1"/>
    <col min="8" max="8" width="23.125" style="15" bestFit="1" customWidth="1"/>
    <col min="9" max="9" width="16.875" style="15" customWidth="1"/>
    <col min="10" max="16384" width="8.75" style="15"/>
  </cols>
  <sheetData>
    <row r="1" spans="1:16" s="25" customFormat="1" ht="16.149999999999999" customHeight="1" thickBot="1" x14ac:dyDescent="0.3">
      <c r="A1" s="436" t="s">
        <v>277</v>
      </c>
      <c r="B1" s="437"/>
      <c r="C1" s="437"/>
      <c r="D1" s="437"/>
      <c r="E1" s="437"/>
      <c r="F1" s="437"/>
      <c r="G1" s="438"/>
      <c r="H1" s="33" t="s">
        <v>3</v>
      </c>
      <c r="I1" s="220" t="str">
        <f>DADOS!C2</f>
        <v>R00</v>
      </c>
    </row>
    <row r="2" spans="1:16" s="26" customFormat="1" ht="18.75" thickBot="1" x14ac:dyDescent="0.25">
      <c r="A2" s="436"/>
      <c r="B2" s="437"/>
      <c r="C2" s="437"/>
      <c r="D2" s="437"/>
      <c r="E2" s="437"/>
      <c r="F2" s="437"/>
      <c r="G2" s="438"/>
      <c r="H2" s="34" t="s">
        <v>8</v>
      </c>
      <c r="I2" s="221">
        <f>DADOS!C4</f>
        <v>45093</v>
      </c>
    </row>
    <row r="3" spans="1:16" s="26" customFormat="1" ht="16.5" customHeight="1" x14ac:dyDescent="0.2">
      <c r="A3" s="442" t="s">
        <v>9</v>
      </c>
      <c r="B3" s="422" t="s">
        <v>10</v>
      </c>
      <c r="C3" s="423"/>
      <c r="D3" s="424"/>
      <c r="E3" s="388" t="s">
        <v>7</v>
      </c>
      <c r="F3" s="384"/>
      <c r="G3" s="385"/>
      <c r="H3" s="32" t="s">
        <v>11</v>
      </c>
      <c r="I3" s="222"/>
    </row>
    <row r="4" spans="1:16" s="26" customFormat="1" ht="57" customHeight="1" thickBot="1" x14ac:dyDescent="0.25">
      <c r="A4" s="443"/>
      <c r="B4" s="445" t="str">
        <f>DADOS!C3</f>
        <v>DUPLICAÇÃO DA AVENIDA IRENE SILVEIRA COSTA</v>
      </c>
      <c r="C4" s="446"/>
      <c r="D4" s="447"/>
      <c r="E4" s="389"/>
      <c r="F4" s="386"/>
      <c r="G4" s="387"/>
      <c r="H4" s="440" t="str">
        <f>DADOS!C7</f>
        <v>SINAPI - 04/2023 - Minas Gerais
SICRO3 - 01/2023 - Minas Gerais
SETOP - 01/2023 - Minas Gerais
SUDECAP - 02/2023 - Minas Gerais</v>
      </c>
      <c r="I4" s="441"/>
    </row>
    <row r="5" spans="1:16" s="26" customFormat="1" ht="21" customHeight="1" thickBot="1" x14ac:dyDescent="0.25">
      <c r="A5" s="444"/>
      <c r="B5" s="448"/>
      <c r="C5" s="449"/>
      <c r="D5" s="450"/>
      <c r="E5" s="433"/>
      <c r="F5" s="435"/>
      <c r="G5" s="434"/>
      <c r="H5" s="36" t="s">
        <v>12</v>
      </c>
      <c r="I5" s="223">
        <f>DADOS!C5</f>
        <v>0.24229999999999999</v>
      </c>
    </row>
    <row r="6" spans="1:16" s="26" customFormat="1" ht="7.9" customHeight="1" x14ac:dyDescent="0.2">
      <c r="A6" s="453"/>
      <c r="B6" s="453"/>
      <c r="C6" s="453"/>
      <c r="D6" s="453"/>
      <c r="E6" s="453"/>
      <c r="F6" s="453"/>
      <c r="G6" s="453"/>
      <c r="H6" s="453"/>
      <c r="I6" s="453"/>
    </row>
    <row r="7" spans="1:16" s="26" customFormat="1" ht="30" customHeight="1" x14ac:dyDescent="0.2">
      <c r="A7" s="439" t="str">
        <f>A1&amp;" DE PROJETO EXECUTIVO - "&amp;B4</f>
        <v>CRONOGRAMA FÍSICO-FINANCEIRO DE PROJETO EXECUTIVO - DUPLICAÇÃO DA AVENIDA IRENE SILVEIRA COSTA</v>
      </c>
      <c r="B7" s="439"/>
      <c r="C7" s="439"/>
      <c r="D7" s="439"/>
      <c r="E7" s="439"/>
      <c r="F7" s="439"/>
      <c r="G7" s="439"/>
      <c r="H7" s="439"/>
      <c r="I7" s="439"/>
    </row>
    <row r="8" spans="1:16" s="43" customFormat="1" ht="7.9" customHeight="1" thickBot="1" x14ac:dyDescent="0.25">
      <c r="A8" s="451"/>
      <c r="B8" s="394"/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452"/>
    </row>
    <row r="9" spans="1:16" s="44" customFormat="1" ht="19.5" customHeight="1" thickBot="1" x14ac:dyDescent="0.25">
      <c r="A9" s="39" t="s">
        <v>17</v>
      </c>
      <c r="B9" s="37" t="s">
        <v>20</v>
      </c>
      <c r="C9" s="37" t="s">
        <v>22</v>
      </c>
      <c r="D9" s="37" t="s">
        <v>23</v>
      </c>
      <c r="E9" s="37" t="s">
        <v>24</v>
      </c>
      <c r="F9" s="37" t="s">
        <v>25</v>
      </c>
      <c r="G9" s="37" t="s">
        <v>26</v>
      </c>
      <c r="H9" s="37" t="s">
        <v>27</v>
      </c>
      <c r="I9" s="37" t="s">
        <v>28</v>
      </c>
    </row>
    <row r="10" spans="1:16" s="345" customFormat="1" ht="27" customHeight="1" thickBot="1" x14ac:dyDescent="0.25">
      <c r="A10" s="340">
        <v>1</v>
      </c>
      <c r="B10" s="196" t="s">
        <v>136</v>
      </c>
      <c r="C10" s="197" t="s">
        <v>946</v>
      </c>
      <c r="D10" s="198" t="s">
        <v>947</v>
      </c>
      <c r="E10" s="198" t="s">
        <v>947</v>
      </c>
      <c r="F10" s="198" t="s">
        <v>947</v>
      </c>
      <c r="G10" s="198" t="s">
        <v>947</v>
      </c>
      <c r="H10" s="198" t="s">
        <v>947</v>
      </c>
      <c r="I10" s="198" t="s">
        <v>947</v>
      </c>
    </row>
    <row r="11" spans="1:16" s="345" customFormat="1" ht="27" customHeight="1" thickTop="1" thickBot="1" x14ac:dyDescent="0.25">
      <c r="A11" s="340">
        <v>2</v>
      </c>
      <c r="B11" s="196" t="s">
        <v>93</v>
      </c>
      <c r="C11" s="197" t="s">
        <v>969</v>
      </c>
      <c r="D11" s="198" t="s">
        <v>970</v>
      </c>
      <c r="E11" s="198" t="s">
        <v>970</v>
      </c>
      <c r="F11" s="198" t="s">
        <v>970</v>
      </c>
      <c r="G11" s="198" t="s">
        <v>970</v>
      </c>
      <c r="H11" s="198" t="s">
        <v>970</v>
      </c>
      <c r="I11" s="198" t="s">
        <v>970</v>
      </c>
    </row>
    <row r="12" spans="1:16" s="345" customFormat="1" ht="27" customHeight="1" thickTop="1" thickBot="1" x14ac:dyDescent="0.25">
      <c r="A12" s="340">
        <v>3</v>
      </c>
      <c r="B12" s="196" t="s">
        <v>98</v>
      </c>
      <c r="C12" s="197" t="s">
        <v>948</v>
      </c>
      <c r="D12" s="198" t="s">
        <v>948</v>
      </c>
      <c r="E12" s="197" t="s">
        <v>147</v>
      </c>
      <c r="F12" s="197" t="s">
        <v>147</v>
      </c>
      <c r="G12" s="197" t="s">
        <v>147</v>
      </c>
      <c r="H12" s="197" t="s">
        <v>147</v>
      </c>
      <c r="I12" s="197" t="s">
        <v>147</v>
      </c>
    </row>
    <row r="13" spans="1:16" s="345" customFormat="1" ht="27" customHeight="1" thickTop="1" thickBot="1" x14ac:dyDescent="0.25">
      <c r="A13" s="340">
        <v>4</v>
      </c>
      <c r="B13" s="196" t="s">
        <v>464</v>
      </c>
      <c r="C13" s="197" t="s">
        <v>971</v>
      </c>
      <c r="D13" s="198" t="s">
        <v>972</v>
      </c>
      <c r="E13" s="198" t="s">
        <v>972</v>
      </c>
      <c r="F13" s="198" t="s">
        <v>972</v>
      </c>
      <c r="G13" s="198" t="s">
        <v>972</v>
      </c>
      <c r="H13" s="198" t="s">
        <v>972</v>
      </c>
      <c r="I13" s="198" t="s">
        <v>972</v>
      </c>
    </row>
    <row r="14" spans="1:16" s="345" customFormat="1" ht="27" customHeight="1" thickTop="1" thickBot="1" x14ac:dyDescent="0.25">
      <c r="A14" s="340">
        <v>5</v>
      </c>
      <c r="B14" s="196" t="s">
        <v>232</v>
      </c>
      <c r="C14" s="197" t="s">
        <v>973</v>
      </c>
      <c r="D14" s="198" t="s">
        <v>974</v>
      </c>
      <c r="E14" s="198" t="s">
        <v>974</v>
      </c>
      <c r="F14" s="198" t="s">
        <v>974</v>
      </c>
      <c r="G14" s="198" t="s">
        <v>974</v>
      </c>
      <c r="H14" s="197" t="s">
        <v>147</v>
      </c>
      <c r="I14" s="197" t="s">
        <v>147</v>
      </c>
    </row>
    <row r="15" spans="1:16" s="345" customFormat="1" ht="27" customHeight="1" thickTop="1" thickBot="1" x14ac:dyDescent="0.25">
      <c r="A15" s="340">
        <v>6</v>
      </c>
      <c r="B15" s="196" t="s">
        <v>70</v>
      </c>
      <c r="C15" s="197" t="s">
        <v>975</v>
      </c>
      <c r="D15" s="198" t="s">
        <v>976</v>
      </c>
      <c r="E15" s="198" t="s">
        <v>976</v>
      </c>
      <c r="F15" s="198" t="s">
        <v>976</v>
      </c>
      <c r="G15" s="198" t="s">
        <v>976</v>
      </c>
      <c r="H15" s="197" t="s">
        <v>147</v>
      </c>
      <c r="I15" s="197" t="s">
        <v>147</v>
      </c>
    </row>
    <row r="16" spans="1:16" s="345" customFormat="1" ht="27" customHeight="1" thickTop="1" thickBot="1" x14ac:dyDescent="0.25">
      <c r="A16" s="340">
        <v>7</v>
      </c>
      <c r="B16" s="196" t="s">
        <v>73</v>
      </c>
      <c r="C16" s="197" t="s">
        <v>977</v>
      </c>
      <c r="D16" s="198" t="s">
        <v>978</v>
      </c>
      <c r="E16" s="198" t="s">
        <v>978</v>
      </c>
      <c r="F16" s="198" t="s">
        <v>978</v>
      </c>
      <c r="G16" s="198" t="s">
        <v>978</v>
      </c>
      <c r="H16" s="197" t="s">
        <v>147</v>
      </c>
      <c r="I16" s="197" t="s">
        <v>147</v>
      </c>
    </row>
    <row r="17" spans="1:9" s="345" customFormat="1" ht="27" customHeight="1" thickTop="1" thickBot="1" x14ac:dyDescent="0.25">
      <c r="A17" s="340">
        <v>8</v>
      </c>
      <c r="B17" s="196" t="s">
        <v>52</v>
      </c>
      <c r="C17" s="197" t="s">
        <v>979</v>
      </c>
      <c r="D17" s="197" t="s">
        <v>147</v>
      </c>
      <c r="E17" s="197" t="s">
        <v>147</v>
      </c>
      <c r="F17" s="198" t="s">
        <v>980</v>
      </c>
      <c r="G17" s="198" t="s">
        <v>980</v>
      </c>
      <c r="H17" s="198" t="s">
        <v>980</v>
      </c>
      <c r="I17" s="198" t="s">
        <v>980</v>
      </c>
    </row>
    <row r="18" spans="1:9" s="345" customFormat="1" ht="27" customHeight="1" thickTop="1" thickBot="1" x14ac:dyDescent="0.25">
      <c r="A18" s="340">
        <v>9</v>
      </c>
      <c r="B18" s="196" t="s">
        <v>565</v>
      </c>
      <c r="C18" s="197" t="s">
        <v>1347</v>
      </c>
      <c r="D18" s="197" t="s">
        <v>147</v>
      </c>
      <c r="E18" s="197" t="s">
        <v>147</v>
      </c>
      <c r="F18" s="197" t="s">
        <v>147</v>
      </c>
      <c r="G18" s="197" t="s">
        <v>147</v>
      </c>
      <c r="H18" s="197" t="s">
        <v>147</v>
      </c>
      <c r="I18" s="198" t="s">
        <v>1347</v>
      </c>
    </row>
    <row r="19" spans="1:9" s="345" customFormat="1" ht="27" customHeight="1" thickTop="1" thickBot="1" x14ac:dyDescent="0.25">
      <c r="A19" s="340">
        <v>10</v>
      </c>
      <c r="B19" s="196" t="s">
        <v>669</v>
      </c>
      <c r="C19" s="197" t="s">
        <v>949</v>
      </c>
      <c r="D19" s="197" t="s">
        <v>147</v>
      </c>
      <c r="E19" s="197" t="s">
        <v>147</v>
      </c>
      <c r="F19" s="197" t="s">
        <v>147</v>
      </c>
      <c r="G19" s="197" t="s">
        <v>147</v>
      </c>
      <c r="H19" s="198" t="s">
        <v>950</v>
      </c>
      <c r="I19" s="198" t="s">
        <v>950</v>
      </c>
    </row>
    <row r="20" spans="1:9" s="345" customFormat="1" ht="27" customHeight="1" thickTop="1" thickBot="1" x14ac:dyDescent="0.25">
      <c r="A20" s="340">
        <v>11</v>
      </c>
      <c r="B20" s="196" t="s">
        <v>229</v>
      </c>
      <c r="C20" s="197" t="s">
        <v>951</v>
      </c>
      <c r="D20" s="198" t="s">
        <v>952</v>
      </c>
      <c r="E20" s="198" t="s">
        <v>952</v>
      </c>
      <c r="F20" s="198" t="s">
        <v>952</v>
      </c>
      <c r="G20" s="198" t="s">
        <v>952</v>
      </c>
      <c r="H20" s="198" t="s">
        <v>952</v>
      </c>
      <c r="I20" s="198" t="s">
        <v>952</v>
      </c>
    </row>
    <row r="21" spans="1:9" s="345" customFormat="1" ht="15" thickTop="1" x14ac:dyDescent="0.2">
      <c r="A21" s="462" t="s">
        <v>43</v>
      </c>
      <c r="B21" s="462"/>
      <c r="C21" s="343"/>
      <c r="D21" s="341" t="s">
        <v>1348</v>
      </c>
      <c r="E21" s="341" t="s">
        <v>1349</v>
      </c>
      <c r="F21" s="341" t="s">
        <v>1350</v>
      </c>
      <c r="G21" s="341" t="s">
        <v>1350</v>
      </c>
      <c r="H21" s="341" t="s">
        <v>1351</v>
      </c>
      <c r="I21" s="341" t="s">
        <v>1352</v>
      </c>
    </row>
    <row r="22" spans="1:9" s="345" customFormat="1" x14ac:dyDescent="0.2">
      <c r="A22" s="397" t="s">
        <v>44</v>
      </c>
      <c r="B22" s="397"/>
      <c r="C22" s="343"/>
      <c r="D22" s="461" t="s">
        <v>1353</v>
      </c>
      <c r="E22" s="461" t="s">
        <v>1354</v>
      </c>
      <c r="F22" s="461" t="s">
        <v>1355</v>
      </c>
      <c r="G22" s="461" t="s">
        <v>1355</v>
      </c>
      <c r="H22" s="461" t="s">
        <v>1356</v>
      </c>
      <c r="I22" s="342" t="s">
        <v>1357</v>
      </c>
    </row>
    <row r="23" spans="1:9" s="345" customFormat="1" x14ac:dyDescent="0.2">
      <c r="A23" s="397" t="s">
        <v>45</v>
      </c>
      <c r="B23" s="397"/>
      <c r="C23" s="343"/>
      <c r="D23" s="341" t="s">
        <v>1348</v>
      </c>
      <c r="E23" s="341" t="s">
        <v>1358</v>
      </c>
      <c r="F23" s="341" t="s">
        <v>1359</v>
      </c>
      <c r="G23" s="341" t="s">
        <v>1360</v>
      </c>
      <c r="H23" s="341" t="s">
        <v>1361</v>
      </c>
      <c r="I23" s="341" t="s">
        <v>1362</v>
      </c>
    </row>
    <row r="24" spans="1:9" s="345" customFormat="1" x14ac:dyDescent="0.2">
      <c r="A24" s="397" t="s">
        <v>259</v>
      </c>
      <c r="B24" s="397"/>
      <c r="C24" s="343"/>
      <c r="D24" s="342" t="s">
        <v>1353</v>
      </c>
      <c r="E24" s="342" t="s">
        <v>1363</v>
      </c>
      <c r="F24" s="342" t="s">
        <v>1364</v>
      </c>
      <c r="G24" s="342" t="s">
        <v>1365</v>
      </c>
      <c r="H24" s="342" t="s">
        <v>1366</v>
      </c>
      <c r="I24" s="342" t="s">
        <v>1367</v>
      </c>
    </row>
    <row r="25" spans="1:9" s="76" customFormat="1" x14ac:dyDescent="0.2">
      <c r="A25" s="224"/>
      <c r="B25" s="224"/>
      <c r="C25" s="224"/>
      <c r="D25" s="225"/>
      <c r="E25" s="225"/>
      <c r="F25" s="225"/>
      <c r="G25" s="225"/>
      <c r="H25" s="225"/>
      <c r="I25" s="225"/>
    </row>
    <row r="26" spans="1:9" s="76" customFormat="1" x14ac:dyDescent="0.2">
      <c r="A26" s="226"/>
      <c r="B26" s="226"/>
      <c r="C26" s="226"/>
      <c r="D26" s="226"/>
      <c r="E26" s="227"/>
      <c r="F26" s="227"/>
      <c r="G26" s="227"/>
      <c r="H26" s="227"/>
      <c r="I26" s="227"/>
    </row>
    <row r="27" spans="1:9" s="219" customFormat="1" ht="31.9" customHeight="1" x14ac:dyDescent="0.2">
      <c r="A27" s="228"/>
      <c r="B27" s="228"/>
      <c r="C27" s="228"/>
      <c r="D27" s="228"/>
      <c r="E27" s="227"/>
      <c r="F27" s="227"/>
      <c r="G27" s="227"/>
      <c r="H27" s="227"/>
      <c r="I27" s="227"/>
    </row>
    <row r="28" spans="1:9" s="8" customFormat="1" x14ac:dyDescent="0.2">
      <c r="A28" s="229"/>
      <c r="B28" s="229"/>
      <c r="C28" s="229"/>
      <c r="D28" s="229"/>
      <c r="E28" s="229"/>
      <c r="F28" s="229"/>
      <c r="G28" s="229"/>
      <c r="H28" s="229"/>
      <c r="I28" s="229"/>
    </row>
    <row r="29" spans="1:9" s="8" customFormat="1" x14ac:dyDescent="0.2">
      <c r="A29" s="229"/>
      <c r="B29" s="229"/>
      <c r="C29" s="229"/>
      <c r="D29" s="230"/>
      <c r="E29" s="229"/>
      <c r="F29" s="229"/>
      <c r="G29" s="229"/>
      <c r="H29" s="229"/>
      <c r="I29" s="229"/>
    </row>
    <row r="30" spans="1:9" s="8" customFormat="1" ht="15" x14ac:dyDescent="0.2">
      <c r="A30" s="229"/>
      <c r="B30" s="229"/>
      <c r="C30" s="229"/>
      <c r="D30" s="141"/>
      <c r="E30" s="229"/>
      <c r="F30" s="229"/>
      <c r="G30" s="229"/>
      <c r="H30" s="229"/>
      <c r="I30" s="229"/>
    </row>
    <row r="31" spans="1:9" s="219" customFormat="1" ht="15" x14ac:dyDescent="0.2">
      <c r="A31" s="227"/>
      <c r="B31" s="227"/>
      <c r="C31" s="227"/>
      <c r="D31" s="141"/>
      <c r="E31" s="227"/>
      <c r="F31" s="227"/>
      <c r="G31" s="227"/>
      <c r="H31" s="227"/>
      <c r="I31" s="227"/>
    </row>
    <row r="32" spans="1:9" s="219" customFormat="1" ht="18" x14ac:dyDescent="0.2">
      <c r="A32" s="227"/>
      <c r="B32" s="206" t="s">
        <v>5</v>
      </c>
      <c r="C32" s="356" t="str">
        <f>DADOS!C8</f>
        <v>Eng.º Aloísio Caetano Ferreira</v>
      </c>
      <c r="D32" s="356"/>
      <c r="E32" s="356"/>
      <c r="F32" s="205"/>
      <c r="G32" s="227"/>
      <c r="H32" s="227"/>
      <c r="I32" s="227"/>
    </row>
    <row r="33" spans="1:9" s="219" customFormat="1" ht="18" x14ac:dyDescent="0.2">
      <c r="A33" s="227"/>
      <c r="B33" s="206"/>
      <c r="C33" s="355" t="str">
        <f>"CREA: "&amp;DADOS!C9</f>
        <v>CREA: MG- 97.132/D</v>
      </c>
      <c r="D33" s="355"/>
      <c r="E33" s="355"/>
      <c r="F33" s="205"/>
      <c r="G33" s="231"/>
      <c r="H33" s="232"/>
      <c r="I33" s="232"/>
    </row>
    <row r="34" spans="1:9" s="56" customFormat="1" ht="15.75" x14ac:dyDescent="0.2">
      <c r="A34" s="141"/>
      <c r="B34" s="141"/>
      <c r="C34" s="124"/>
      <c r="D34" s="63"/>
      <c r="E34" s="355"/>
      <c r="F34" s="355"/>
      <c r="G34" s="130"/>
      <c r="H34" s="269"/>
      <c r="I34" s="269"/>
    </row>
    <row r="35" spans="1:9" s="56" customFormat="1" ht="15.75" x14ac:dyDescent="0.2">
      <c r="A35" s="141"/>
      <c r="B35" s="141"/>
      <c r="C35" s="63"/>
      <c r="D35" s="63"/>
      <c r="E35" s="355"/>
      <c r="F35" s="355"/>
      <c r="G35" s="130"/>
      <c r="H35" s="269"/>
      <c r="I35" s="269"/>
    </row>
    <row r="36" spans="1:9" x14ac:dyDescent="0.2">
      <c r="A36" s="55"/>
      <c r="B36" s="55"/>
      <c r="C36" s="55"/>
      <c r="D36" s="55"/>
      <c r="E36" s="55"/>
      <c r="F36" s="55"/>
      <c r="G36" s="55"/>
      <c r="H36" s="55"/>
    </row>
    <row r="37" spans="1:9" x14ac:dyDescent="0.2">
      <c r="C37" s="58"/>
    </row>
  </sheetData>
  <mergeCells count="17">
    <mergeCell ref="E35:F35"/>
    <mergeCell ref="C32:E32"/>
    <mergeCell ref="C33:E33"/>
    <mergeCell ref="A1:G2"/>
    <mergeCell ref="E3:G5"/>
    <mergeCell ref="A7:I7"/>
    <mergeCell ref="H4:I4"/>
    <mergeCell ref="E34:F34"/>
    <mergeCell ref="A3:A5"/>
    <mergeCell ref="B3:D3"/>
    <mergeCell ref="B4:D5"/>
    <mergeCell ref="A21:B21"/>
    <mergeCell ref="A22:B22"/>
    <mergeCell ref="A23:B23"/>
    <mergeCell ref="A24:B24"/>
    <mergeCell ref="A8:P8"/>
    <mergeCell ref="A6:I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5" fitToWidth="2" fitToHeight="0" orientation="landscape" r:id="rId1"/>
  <headerFooter>
    <oddFooter>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view="pageBreakPreview" zoomScaleNormal="100" zoomScaleSheetLayoutView="100" workbookViewId="0">
      <selection activeCell="C25" sqref="C25"/>
    </sheetView>
  </sheetViews>
  <sheetFormatPr defaultColWidth="9" defaultRowHeight="15" x14ac:dyDescent="0.2"/>
  <cols>
    <col min="1" max="1" width="17.25" style="5" customWidth="1"/>
    <col min="2" max="2" width="23.25" style="81" bestFit="1" customWidth="1"/>
    <col min="3" max="3" width="65.5" style="6" customWidth="1"/>
    <col min="4" max="4" width="18.5" style="5" customWidth="1"/>
    <col min="5" max="5" width="10.125" style="5" customWidth="1"/>
    <col min="6" max="6" width="13.875" style="5" customWidth="1"/>
    <col min="7" max="7" width="14.875" style="5" customWidth="1"/>
    <col min="8" max="8" width="15.25" style="5" customWidth="1"/>
    <col min="9" max="16384" width="9" style="5"/>
  </cols>
  <sheetData>
    <row r="1" spans="1:8" s="26" customFormat="1" ht="29.45" customHeight="1" thickBot="1" x14ac:dyDescent="0.25">
      <c r="A1" s="380" t="s">
        <v>39</v>
      </c>
      <c r="B1" s="380"/>
      <c r="C1" s="380"/>
      <c r="D1" s="380"/>
      <c r="E1" s="380"/>
      <c r="F1" s="381"/>
      <c r="G1" s="50" t="s">
        <v>3</v>
      </c>
      <c r="H1" s="150" t="str">
        <f>DADOS!C2</f>
        <v>R00</v>
      </c>
    </row>
    <row r="2" spans="1:8" s="26" customFormat="1" ht="25.15" customHeight="1" thickBot="1" x14ac:dyDescent="0.25">
      <c r="A2" s="382"/>
      <c r="B2" s="382"/>
      <c r="C2" s="382"/>
      <c r="D2" s="382"/>
      <c r="E2" s="382"/>
      <c r="F2" s="383"/>
      <c r="G2" s="50" t="s">
        <v>8</v>
      </c>
      <c r="H2" s="151">
        <f>DADOS!C4</f>
        <v>45093</v>
      </c>
    </row>
    <row r="3" spans="1:8" s="26" customFormat="1" ht="20.25" customHeight="1" x14ac:dyDescent="0.2">
      <c r="A3" s="384" t="s">
        <v>9</v>
      </c>
      <c r="B3" s="385"/>
      <c r="C3" s="422" t="s">
        <v>10</v>
      </c>
      <c r="D3" s="423"/>
      <c r="E3" s="424"/>
      <c r="F3" s="388" t="s">
        <v>7</v>
      </c>
      <c r="G3" s="384"/>
      <c r="H3" s="384"/>
    </row>
    <row r="4" spans="1:8" s="26" customFormat="1" ht="68.25" customHeight="1" thickBot="1" x14ac:dyDescent="0.25">
      <c r="A4" s="435"/>
      <c r="B4" s="434"/>
      <c r="C4" s="428" t="str">
        <f>DADOS!C3</f>
        <v>DUPLICAÇÃO DA AVENIDA IRENE SILVEIRA COSTA</v>
      </c>
      <c r="D4" s="429"/>
      <c r="E4" s="430"/>
      <c r="F4" s="433"/>
      <c r="G4" s="435"/>
      <c r="H4" s="435"/>
    </row>
    <row r="5" spans="1:8" s="26" customFormat="1" ht="7.9" customHeight="1" thickBot="1" x14ac:dyDescent="0.25">
      <c r="A5" s="142"/>
      <c r="B5" s="80"/>
      <c r="C5" s="45"/>
      <c r="D5" s="45"/>
      <c r="E5" s="45"/>
      <c r="F5" s="142"/>
      <c r="G5" s="142"/>
      <c r="H5" s="142"/>
    </row>
    <row r="6" spans="1:8" s="26" customFormat="1" ht="26.45" customHeight="1" thickBot="1" x14ac:dyDescent="0.25">
      <c r="A6" s="391" t="str">
        <f>A1&amp;" DE PROJETO EXECUTIVO - "&amp;C4</f>
        <v>PLANILHA DE COTAÇÕES DE PROJETO EXECUTIVO - DUPLICAÇÃO DA AVENIDA IRENE SILVEIRA COSTA</v>
      </c>
      <c r="B6" s="391"/>
      <c r="C6" s="391"/>
      <c r="D6" s="391"/>
      <c r="E6" s="391"/>
      <c r="F6" s="391"/>
      <c r="G6" s="391"/>
      <c r="H6" s="391"/>
    </row>
    <row r="7" spans="1:8" s="26" customFormat="1" ht="7.9" customHeight="1" x14ac:dyDescent="0.2">
      <c r="A7" s="152"/>
      <c r="B7" s="153"/>
      <c r="C7" s="154"/>
      <c r="D7" s="152"/>
      <c r="E7" s="152"/>
      <c r="F7" s="152"/>
      <c r="G7" s="152"/>
      <c r="H7" s="152"/>
    </row>
    <row r="8" spans="1:8" s="81" customFormat="1" x14ac:dyDescent="0.2">
      <c r="A8" s="133"/>
      <c r="B8" s="132"/>
      <c r="C8" s="78"/>
      <c r="D8" s="132"/>
      <c r="E8" s="132"/>
      <c r="F8" s="13"/>
      <c r="G8" s="13"/>
      <c r="H8" s="13"/>
    </row>
    <row r="9" spans="1:8" s="81" customFormat="1" x14ac:dyDescent="0.2">
      <c r="A9" s="133"/>
      <c r="B9" s="132"/>
      <c r="C9" s="78"/>
      <c r="D9" s="132"/>
      <c r="E9" s="132"/>
      <c r="F9" s="13"/>
      <c r="G9" s="13"/>
      <c r="H9" s="13"/>
    </row>
    <row r="10" spans="1:8" s="81" customFormat="1" x14ac:dyDescent="0.2">
      <c r="A10" s="132"/>
      <c r="B10" s="132"/>
      <c r="C10" s="132"/>
      <c r="D10" s="132"/>
      <c r="E10" s="132"/>
      <c r="F10" s="132"/>
      <c r="G10" s="132"/>
      <c r="H10" s="132"/>
    </row>
    <row r="11" spans="1:8" ht="18" x14ac:dyDescent="0.2">
      <c r="A11" s="9"/>
      <c r="B11" s="132"/>
      <c r="C11" s="11"/>
      <c r="D11" s="9"/>
      <c r="E11" s="51"/>
      <c r="F11" s="49"/>
      <c r="G11" s="9"/>
      <c r="H11" s="9"/>
    </row>
    <row r="12" spans="1:8" x14ac:dyDescent="0.2">
      <c r="A12" s="9"/>
      <c r="B12" s="132"/>
      <c r="C12" s="11"/>
      <c r="D12" s="9"/>
      <c r="E12" s="78"/>
      <c r="F12" s="9"/>
      <c r="G12" s="9"/>
      <c r="H12" s="9"/>
    </row>
    <row r="13" spans="1:8" ht="15.75" x14ac:dyDescent="0.2">
      <c r="A13" s="9"/>
      <c r="B13" s="132"/>
      <c r="C13" s="11"/>
      <c r="D13" s="79"/>
      <c r="E13" s="79"/>
      <c r="F13" s="9"/>
      <c r="G13" s="9"/>
      <c r="H13" s="9"/>
    </row>
    <row r="14" spans="1:8" s="81" customFormat="1" x14ac:dyDescent="0.2">
      <c r="A14" s="133"/>
      <c r="B14" s="132"/>
      <c r="C14" s="78"/>
      <c r="D14" s="132"/>
      <c r="E14" s="132"/>
      <c r="F14" s="13"/>
      <c r="G14" s="13"/>
      <c r="H14" s="13"/>
    </row>
    <row r="15" spans="1:8" s="81" customFormat="1" x14ac:dyDescent="0.2">
      <c r="A15" s="132"/>
      <c r="B15" s="132"/>
      <c r="C15" s="133"/>
      <c r="D15" s="132"/>
      <c r="E15" s="132"/>
      <c r="F15" s="13"/>
      <c r="G15" s="13"/>
      <c r="H15" s="13"/>
    </row>
    <row r="16" spans="1:8" s="81" customFormat="1" x14ac:dyDescent="0.2">
      <c r="A16" s="456" t="s">
        <v>5</v>
      </c>
      <c r="B16" s="456"/>
      <c r="C16" s="455" t="str">
        <f>DADOS!C8</f>
        <v>Eng.º Aloísio Caetano Ferreira</v>
      </c>
      <c r="D16" s="455"/>
      <c r="E16" s="132"/>
      <c r="F16" s="132"/>
      <c r="G16" s="132"/>
      <c r="H16" s="132"/>
    </row>
    <row r="17" spans="1:8" s="81" customFormat="1" ht="18" x14ac:dyDescent="0.2">
      <c r="A17" s="9"/>
      <c r="B17" s="135"/>
      <c r="C17" s="454" t="str">
        <f>"CREA: "&amp;DADOS!C9</f>
        <v>CREA: MG- 97.132/D</v>
      </c>
      <c r="D17" s="454"/>
      <c r="E17" s="132"/>
      <c r="F17" s="132"/>
      <c r="G17" s="132"/>
      <c r="H17" s="132"/>
    </row>
  </sheetData>
  <mergeCells count="9">
    <mergeCell ref="C17:D17"/>
    <mergeCell ref="C16:D16"/>
    <mergeCell ref="A16:B16"/>
    <mergeCell ref="A6:H6"/>
    <mergeCell ref="A1:F2"/>
    <mergeCell ref="A3:B4"/>
    <mergeCell ref="F3:H4"/>
    <mergeCell ref="C4:E4"/>
    <mergeCell ref="C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3" fitToHeight="2000" orientation="landscape" r:id="rId1"/>
  <headerFooter>
    <oddFooter>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FBFFF-87A4-4F74-BFBA-1BE4273FE900}">
  <dimension ref="A1:B5"/>
  <sheetViews>
    <sheetView workbookViewId="0">
      <selection activeCell="G9" sqref="G9"/>
    </sheetView>
  </sheetViews>
  <sheetFormatPr defaultRowHeight="14.25" x14ac:dyDescent="0.2"/>
  <cols>
    <col min="1" max="1" width="30.125" bestFit="1" customWidth="1"/>
  </cols>
  <sheetData>
    <row r="1" spans="1:2" x14ac:dyDescent="0.2">
      <c r="A1" t="s">
        <v>964</v>
      </c>
    </row>
    <row r="2" spans="1:2" x14ac:dyDescent="0.2">
      <c r="A2" t="s">
        <v>965</v>
      </c>
      <c r="B2" s="338">
        <f>1.52+2.12*1.39+1.3</f>
        <v>5.7667999999999999</v>
      </c>
    </row>
    <row r="3" spans="1:2" x14ac:dyDescent="0.2">
      <c r="A3" t="s">
        <v>966</v>
      </c>
      <c r="B3" s="338">
        <f>13.49+18.26*1.39+12.25</f>
        <v>51.121400000000001</v>
      </c>
    </row>
    <row r="4" spans="1:2" x14ac:dyDescent="0.2">
      <c r="A4" t="s">
        <v>967</v>
      </c>
      <c r="B4" s="338">
        <f>0.12+0.19*1.39+0.14</f>
        <v>0.52410000000000001</v>
      </c>
    </row>
    <row r="5" spans="1:2" x14ac:dyDescent="0.2">
      <c r="B5">
        <f>93+125+81</f>
        <v>299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12</vt:i4>
      </vt:variant>
    </vt:vector>
  </HeadingPairs>
  <TitlesOfParts>
    <vt:vector size="20" baseType="lpstr">
      <vt:lpstr>DADOS</vt:lpstr>
      <vt:lpstr>MEMORIA DE CALCULO</vt:lpstr>
      <vt:lpstr>ORÇAMENTO FINAL</vt:lpstr>
      <vt:lpstr>COMPOSIÇÃO</vt:lpstr>
      <vt:lpstr>CURVA ABC</vt:lpstr>
      <vt:lpstr>CRONOGRAMA PARA 6 MESES</vt:lpstr>
      <vt:lpstr>COTAÇÕES</vt:lpstr>
      <vt:lpstr>Planilha1</vt:lpstr>
      <vt:lpstr>COMPOSIÇÃO!Area_de_impressao</vt:lpstr>
      <vt:lpstr>COTAÇÕES!Area_de_impressao</vt:lpstr>
      <vt:lpstr>'CRONOGRAMA PARA 6 MESES'!Area_de_impressao</vt:lpstr>
      <vt:lpstr>'CURVA ABC'!Area_de_impressao</vt:lpstr>
      <vt:lpstr>DADOS!Area_de_impressao</vt:lpstr>
      <vt:lpstr>'MEMORIA DE CALCULO'!Area_de_impressao</vt:lpstr>
      <vt:lpstr>'ORÇAMENTO FINAL'!Area_de_impressao</vt:lpstr>
      <vt:lpstr>COMPOSIÇÃO!Titulos_de_impressao</vt:lpstr>
      <vt:lpstr>COTAÇÕES!Titulos_de_impressao</vt:lpstr>
      <vt:lpstr>'CURVA ABC'!Titulos_de_impressao</vt:lpstr>
      <vt:lpstr>'MEMORIA DE CALCULO'!Titulos_de_impressao</vt:lpstr>
      <vt:lpstr>'ORÇAMENTO FINAL'!Titulos_de_impressao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2023-06-29T14:06:51Z</cp:lastPrinted>
  <dcterms:created xsi:type="dcterms:W3CDTF">2021-07-05T20:11:43Z</dcterms:created>
  <dcterms:modified xsi:type="dcterms:W3CDTF">2023-06-29T14:06:55Z</dcterms:modified>
</cp:coreProperties>
</file>