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1-06-06 - PM PA - COLETA DE RESÍDUOS\01 - PROJETO\02-PROJETO DWG\ORÇAMENTO\R08-ATUALIZAÇÃO PARA NOVA LICITAÇÃO\"/>
    </mc:Choice>
  </mc:AlternateContent>
  <xr:revisionPtr revIDLastSave="0" documentId="13_ncr:1_{BFE493F3-1E44-49CF-9225-D52A51C1028E}" xr6:coauthVersionLast="36" xr6:coauthVersionMax="36" xr10:uidLastSave="{00000000-0000-0000-0000-000000000000}"/>
  <bookViews>
    <workbookView xWindow="0" yWindow="0" windowWidth="28800" windowHeight="11325" tabRatio="688" firstSheet="2" activeTab="8" xr2:uid="{00000000-000D-0000-FFFF-FFFF00000000}"/>
  </bookViews>
  <sheets>
    <sheet name="DADOS" sheetId="4" r:id="rId1"/>
    <sheet name="MEMORIA DE CALCULO SEM CHI" sheetId="22" r:id="rId2"/>
    <sheet name="COMPOSIÇÕES" sheetId="24" r:id="rId3"/>
    <sheet name="COTAÇÕES" sheetId="26" r:id="rId4"/>
    <sheet name="ORÇAMENTO" sheetId="23" r:id="rId5"/>
    <sheet name="CURVA ABC (1 A 12 MESES)" sheetId="27" r:id="rId6"/>
    <sheet name="CURVA ABC (12 A 24 MESES)" sheetId="28" r:id="rId7"/>
    <sheet name="CURVA ABC (24 A 30 MESES)" sheetId="29" r:id="rId8"/>
    <sheet name="CURVA ABC (1 A 30 MESES)" sheetId="30" r:id="rId9"/>
  </sheets>
  <externalReferences>
    <externalReference r:id="rId10"/>
    <externalReference r:id="rId11"/>
  </externalReferences>
  <definedNames>
    <definedName name="_xlnm._FilterDatabase" localSheetId="5" hidden="1">'CURVA ABC (1 A 12 MESES)'!$A$9:$I$23</definedName>
    <definedName name="_xlnm._FilterDatabase" localSheetId="8" hidden="1">'CURVA ABC (1 A 30 MESES)'!$A$9:$I$23</definedName>
    <definedName name="_xlnm._FilterDatabase" localSheetId="6" hidden="1">'CURVA ABC (12 A 24 MESES)'!$A$9:$I$23</definedName>
    <definedName name="_xlnm._FilterDatabase" localSheetId="7" hidden="1">'CURVA ABC (24 A 30 MESES)'!$A$9:$I$23</definedName>
    <definedName name="_xlnm.Print_Area" localSheetId="2">COMPOSIÇÕES!$A$1:$L$113</definedName>
    <definedName name="_xlnm.Print_Area" localSheetId="3">COTAÇÕES!$A$1:$H$73</definedName>
    <definedName name="_xlnm.Print_Area" localSheetId="5">'CURVA ABC (1 A 12 MESES)'!$A$1:$H$30</definedName>
    <definedName name="_xlnm.Print_Area" localSheetId="8">'CURVA ABC (1 A 30 MESES)'!$A$1:$H$30</definedName>
    <definedName name="_xlnm.Print_Area" localSheetId="6">'CURVA ABC (12 A 24 MESES)'!$A$1:$H$30</definedName>
    <definedName name="_xlnm.Print_Area" localSheetId="7">'CURVA ABC (24 A 30 MESES)'!$A$1:$H$30</definedName>
    <definedName name="_xlnm.Print_Area" localSheetId="0">DADOS!$A$1:$D$15</definedName>
    <definedName name="_xlnm.Print_Area" localSheetId="1">'MEMORIA DE CALCULO SEM CHI'!$A$1:$H$535</definedName>
    <definedName name="_xlnm.Print_Area" localSheetId="4">ORÇAMENTO!$A$1:$I$30</definedName>
    <definedName name="_xlnm.Print_Titles" localSheetId="2">COMPOSIÇÕES!$6:$9</definedName>
    <definedName name="_xlnm.Print_Titles" localSheetId="3">COTAÇÕES!$6:$6</definedName>
    <definedName name="_xlnm.Print_Titles" localSheetId="0">DADOS!#REF!</definedName>
    <definedName name="_xlnm.Print_Titles" localSheetId="1">'MEMORIA DE CALCULO SEM CHI'!$5:$7</definedName>
  </definedNames>
  <calcPr calcId="191029"/>
</workbook>
</file>

<file path=xl/calcChain.xml><?xml version="1.0" encoding="utf-8"?>
<calcChain xmlns="http://schemas.openxmlformats.org/spreadsheetml/2006/main">
  <c r="K4" i="24" l="1"/>
  <c r="D4" i="24"/>
  <c r="L1" i="24"/>
  <c r="H1" i="22"/>
  <c r="J107" i="24"/>
  <c r="I107" i="24" l="1"/>
  <c r="K105" i="24"/>
  <c r="J105" i="24"/>
  <c r="L105" i="24" s="1"/>
  <c r="K104" i="24"/>
  <c r="L104" i="24" s="1"/>
  <c r="J104" i="24"/>
  <c r="K103" i="24"/>
  <c r="L103" i="24" s="1"/>
  <c r="J103" i="24"/>
  <c r="K102" i="24"/>
  <c r="K97" i="24" s="1"/>
  <c r="J102" i="24"/>
  <c r="K101" i="24"/>
  <c r="J101" i="24"/>
  <c r="L101" i="24" s="1"/>
  <c r="L100" i="24"/>
  <c r="K100" i="24"/>
  <c r="J100" i="24"/>
  <c r="K99" i="24"/>
  <c r="J99" i="24"/>
  <c r="L99" i="24" s="1"/>
  <c r="K98" i="24"/>
  <c r="J98" i="24"/>
  <c r="K96" i="24"/>
  <c r="J96" i="24"/>
  <c r="L96" i="24" s="1"/>
  <c r="K95" i="24"/>
  <c r="J95" i="24"/>
  <c r="L95" i="24" s="1"/>
  <c r="K94" i="24"/>
  <c r="J94" i="24"/>
  <c r="K93" i="24"/>
  <c r="J93" i="24"/>
  <c r="K92" i="24"/>
  <c r="J92" i="24"/>
  <c r="K91" i="24"/>
  <c r="J91" i="24"/>
  <c r="L91" i="24" s="1"/>
  <c r="K90" i="24"/>
  <c r="J90" i="24"/>
  <c r="K88" i="24"/>
  <c r="J88" i="24"/>
  <c r="K87" i="24"/>
  <c r="J87" i="24"/>
  <c r="K86" i="24"/>
  <c r="J86" i="24"/>
  <c r="K84" i="24"/>
  <c r="J84" i="24"/>
  <c r="K83" i="24"/>
  <c r="J83" i="24"/>
  <c r="K82" i="24"/>
  <c r="J82" i="24"/>
  <c r="K81" i="24"/>
  <c r="J81" i="24"/>
  <c r="K80" i="24"/>
  <c r="J80" i="24"/>
  <c r="K79" i="24"/>
  <c r="J79" i="24"/>
  <c r="K78" i="24"/>
  <c r="J78" i="24"/>
  <c r="K77" i="24"/>
  <c r="J77" i="24"/>
  <c r="K76" i="24"/>
  <c r="J76" i="24"/>
  <c r="K74" i="24"/>
  <c r="J74" i="24"/>
  <c r="K73" i="24"/>
  <c r="J73" i="24"/>
  <c r="L73" i="24" s="1"/>
  <c r="K72" i="24"/>
  <c r="J72" i="24"/>
  <c r="L72" i="24" s="1"/>
  <c r="K71" i="24"/>
  <c r="J71" i="24"/>
  <c r="L71" i="24" s="1"/>
  <c r="K70" i="24"/>
  <c r="J70" i="24"/>
  <c r="K69" i="24"/>
  <c r="J69" i="24"/>
  <c r="L69" i="24" s="1"/>
  <c r="K67" i="24"/>
  <c r="J67" i="24"/>
  <c r="L67" i="24" s="1"/>
  <c r="L66" i="24"/>
  <c r="K66" i="24"/>
  <c r="J66" i="24"/>
  <c r="K65" i="24"/>
  <c r="J65" i="24"/>
  <c r="L65" i="24" s="1"/>
  <c r="K64" i="24"/>
  <c r="J64" i="24"/>
  <c r="K63" i="24"/>
  <c r="J63" i="24"/>
  <c r="K62" i="24"/>
  <c r="J62" i="24"/>
  <c r="L60" i="24"/>
  <c r="L59" i="24"/>
  <c r="L57" i="24"/>
  <c r="L56" i="24"/>
  <c r="K54" i="24"/>
  <c r="J54" i="24"/>
  <c r="L54" i="24" s="1"/>
  <c r="L53" i="24" s="1"/>
  <c r="K52" i="24"/>
  <c r="J52" i="24"/>
  <c r="K51" i="24"/>
  <c r="J51" i="24"/>
  <c r="K50" i="24"/>
  <c r="J50" i="24"/>
  <c r="K48" i="24"/>
  <c r="J48" i="24"/>
  <c r="L48" i="24" s="1"/>
  <c r="K47" i="24"/>
  <c r="J47" i="24"/>
  <c r="K46" i="24"/>
  <c r="J46" i="24"/>
  <c r="L46" i="24" s="1"/>
  <c r="K45" i="24"/>
  <c r="J45" i="24"/>
  <c r="L45" i="24" s="1"/>
  <c r="K43" i="24"/>
  <c r="J43" i="24"/>
  <c r="K42" i="24"/>
  <c r="J42" i="24"/>
  <c r="L42" i="24" s="1"/>
  <c r="K41" i="24"/>
  <c r="J41" i="24"/>
  <c r="K40" i="24"/>
  <c r="J40" i="24"/>
  <c r="L40" i="24" s="1"/>
  <c r="K39" i="24"/>
  <c r="J39" i="24"/>
  <c r="K38" i="24"/>
  <c r="J38" i="24"/>
  <c r="K37" i="24"/>
  <c r="J37" i="24"/>
  <c r="L37" i="24" s="1"/>
  <c r="K36" i="24"/>
  <c r="J36" i="24"/>
  <c r="K35" i="24"/>
  <c r="J35" i="24"/>
  <c r="K34" i="24"/>
  <c r="J34" i="24"/>
  <c r="K32" i="24"/>
  <c r="J32" i="24"/>
  <c r="L32" i="24" s="1"/>
  <c r="K31" i="24"/>
  <c r="J31" i="24"/>
  <c r="L31" i="24" s="1"/>
  <c r="K30" i="24"/>
  <c r="J30" i="24"/>
  <c r="J29" i="24" s="1"/>
  <c r="K28" i="24"/>
  <c r="J28" i="24"/>
  <c r="K27" i="24"/>
  <c r="J27" i="24"/>
  <c r="L27" i="24" s="1"/>
  <c r="K26" i="24"/>
  <c r="J26" i="24"/>
  <c r="K25" i="24"/>
  <c r="J25" i="24"/>
  <c r="L24" i="24"/>
  <c r="K24" i="24"/>
  <c r="J24" i="24"/>
  <c r="K23" i="24"/>
  <c r="J23" i="24"/>
  <c r="K22" i="24"/>
  <c r="J22" i="24"/>
  <c r="L22" i="24" s="1"/>
  <c r="K21" i="24"/>
  <c r="J21" i="24"/>
  <c r="K20" i="24"/>
  <c r="J20" i="24"/>
  <c r="L20" i="24" s="1"/>
  <c r="K19" i="24"/>
  <c r="J19" i="24"/>
  <c r="K18" i="24"/>
  <c r="J18" i="24"/>
  <c r="L18" i="24" s="1"/>
  <c r="K17" i="24"/>
  <c r="L17" i="24" s="1"/>
  <c r="J17" i="24"/>
  <c r="K16" i="24"/>
  <c r="J16" i="24"/>
  <c r="L16" i="24" s="1"/>
  <c r="K15" i="24"/>
  <c r="J15" i="24"/>
  <c r="K14" i="24"/>
  <c r="J14" i="24"/>
  <c r="L14" i="24" s="1"/>
  <c r="K13" i="24"/>
  <c r="J13" i="24"/>
  <c r="L13" i="24" s="1"/>
  <c r="K12" i="24"/>
  <c r="J12" i="24"/>
  <c r="K11" i="24"/>
  <c r="J11" i="24"/>
  <c r="L11" i="24" s="1"/>
  <c r="K29" i="24"/>
  <c r="K44" i="24"/>
  <c r="J49" i="24"/>
  <c r="K53" i="24"/>
  <c r="K55" i="24"/>
  <c r="J58" i="24"/>
  <c r="K58" i="24"/>
  <c r="J85" i="24"/>
  <c r="K89" i="24"/>
  <c r="K75" i="24" l="1"/>
  <c r="L23" i="24"/>
  <c r="L64" i="24"/>
  <c r="J75" i="24"/>
  <c r="K68" i="24"/>
  <c r="K107" i="24" s="1"/>
  <c r="L41" i="24"/>
  <c r="J53" i="24"/>
  <c r="K61" i="24"/>
  <c r="L82" i="24"/>
  <c r="J97" i="24"/>
  <c r="K33" i="24"/>
  <c r="L47" i="24"/>
  <c r="L52" i="24"/>
  <c r="L74" i="24"/>
  <c r="L79" i="24"/>
  <c r="L83" i="24"/>
  <c r="L88" i="24"/>
  <c r="L35" i="24"/>
  <c r="L39" i="24"/>
  <c r="L15" i="24"/>
  <c r="L10" i="24" s="1"/>
  <c r="L25" i="24"/>
  <c r="L62" i="24"/>
  <c r="L81" i="24"/>
  <c r="L94" i="24"/>
  <c r="L12" i="24"/>
  <c r="L19" i="24"/>
  <c r="L26" i="24"/>
  <c r="L30" i="24"/>
  <c r="L29" i="24" s="1"/>
  <c r="L43" i="24"/>
  <c r="K85" i="24"/>
  <c r="K10" i="24"/>
  <c r="J33" i="24"/>
  <c r="J61" i="24"/>
  <c r="J68" i="24"/>
  <c r="L78" i="24"/>
  <c r="L87" i="24"/>
  <c r="J89" i="24"/>
  <c r="L21" i="24"/>
  <c r="L28" i="24"/>
  <c r="K49" i="24"/>
  <c r="L76" i="24"/>
  <c r="L93" i="24"/>
  <c r="L98" i="24"/>
  <c r="L34" i="24"/>
  <c r="L38" i="24"/>
  <c r="L51" i="24"/>
  <c r="L80" i="24"/>
  <c r="L84" i="24"/>
  <c r="L90" i="24"/>
  <c r="L102" i="24"/>
  <c r="L58" i="24"/>
  <c r="L55" i="24"/>
  <c r="L92" i="24"/>
  <c r="L86" i="24"/>
  <c r="L77" i="24"/>
  <c r="L70" i="24"/>
  <c r="L63" i="24"/>
  <c r="J55" i="24"/>
  <c r="L50" i="24"/>
  <c r="L44" i="24"/>
  <c r="J44" i="24"/>
  <c r="L36" i="24"/>
  <c r="L33" i="24" s="1"/>
  <c r="J10" i="24"/>
  <c r="D20" i="30"/>
  <c r="D23" i="30"/>
  <c r="D11" i="30"/>
  <c r="D23" i="29"/>
  <c r="D22" i="29"/>
  <c r="D11" i="29"/>
  <c r="D23" i="28"/>
  <c r="D15" i="28"/>
  <c r="D11" i="28"/>
  <c r="D22" i="28"/>
  <c r="L89" i="24" l="1"/>
  <c r="L75" i="24"/>
  <c r="L61" i="24"/>
  <c r="L97" i="24"/>
  <c r="L107" i="24" s="1"/>
  <c r="L68" i="24"/>
  <c r="L85" i="24"/>
  <c r="L49" i="24"/>
  <c r="D20" i="27"/>
  <c r="D16" i="27"/>
  <c r="D15" i="27"/>
  <c r="D14" i="27"/>
  <c r="D13" i="27"/>
  <c r="D12" i="27"/>
  <c r="D11" i="27"/>
  <c r="D10" i="27"/>
  <c r="F10" i="23" l="1"/>
  <c r="C300" i="22" l="1"/>
  <c r="G4" i="30" l="1"/>
  <c r="G4" i="29"/>
  <c r="G4" i="28"/>
  <c r="G4" i="27"/>
  <c r="B4" i="23"/>
  <c r="H4" i="23"/>
  <c r="I22" i="29"/>
  <c r="I23" i="29"/>
  <c r="I22" i="28"/>
  <c r="I23" i="28"/>
  <c r="B30" i="30" l="1"/>
  <c r="B29" i="30"/>
  <c r="A7" i="30"/>
  <c r="B4" i="30"/>
  <c r="H1" i="30"/>
  <c r="B30" i="29"/>
  <c r="B29" i="29"/>
  <c r="A7" i="29"/>
  <c r="B4" i="29"/>
  <c r="H1" i="29"/>
  <c r="B30" i="28"/>
  <c r="B29" i="28"/>
  <c r="A7" i="28"/>
  <c r="B4" i="28"/>
  <c r="H1" i="28"/>
  <c r="F23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B30" i="27"/>
  <c r="B29" i="27"/>
  <c r="B4" i="27"/>
  <c r="A7" i="27" s="1"/>
  <c r="H1" i="27"/>
  <c r="E10" i="23"/>
  <c r="F23" i="23"/>
  <c r="H23" i="23" s="1"/>
  <c r="F21" i="29" s="1"/>
  <c r="F22" i="23"/>
  <c r="H22" i="23" s="1"/>
  <c r="F18" i="29" s="1"/>
  <c r="F21" i="23"/>
  <c r="E21" i="23" s="1"/>
  <c r="F20" i="23"/>
  <c r="H20" i="23" s="1"/>
  <c r="F15" i="29" s="1"/>
  <c r="F19" i="23"/>
  <c r="G19" i="23" s="1"/>
  <c r="F11" i="28" s="1"/>
  <c r="F18" i="23"/>
  <c r="G18" i="23" s="1"/>
  <c r="F12" i="28" s="1"/>
  <c r="F17" i="23"/>
  <c r="E17" i="23" s="1"/>
  <c r="F16" i="23"/>
  <c r="F15" i="23"/>
  <c r="F14" i="23"/>
  <c r="H14" i="23" s="1"/>
  <c r="F20" i="29" s="1"/>
  <c r="F13" i="23"/>
  <c r="E13" i="23" s="1"/>
  <c r="F12" i="23"/>
  <c r="F11" i="23"/>
  <c r="G11" i="23" l="1"/>
  <c r="F25" i="23"/>
  <c r="F25" i="27" s="1"/>
  <c r="G20" i="23"/>
  <c r="F15" i="28" s="1"/>
  <c r="I17" i="23"/>
  <c r="F23" i="30" s="1"/>
  <c r="I16" i="23"/>
  <c r="F20" i="30" s="1"/>
  <c r="E16" i="23"/>
  <c r="E19" i="30"/>
  <c r="I19" i="30" s="1"/>
  <c r="E19" i="29"/>
  <c r="I19" i="29" s="1"/>
  <c r="E21" i="27"/>
  <c r="I21" i="27" s="1"/>
  <c r="E19" i="28"/>
  <c r="I19" i="28" s="1"/>
  <c r="E23" i="23"/>
  <c r="E23" i="30"/>
  <c r="I23" i="30" s="1"/>
  <c r="E20" i="27"/>
  <c r="I20" i="27" s="1"/>
  <c r="E17" i="30"/>
  <c r="I17" i="30" s="1"/>
  <c r="E18" i="27"/>
  <c r="I18" i="27" s="1"/>
  <c r="E17" i="28"/>
  <c r="I17" i="28" s="1"/>
  <c r="E17" i="29"/>
  <c r="I17" i="29" s="1"/>
  <c r="E11" i="23"/>
  <c r="H11" i="23"/>
  <c r="E14" i="30"/>
  <c r="I14" i="30" s="1"/>
  <c r="E14" i="27"/>
  <c r="I14" i="27" s="1"/>
  <c r="E14" i="29"/>
  <c r="I14" i="29" s="1"/>
  <c r="E14" i="28"/>
  <c r="I14" i="28" s="1"/>
  <c r="G10" i="23"/>
  <c r="H10" i="23"/>
  <c r="G13" i="23"/>
  <c r="F17" i="28" s="1"/>
  <c r="E20" i="23"/>
  <c r="H19" i="23"/>
  <c r="F11" i="29" s="1"/>
  <c r="E14" i="23"/>
  <c r="G23" i="23"/>
  <c r="F21" i="28" s="1"/>
  <c r="G12" i="23"/>
  <c r="F10" i="28" s="1"/>
  <c r="H12" i="23"/>
  <c r="F10" i="29" s="1"/>
  <c r="H15" i="23"/>
  <c r="F13" i="29" s="1"/>
  <c r="E15" i="23"/>
  <c r="G15" i="23"/>
  <c r="F13" i="28" s="1"/>
  <c r="E18" i="23"/>
  <c r="H18" i="23"/>
  <c r="F12" i="29" s="1"/>
  <c r="E12" i="23"/>
  <c r="H21" i="23"/>
  <c r="F19" i="29" s="1"/>
  <c r="H13" i="23"/>
  <c r="F17" i="29" s="1"/>
  <c r="E22" i="23"/>
  <c r="G22" i="23"/>
  <c r="F18" i="28" s="1"/>
  <c r="G14" i="23"/>
  <c r="F20" i="28" s="1"/>
  <c r="G21" i="23"/>
  <c r="F19" i="28" s="1"/>
  <c r="E19" i="23"/>
  <c r="F16" i="29" l="1"/>
  <c r="H25" i="23"/>
  <c r="F16" i="28"/>
  <c r="G25" i="23"/>
  <c r="I20" i="23"/>
  <c r="F15" i="30" s="1"/>
  <c r="I11" i="23"/>
  <c r="F16" i="30" s="1"/>
  <c r="I12" i="23"/>
  <c r="F10" i="30" s="1"/>
  <c r="K19" i="30"/>
  <c r="K19" i="29"/>
  <c r="I10" i="23"/>
  <c r="G14" i="27"/>
  <c r="I21" i="23"/>
  <c r="F19" i="30" s="1"/>
  <c r="E22" i="30"/>
  <c r="I22" i="30" s="1"/>
  <c r="E21" i="29"/>
  <c r="I21" i="29" s="1"/>
  <c r="E23" i="27"/>
  <c r="I23" i="27" s="1"/>
  <c r="E21" i="28"/>
  <c r="I21" i="28" s="1"/>
  <c r="E18" i="29"/>
  <c r="E18" i="30"/>
  <c r="I18" i="30" s="1"/>
  <c r="E18" i="28"/>
  <c r="E19" i="27"/>
  <c r="K19" i="28"/>
  <c r="E15" i="30"/>
  <c r="E15" i="28"/>
  <c r="E16" i="27"/>
  <c r="E15" i="29"/>
  <c r="I19" i="23"/>
  <c r="F11" i="30" s="1"/>
  <c r="E11" i="27"/>
  <c r="I11" i="27" s="1"/>
  <c r="E11" i="28"/>
  <c r="E11" i="29"/>
  <c r="I11" i="29" s="1"/>
  <c r="K11" i="29" s="1"/>
  <c r="E11" i="30"/>
  <c r="I11" i="30" s="1"/>
  <c r="E12" i="30"/>
  <c r="E12" i="29"/>
  <c r="E12" i="27"/>
  <c r="E12" i="28"/>
  <c r="E20" i="30"/>
  <c r="I20" i="30" s="1"/>
  <c r="K20" i="30" s="1"/>
  <c r="E15" i="27"/>
  <c r="E13" i="30"/>
  <c r="E13" i="27"/>
  <c r="E13" i="29"/>
  <c r="E13" i="28"/>
  <c r="E20" i="29"/>
  <c r="I20" i="29" s="1"/>
  <c r="E22" i="27"/>
  <c r="I22" i="27" s="1"/>
  <c r="E20" i="28"/>
  <c r="I20" i="28" s="1"/>
  <c r="K20" i="28" s="1"/>
  <c r="E21" i="30"/>
  <c r="I21" i="30" s="1"/>
  <c r="K17" i="28"/>
  <c r="E10" i="30"/>
  <c r="E10" i="27"/>
  <c r="E10" i="28"/>
  <c r="E10" i="29"/>
  <c r="E16" i="28"/>
  <c r="I16" i="28" s="1"/>
  <c r="E16" i="30"/>
  <c r="E17" i="27"/>
  <c r="I17" i="27" s="1"/>
  <c r="E16" i="29"/>
  <c r="F14" i="30"/>
  <c r="F14" i="29"/>
  <c r="F14" i="28"/>
  <c r="G11" i="27"/>
  <c r="G17" i="27"/>
  <c r="G23" i="27"/>
  <c r="G12" i="27"/>
  <c r="G18" i="27"/>
  <c r="G10" i="27"/>
  <c r="G20" i="27"/>
  <c r="G15" i="27"/>
  <c r="G13" i="27"/>
  <c r="G19" i="27"/>
  <c r="G16" i="27"/>
  <c r="G22" i="27"/>
  <c r="G21" i="27"/>
  <c r="K17" i="29"/>
  <c r="K17" i="30"/>
  <c r="I23" i="23"/>
  <c r="F22" i="30" s="1"/>
  <c r="K23" i="29"/>
  <c r="K23" i="30"/>
  <c r="K23" i="28"/>
  <c r="I13" i="23"/>
  <c r="F17" i="30" s="1"/>
  <c r="K21" i="27"/>
  <c r="I15" i="23"/>
  <c r="F13" i="30" s="1"/>
  <c r="K18" i="27"/>
  <c r="K20" i="27"/>
  <c r="K14" i="28"/>
  <c r="K14" i="30"/>
  <c r="K14" i="29"/>
  <c r="K14" i="27"/>
  <c r="I22" i="23"/>
  <c r="F18" i="30" s="1"/>
  <c r="K22" i="28"/>
  <c r="K22" i="29"/>
  <c r="I18" i="23"/>
  <c r="F12" i="30" s="1"/>
  <c r="I14" i="23"/>
  <c r="F21" i="30" s="1"/>
  <c r="K21" i="29" l="1"/>
  <c r="F25" i="29"/>
  <c r="G14" i="29" s="1"/>
  <c r="K17" i="27"/>
  <c r="K22" i="30"/>
  <c r="F25" i="28"/>
  <c r="G16" i="28" s="1"/>
  <c r="K20" i="29"/>
  <c r="K11" i="30"/>
  <c r="K23" i="27"/>
  <c r="K22" i="27"/>
  <c r="K21" i="28"/>
  <c r="I18" i="29"/>
  <c r="K18" i="29" s="1"/>
  <c r="K18" i="30"/>
  <c r="I19" i="27"/>
  <c r="K19" i="27" s="1"/>
  <c r="I18" i="28"/>
  <c r="K18" i="28" s="1"/>
  <c r="K11" i="27"/>
  <c r="I15" i="29"/>
  <c r="K15" i="29" s="1"/>
  <c r="I16" i="27"/>
  <c r="K16" i="27" s="1"/>
  <c r="I15" i="28"/>
  <c r="K15" i="28" s="1"/>
  <c r="I11" i="28"/>
  <c r="K11" i="28" s="1"/>
  <c r="I15" i="30"/>
  <c r="K15" i="30" s="1"/>
  <c r="I12" i="28"/>
  <c r="K12" i="28" s="1"/>
  <c r="I12" i="27"/>
  <c r="K12" i="27" s="1"/>
  <c r="I12" i="30"/>
  <c r="K12" i="30" s="1"/>
  <c r="I12" i="29"/>
  <c r="K12" i="29" s="1"/>
  <c r="I13" i="30"/>
  <c r="K13" i="30" s="1"/>
  <c r="I15" i="27"/>
  <c r="K15" i="27" s="1"/>
  <c r="I13" i="28"/>
  <c r="K13" i="28" s="1"/>
  <c r="I13" i="29"/>
  <c r="K13" i="29" s="1"/>
  <c r="I13" i="27"/>
  <c r="K13" i="27" s="1"/>
  <c r="K21" i="30"/>
  <c r="I10" i="29"/>
  <c r="K10" i="29" s="1"/>
  <c r="I25" i="23"/>
  <c r="F25" i="30" s="1"/>
  <c r="I10" i="28"/>
  <c r="K10" i="28" s="1"/>
  <c r="I10" i="27"/>
  <c r="K10" i="27" s="1"/>
  <c r="I10" i="30"/>
  <c r="K10" i="30" s="1"/>
  <c r="I16" i="29"/>
  <c r="K16" i="29" s="1"/>
  <c r="I16" i="30"/>
  <c r="K16" i="30" s="1"/>
  <c r="K16" i="28"/>
  <c r="H10" i="27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G13" i="29" l="1"/>
  <c r="G21" i="29"/>
  <c r="G16" i="29"/>
  <c r="G18" i="29"/>
  <c r="G11" i="29"/>
  <c r="G19" i="29"/>
  <c r="G23" i="29"/>
  <c r="G10" i="29"/>
  <c r="G13" i="28"/>
  <c r="G15" i="29"/>
  <c r="G17" i="28"/>
  <c r="G20" i="29"/>
  <c r="G17" i="29"/>
  <c r="G12" i="29"/>
  <c r="G22" i="29"/>
  <c r="G20" i="28"/>
  <c r="G18" i="28"/>
  <c r="G12" i="28"/>
  <c r="G23" i="28"/>
  <c r="G11" i="28"/>
  <c r="G10" i="28"/>
  <c r="H10" i="28" s="1"/>
  <c r="G21" i="28"/>
  <c r="G15" i="28"/>
  <c r="G14" i="28"/>
  <c r="G22" i="28"/>
  <c r="G19" i="28"/>
  <c r="G15" i="30"/>
  <c r="G21" i="30"/>
  <c r="G16" i="30"/>
  <c r="G22" i="30"/>
  <c r="G12" i="30"/>
  <c r="G13" i="30"/>
  <c r="G11" i="30"/>
  <c r="G17" i="30"/>
  <c r="G23" i="30"/>
  <c r="G10" i="30"/>
  <c r="G20" i="30"/>
  <c r="G18" i="30"/>
  <c r="G19" i="30"/>
  <c r="G14" i="30"/>
  <c r="H11" i="28" l="1"/>
  <c r="H12" i="28" s="1"/>
  <c r="H13" i="28" s="1"/>
  <c r="H14" i="28" s="1"/>
  <c r="H15" i="28" s="1"/>
  <c r="H16" i="28" s="1"/>
  <c r="H17" i="28" s="1"/>
  <c r="H18" i="28" s="1"/>
  <c r="H19" i="28" s="1"/>
  <c r="H20" i="28" s="1"/>
  <c r="H21" i="28" s="1"/>
  <c r="H22" i="28" s="1"/>
  <c r="H23" i="28" s="1"/>
  <c r="H10" i="30"/>
  <c r="H11" i="30" s="1"/>
  <c r="H12" i="30" s="1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J23" i="23" l="1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L10" i="23" s="1"/>
  <c r="L18" i="23" l="1"/>
  <c r="L21" i="23"/>
  <c r="L19" i="23"/>
  <c r="L17" i="23"/>
  <c r="L22" i="23"/>
  <c r="L20" i="23"/>
  <c r="L23" i="23"/>
  <c r="C453" i="22"/>
  <c r="J448" i="22"/>
  <c r="J447" i="22"/>
  <c r="C391" i="22"/>
  <c r="C399" i="22"/>
  <c r="C336" i="22"/>
  <c r="C248" i="22"/>
  <c r="C240" i="22"/>
  <c r="J449" i="22" l="1"/>
  <c r="J450" i="22" s="1"/>
  <c r="J331" i="22"/>
  <c r="J330" i="22"/>
  <c r="J332" i="22" l="1"/>
  <c r="J333" i="22" s="1"/>
  <c r="H35" i="26"/>
  <c r="H36" i="26"/>
  <c r="H34" i="26"/>
  <c r="H29" i="26"/>
  <c r="H30" i="26"/>
  <c r="H28" i="26"/>
  <c r="H17" i="26"/>
  <c r="H18" i="26"/>
  <c r="H16" i="26"/>
  <c r="A6" i="26"/>
  <c r="C4" i="26"/>
  <c r="H1" i="26"/>
  <c r="C72" i="26" l="1"/>
  <c r="C71" i="26"/>
  <c r="H64" i="26"/>
  <c r="H63" i="26"/>
  <c r="H62" i="26"/>
  <c r="H60" i="26"/>
  <c r="H58" i="26"/>
  <c r="H56" i="26"/>
  <c r="H54" i="26"/>
  <c r="H53" i="26"/>
  <c r="H52" i="26"/>
  <c r="H50" i="26"/>
  <c r="H48" i="26"/>
  <c r="H47" i="26"/>
  <c r="H46" i="26"/>
  <c r="H44" i="26"/>
  <c r="H42" i="26"/>
  <c r="H41" i="26"/>
  <c r="F41" i="26"/>
  <c r="H40" i="26"/>
  <c r="F40" i="26"/>
  <c r="H38" i="26"/>
  <c r="H32" i="26"/>
  <c r="H26" i="26"/>
  <c r="H24" i="26"/>
  <c r="H23" i="26"/>
  <c r="H22" i="26"/>
  <c r="H20" i="26"/>
  <c r="G12" i="26"/>
  <c r="H12" i="26" s="1"/>
  <c r="H8" i="26" s="1"/>
  <c r="H11" i="26"/>
  <c r="H10" i="26"/>
  <c r="G10" i="26"/>
  <c r="H14" i="26" l="1"/>
  <c r="C526" i="22" l="1"/>
  <c r="C487" i="22"/>
  <c r="C489" i="22" s="1"/>
  <c r="C506" i="22"/>
  <c r="C494" i="22"/>
  <c r="C477" i="22"/>
  <c r="C108" i="22" l="1"/>
  <c r="C439" i="22" l="1"/>
  <c r="C412" i="22"/>
  <c r="C420" i="22"/>
  <c r="C319" i="22" l="1"/>
  <c r="C244" i="22" l="1"/>
  <c r="C184" i="22"/>
  <c r="C113" i="22" l="1"/>
  <c r="C118" i="22"/>
  <c r="C516" i="22"/>
  <c r="C521" i="22"/>
  <c r="C479" i="22"/>
  <c r="C469" i="22"/>
  <c r="C461" i="22"/>
  <c r="C445" i="22"/>
  <c r="C433" i="22"/>
  <c r="C427" i="22"/>
  <c r="C406" i="22"/>
  <c r="C171" i="22" l="1"/>
  <c r="C145" i="22"/>
  <c r="C147" i="22" s="1"/>
  <c r="L16" i="23" l="1"/>
  <c r="E111" i="24"/>
  <c r="C233" i="22" l="1"/>
  <c r="C227" i="22"/>
  <c r="L12" i="23" l="1"/>
  <c r="L13" i="23"/>
  <c r="L11" i="23"/>
  <c r="L14" i="23"/>
  <c r="L15" i="23"/>
  <c r="E112" i="24"/>
  <c r="I1" i="23" l="1"/>
  <c r="C30" i="23"/>
  <c r="C29" i="23"/>
  <c r="C93" i="22" l="1"/>
  <c r="C58" i="22" l="1"/>
  <c r="C313" i="22" l="1"/>
  <c r="C324" i="22"/>
  <c r="C328" i="22" s="1"/>
  <c r="C294" i="22"/>
  <c r="C289" i="22"/>
  <c r="C269" i="22"/>
  <c r="C183" i="22"/>
  <c r="C194" i="22"/>
  <c r="C165" i="22"/>
  <c r="C159" i="22"/>
  <c r="C176" i="22"/>
  <c r="C180" i="22" s="1"/>
  <c r="C153" i="22"/>
  <c r="C186" i="22" l="1"/>
  <c r="C187" i="22" s="1"/>
  <c r="C274" i="22" l="1"/>
  <c r="C4" i="4" l="1"/>
  <c r="H2" i="26" l="1"/>
  <c r="L2" i="24"/>
  <c r="C28" i="22"/>
  <c r="C88" i="22"/>
  <c r="C83" i="22"/>
  <c r="C78" i="22"/>
  <c r="C73" i="22"/>
  <c r="C68" i="22"/>
  <c r="C63" i="22"/>
  <c r="C53" i="22"/>
  <c r="C48" i="22"/>
  <c r="C43" i="22"/>
  <c r="C38" i="22"/>
  <c r="C33" i="22"/>
  <c r="C23" i="22"/>
  <c r="C18" i="22"/>
  <c r="C13" i="22"/>
  <c r="C375" i="22"/>
  <c r="C367" i="22"/>
  <c r="C349" i="22"/>
  <c r="C355" i="22"/>
  <c r="C343" i="22"/>
  <c r="C307" i="22"/>
  <c r="C302" i="22"/>
  <c r="C220" i="22" l="1"/>
  <c r="C213" i="22"/>
  <c r="C201" i="22"/>
  <c r="C124" i="22"/>
  <c r="C126" i="22" s="1"/>
  <c r="C535" i="22" l="1"/>
  <c r="C534" i="22"/>
  <c r="C383" i="22"/>
  <c r="C361" i="22"/>
  <c r="C279" i="22"/>
  <c r="C284" i="22"/>
  <c r="C206" i="22"/>
  <c r="C138" i="22"/>
  <c r="C140" i="22" s="1"/>
  <c r="C131" i="22"/>
  <c r="C133" i="22" s="1"/>
  <c r="C4" i="22"/>
  <c r="A6" i="22" l="1"/>
  <c r="A7" i="24"/>
  <c r="A7" i="23"/>
  <c r="H2" i="22"/>
  <c r="H2" i="30" s="1"/>
  <c r="H2" i="28" l="1"/>
  <c r="H2" i="29"/>
  <c r="H2" i="27"/>
  <c r="I2" i="23"/>
  <c r="C508" i="22"/>
  <c r="H10" i="29"/>
  <c r="H11" i="29" s="1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</calcChain>
</file>

<file path=xl/sharedStrings.xml><?xml version="1.0" encoding="utf-8"?>
<sst xmlns="http://schemas.openxmlformats.org/spreadsheetml/2006/main" count="1821" uniqueCount="514">
  <si>
    <t>Total</t>
  </si>
  <si>
    <t>Revisão:</t>
  </si>
  <si>
    <t>Projeto:</t>
  </si>
  <si>
    <t>RESPONSÁVEL TÉCNICO:</t>
  </si>
  <si>
    <t>meses</t>
  </si>
  <si>
    <t>Cliente:</t>
  </si>
  <si>
    <t>Data:</t>
  </si>
  <si>
    <t>Empresa projetista:</t>
  </si>
  <si>
    <t xml:space="preserve">Projeto: </t>
  </si>
  <si>
    <t>BDI 1:</t>
  </si>
  <si>
    <t>BDI 2:</t>
  </si>
  <si>
    <t>Data base:</t>
  </si>
  <si>
    <t>Crea:</t>
  </si>
  <si>
    <t>MG- 187.842/D</t>
  </si>
  <si>
    <t>Eng.ª Civil Flávia Cristina Barbosa</t>
  </si>
  <si>
    <t>DADOS PARA O ORÇAMENTO</t>
  </si>
  <si>
    <t>Engenheiro(a) responsável:</t>
  </si>
  <si>
    <t>Logo de Pouso Alegre</t>
  </si>
  <si>
    <t>Quantidade</t>
  </si>
  <si>
    <t>u</t>
  </si>
  <si>
    <t>COLETA DE RESÍDUOS SÓLIDOS NO MUNICÍPIO DE POUSO ALEGRE-MG</t>
  </si>
  <si>
    <t>H</t>
  </si>
  <si>
    <t>CHP</t>
  </si>
  <si>
    <t>COLETA DE RESÍDUOS SÓLIDOS DOMICILIARES E COMERCIAIS EM ÁREA URBANA</t>
  </si>
  <si>
    <t>COLETA DE RESÍDUOS SÓLIDOS DOMICILIARES E COMERCIAIS EM ÁREA RURAL</t>
  </si>
  <si>
    <t>Tempo de prestação de serviços</t>
  </si>
  <si>
    <t>horas</t>
  </si>
  <si>
    <t>Equipes</t>
  </si>
  <si>
    <t>dias</t>
  </si>
  <si>
    <t>Dias trabalhados por mês</t>
  </si>
  <si>
    <t>Horas produtivas</t>
  </si>
  <si>
    <t>VARRIÇÃO DE VIAS E LOGRADOUROS PÚBLICOS</t>
  </si>
  <si>
    <t>Quantidade total de pessoas</t>
  </si>
  <si>
    <t>Quantidade de capinadores</t>
  </si>
  <si>
    <t>Equipe</t>
  </si>
  <si>
    <t xml:space="preserve">Quantidade </t>
  </si>
  <si>
    <t>CAPINA E ROÇAGEM MECANIZADA</t>
  </si>
  <si>
    <t>Quantidade de pessoas/equipe</t>
  </si>
  <si>
    <t>Quantidade de caminhões/equipe</t>
  </si>
  <si>
    <t>Quantidade total de caminhões</t>
  </si>
  <si>
    <t>-</t>
  </si>
  <si>
    <t>Quantidade de pessoas</t>
  </si>
  <si>
    <t>unid.</t>
  </si>
  <si>
    <t>Meses</t>
  </si>
  <si>
    <t>Quantidade de motoristas</t>
  </si>
  <si>
    <t>Quantidade de caminhões</t>
  </si>
  <si>
    <t>Total para domingos e feriados</t>
  </si>
  <si>
    <t>DAC-481-015</t>
  </si>
  <si>
    <t>DAC-481-022</t>
  </si>
  <si>
    <t>DAC-481-026</t>
  </si>
  <si>
    <t xml:space="preserve">	50.21.02</t>
  </si>
  <si>
    <t>DAC-481-041</t>
  </si>
  <si>
    <t>DAC-481-043</t>
  </si>
  <si>
    <t>DAC-481-046</t>
  </si>
  <si>
    <t>ADMINISTRAÇÃO LOCAL</t>
  </si>
  <si>
    <t>DIURNO E NOTURNO</t>
  </si>
  <si>
    <t>GERENTE GERAL</t>
  </si>
  <si>
    <t>AUXILIAR DE DEPARTAMENTO PESSOAL</t>
  </si>
  <si>
    <t>AUXILIAR ADMINISTRATIVO</t>
  </si>
  <si>
    <t>AUXILIAR DE LOGISTICA</t>
  </si>
  <si>
    <t>AUXILIAR DE SERVIÇOS GERAIS</t>
  </si>
  <si>
    <t>MECÂNICO</t>
  </si>
  <si>
    <t>CUSTO DIRETO DA OPERAÇÃO PARA ADMINISTRAÇÃO LOCAL</t>
  </si>
  <si>
    <t>Horas</t>
  </si>
  <si>
    <t>CHI</t>
  </si>
  <si>
    <t>Horas improdutivas</t>
  </si>
  <si>
    <t>Quantidade de lutocar reserva</t>
  </si>
  <si>
    <t>Quantidade de Lutocar</t>
  </si>
  <si>
    <t>( 1 motorista revesando em 2 equipes)</t>
  </si>
  <si>
    <t>( 1 caminhão revesando em 2 equipes)</t>
  </si>
  <si>
    <t>AUXILIAR DE ESCRITÓRIO</t>
  </si>
  <si>
    <t>AUXILIAR DE ALMOXARIFE</t>
  </si>
  <si>
    <t>ALMOXARIFE</t>
  </si>
  <si>
    <t>AUXILIAR TÉCNICO / ASSISTENTE DE ENGENHARIA</t>
  </si>
  <si>
    <t xml:space="preserve">	AJUDANTE DE OPERAÇÃO EM GERAL</t>
  </si>
  <si>
    <t>CAMINHÃO COLETOR URBANO</t>
  </si>
  <si>
    <t xml:space="preserve">	CAMINHÃO COLETOR URBANO - RESERVA</t>
  </si>
  <si>
    <t>CAMINHÃO COLETOR RURAL</t>
  </si>
  <si>
    <t>COLETOR DIURNO - COLETA URBANA</t>
  </si>
  <si>
    <t xml:space="preserve">	COLETOR NOTURNO - COLETA URBANA</t>
  </si>
  <si>
    <t>COLETOR DIURNO - RESERVA - COLETA URBANA</t>
  </si>
  <si>
    <t>MOTORISTA DE CAMINHÃO DIURNO - COLETA URBANA</t>
  </si>
  <si>
    <t>MOTORISTA DE CAMINHÃO NOTURNO - COLETA URBANA</t>
  </si>
  <si>
    <t>MOTORISTA DE CAMINHÃO DIURNO - RESERVA - COLETA URBANA</t>
  </si>
  <si>
    <t>COLETOR DIURNO - COLETA RURAL</t>
  </si>
  <si>
    <t xml:space="preserve">	MOTORISTA DE CAMINHÃO DIURNO - COLETA RURAL</t>
  </si>
  <si>
    <t xml:space="preserve">	CAMINHÃO COLETOR RURAL - RESERVA</t>
  </si>
  <si>
    <t>VARREDOR DIURNO - VARRIÇÃO DE VIAS E LOGRADOUROS PÚBLICOS</t>
  </si>
  <si>
    <t>VARREDOR DIURNO - RESERVA - VARRIÇÃO DE VIAS E LOGRADOUROS PÚBLICOS</t>
  </si>
  <si>
    <t>MOTORISTA DE ÔNIBUS DIURNO - VARRIÇÃO DE VIAS E LOGRADOUROS PÚBLICOS</t>
  </si>
  <si>
    <t>EQUIPAMENTOS COMPLEMENTARES</t>
  </si>
  <si>
    <t>CARRINHO LUTOCAR PARA VARRIÇÃO - 100L</t>
  </si>
  <si>
    <t xml:space="preserve">	LOCAÇÃO DE ÔNIBUS</t>
  </si>
  <si>
    <t>CAPINADOR DIURNO - CAPINA E ROÇAGEM MANUAL</t>
  </si>
  <si>
    <t>OPERADOR DE ROÇADEIRA DIURNO - CAPINA E ROÇAGEM MANUAL</t>
  </si>
  <si>
    <t>MOTORISTA DE CAMINHÃO DIURNO - CAPINA E ROÇAGEM MANUAL</t>
  </si>
  <si>
    <t xml:space="preserve">CAMINHÃO BASCULANTE COM CABINE SUPLEMENTAR </t>
  </si>
  <si>
    <t>ROÇADEIRA COSTAL</t>
  </si>
  <si>
    <t>CAPINADOR DIURNO - CAPINA E ROÇAGEM MECANIZADA</t>
  </si>
  <si>
    <t>OPERADOR DE MINI CARREGADEIRA DIURNO - CAPINA E ROÇAGEM MECANIZADA</t>
  </si>
  <si>
    <t>OPERADOR DE TRATOR DIURNO - CAPINA E ROÇAGEM MECANIZADA</t>
  </si>
  <si>
    <t>MOTORISTA DE CAMINHÃO DIURNO - CAPINA E ROÇAGEM MECANIZADA</t>
  </si>
  <si>
    <t>MAQUINA CAPINADEIRA</t>
  </si>
  <si>
    <t>MINI CARREGADEIRA</t>
  </si>
  <si>
    <t>TRATOR COM ROÇADEIRA HORIZONTAL</t>
  </si>
  <si>
    <t>LAVADOR DE VEÍCULOS</t>
  </si>
  <si>
    <t>VIGIA/PORTEIRO NOTURNO</t>
  </si>
  <si>
    <t>VEÍCULO LEVE POPULAR - 1000CC</t>
  </si>
  <si>
    <t>LOCAÇÃO DE VEÍCULO TIPO PICAPE</t>
  </si>
  <si>
    <t>TÉCNICO EM SEGURANÇA DO TRABALHO</t>
  </si>
  <si>
    <t>AUXILIAR DE MECÂNICO</t>
  </si>
  <si>
    <t>VIGIA/PORTEIRO DIURNO</t>
  </si>
  <si>
    <t>ENGENHEIRO CIVIL OU SANITARISTA</t>
  </si>
  <si>
    <t>CAPINADOR DIURNO - RESERVA - CAPINA E ROÇAGEM MANUAL</t>
  </si>
  <si>
    <t>OPERADOR DE MAQUINA CAPINADEIRA DIURNO - CAPINA E ROÇAGEM MECANIZADA</t>
  </si>
  <si>
    <t>PLANILHA ORÇAMENTÁRIA</t>
  </si>
  <si>
    <t>Bancos:</t>
  </si>
  <si>
    <t>Item</t>
  </si>
  <si>
    <t>Código</t>
  </si>
  <si>
    <t>Banco</t>
  </si>
  <si>
    <t>Descrição</t>
  </si>
  <si>
    <t>Unidade</t>
  </si>
  <si>
    <t>Valor Unit.</t>
  </si>
  <si>
    <t>Valor Unit com BDI</t>
  </si>
  <si>
    <t xml:space="preserve"> 1 </t>
  </si>
  <si>
    <t xml:space="preserve"> 1.1 </t>
  </si>
  <si>
    <t>MES</t>
  </si>
  <si>
    <t xml:space="preserve"> 1.2 </t>
  </si>
  <si>
    <t xml:space="preserve"> 2 </t>
  </si>
  <si>
    <t xml:space="preserve"> 3 </t>
  </si>
  <si>
    <t xml:space="preserve"> 4 </t>
  </si>
  <si>
    <t>Próprio</t>
  </si>
  <si>
    <t xml:space="preserve"> 5 </t>
  </si>
  <si>
    <t xml:space="preserve"> 6 </t>
  </si>
  <si>
    <t>Total Geral</t>
  </si>
  <si>
    <t xml:space="preserve"> DAC-516-001 </t>
  </si>
  <si>
    <t>MÊS</t>
  </si>
  <si>
    <t xml:space="preserve"> DAC-516-002 </t>
  </si>
  <si>
    <t xml:space="preserve"> 1.3 </t>
  </si>
  <si>
    <t xml:space="preserve"> DAC-516-003 </t>
  </si>
  <si>
    <t xml:space="preserve"> 1.4 </t>
  </si>
  <si>
    <t xml:space="preserve"> DAC-516-004 </t>
  </si>
  <si>
    <t xml:space="preserve"> 1.5 </t>
  </si>
  <si>
    <t xml:space="preserve"> DAC-516-005 </t>
  </si>
  <si>
    <t>ENCARREGADO GERAL</t>
  </si>
  <si>
    <t xml:space="preserve"> 1.6 </t>
  </si>
  <si>
    <t xml:space="preserve"> DAC-516-006 </t>
  </si>
  <si>
    <t>AUXILIAR DE ESCRITORIO</t>
  </si>
  <si>
    <t xml:space="preserve"> 1.7 </t>
  </si>
  <si>
    <t xml:space="preserve"> DAC-516-007 </t>
  </si>
  <si>
    <t xml:space="preserve"> 1.8 </t>
  </si>
  <si>
    <t xml:space="preserve"> DAC-516-008 </t>
  </si>
  <si>
    <t xml:space="preserve"> 1.9 </t>
  </si>
  <si>
    <t xml:space="preserve"> DAC-516-009 </t>
  </si>
  <si>
    <t xml:space="preserve"> 1.10 </t>
  </si>
  <si>
    <t xml:space="preserve"> DAC-516-010 </t>
  </si>
  <si>
    <t>AJUDANTE DE OPERAÇÃO EM GERAL</t>
  </si>
  <si>
    <t xml:space="preserve"> 1.11 </t>
  </si>
  <si>
    <t xml:space="preserve"> DAC-516-011 </t>
  </si>
  <si>
    <t xml:space="preserve"> 1.12 </t>
  </si>
  <si>
    <t xml:space="preserve"> DAC-516-012 </t>
  </si>
  <si>
    <t xml:space="preserve"> 1.13 </t>
  </si>
  <si>
    <t xml:space="preserve"> DAC-516-013 </t>
  </si>
  <si>
    <t xml:space="preserve"> 1.14 </t>
  </si>
  <si>
    <t xml:space="preserve"> DAC-516-014 </t>
  </si>
  <si>
    <t xml:space="preserve"> 1.15 </t>
  </si>
  <si>
    <t xml:space="preserve"> DAC-516-015 </t>
  </si>
  <si>
    <t xml:space="preserve"> 1.16 </t>
  </si>
  <si>
    <t xml:space="preserve"> DAC-516-016 </t>
  </si>
  <si>
    <t xml:space="preserve"> 1.17 </t>
  </si>
  <si>
    <t xml:space="preserve"> DAC-516-029 </t>
  </si>
  <si>
    <t xml:space="preserve"> 1.18 </t>
  </si>
  <si>
    <t xml:space="preserve"> DAC-COT-516-001 </t>
  </si>
  <si>
    <t>CUSTO DIRETO COM INSUMOS E MATERIAIS DA OPERAÇÃO DA ADMINISTRAÇÃO LOCAL</t>
  </si>
  <si>
    <t xml:space="preserve"> CCT-516-004 </t>
  </si>
  <si>
    <t xml:space="preserve"> CCT-516-006 </t>
  </si>
  <si>
    <t>COLETOR NOTURNO - COLETA URBANA</t>
  </si>
  <si>
    <t xml:space="preserve"> CCT-516-005 </t>
  </si>
  <si>
    <t xml:space="preserve"> CCT-516-001 </t>
  </si>
  <si>
    <t xml:space="preserve"> CCT-516-003 </t>
  </si>
  <si>
    <t xml:space="preserve"> CCT-516-002 </t>
  </si>
  <si>
    <t>CAMINHÃO COLETOR URBANO - RESERVA</t>
  </si>
  <si>
    <t xml:space="preserve"> CCT-516-009 </t>
  </si>
  <si>
    <t xml:space="preserve"> CCT-516-007 </t>
  </si>
  <si>
    <t>MOTORISTA DE CAMINHÃO DIURNO - COLETA RURAL</t>
  </si>
  <si>
    <t>CAMINHÃO COLETOR RURAL - RESERVA</t>
  </si>
  <si>
    <t xml:space="preserve"> CCT-516-011 </t>
  </si>
  <si>
    <t xml:space="preserve"> CCT-516-012 </t>
  </si>
  <si>
    <t xml:space="preserve"> CCT-516-010 </t>
  </si>
  <si>
    <t xml:space="preserve"> DAC-516-022 </t>
  </si>
  <si>
    <t xml:space="preserve"> DAC-COT-516-002 </t>
  </si>
  <si>
    <t>UNID.</t>
  </si>
  <si>
    <t xml:space="preserve"> DAC-516-023 </t>
  </si>
  <si>
    <t>LOCAÇÃO DE ÔNIBUS</t>
  </si>
  <si>
    <t xml:space="preserve"> CCT-516-014 </t>
  </si>
  <si>
    <t xml:space="preserve"> CCT-516-015 </t>
  </si>
  <si>
    <t xml:space="preserve"> CCT-516-016 </t>
  </si>
  <si>
    <t xml:space="preserve"> CCT-516-013 </t>
  </si>
  <si>
    <t>CAMINHÃO BASCULANTE COM CABINE SUPLEMENTAR</t>
  </si>
  <si>
    <t xml:space="preserve"> DAC-516-025 </t>
  </si>
  <si>
    <t xml:space="preserve"> CCT-516-018 </t>
  </si>
  <si>
    <t xml:space="preserve"> CCT-516-019 </t>
  </si>
  <si>
    <t xml:space="preserve"> CCT-516-020 </t>
  </si>
  <si>
    <t xml:space="preserve"> CCT-516-021 </t>
  </si>
  <si>
    <t xml:space="preserve"> CCT-516-017 </t>
  </si>
  <si>
    <t xml:space="preserve"> DAC-516-026 </t>
  </si>
  <si>
    <t xml:space="preserve"> DAC-516-027 </t>
  </si>
  <si>
    <t xml:space="preserve"> DAC-516-028 </t>
  </si>
  <si>
    <t xml:space="preserve">PLANILHA DE COMPOSIÇÕES </t>
  </si>
  <si>
    <t>Valor unitário</t>
  </si>
  <si>
    <t>COLETA MANUAL DE RESÍDUOS VOLUMOSOS</t>
  </si>
  <si>
    <t xml:space="preserve">	COLETOR DIURNO - COLETA VOLUMOSA</t>
  </si>
  <si>
    <t>CAMINHÃO CARROCERIA COM CABINE SUPLEMENTAR</t>
  </si>
  <si>
    <t xml:space="preserve">	MOTORISTA DE CAMINHÃO DIURNO - COLETA VOLUMOSA</t>
  </si>
  <si>
    <t xml:space="preserve"> CCT-516-023 </t>
  </si>
  <si>
    <t>COLETOR DIURNO - COLETA VOLUMOSA</t>
  </si>
  <si>
    <t xml:space="preserve"> CCT-516-022 </t>
  </si>
  <si>
    <t>MOTORISTA DE CAMINHÃO DIURNO - COLETA VOLUMOSA</t>
  </si>
  <si>
    <t>COLETOR NOTURNO - RESERVA - COLETA URBANA</t>
  </si>
  <si>
    <t>MOTORISTA DE CAMINHÃO NOTURNO - RESERVA - COLETA URBANA</t>
  </si>
  <si>
    <t xml:space="preserve"> CCT-516-025 </t>
  </si>
  <si>
    <t>EQUIPE DE MONITORIA</t>
  </si>
  <si>
    <t>CONTAINER PEAD 1000L - INCLUSIVE IMPLANTAÇÃO, MANUTENÇÃO, REPOSIÇÃO E HIIGENIZAÇÃO MENSAL</t>
  </si>
  <si>
    <t>Containes móveis</t>
  </si>
  <si>
    <t>Containers soterrados</t>
  </si>
  <si>
    <t>Quantidade total</t>
  </si>
  <si>
    <t>Tempo</t>
  </si>
  <si>
    <t>IMPLANTAÇÃO E MANUTENÇÃO DE CONTETORES SOTERRADOS PARA ÁREA URBANA</t>
  </si>
  <si>
    <t>IMPLANTAÇÃO E MANUTENÇÃO DE CONTETORES SEMIENTERRADO PARA ÁREA RURAL</t>
  </si>
  <si>
    <t>Containers semienterrado</t>
  </si>
  <si>
    <t>LIMPEZA DAS BOCAS-DE-LOBO</t>
  </si>
  <si>
    <t>DAC-481-050</t>
  </si>
  <si>
    <t>DAC-481-053</t>
  </si>
  <si>
    <t>RETROESCAVADEIRA - CHP</t>
  </si>
  <si>
    <t>OPERAÇÃO DA CENTRAL DE MONITORAMENTO DOS SERVIÇOS</t>
  </si>
  <si>
    <t>SISTEMA DE RASTREAMENTO RASTREADOR E TECLADO</t>
  </si>
  <si>
    <t>Caminhão coletor urbano</t>
  </si>
  <si>
    <t>Caminhão coletor rural</t>
  </si>
  <si>
    <t>Equipamento total</t>
  </si>
  <si>
    <t>unid. x mês</t>
  </si>
  <si>
    <t>SISTEMA DE RASTREAMENTO RASTREADOR</t>
  </si>
  <si>
    <t>Retroescavadeira</t>
  </si>
  <si>
    <t>SISTEMA DE RASTREAMENTO PORTÁTIL</t>
  </si>
  <si>
    <t>Lutocar</t>
  </si>
  <si>
    <t>APLICATIVO EM SMARTPHONE PARA EQUIPE DE MONITORIA</t>
  </si>
  <si>
    <t>NOTEBOOK</t>
  </si>
  <si>
    <t>ENCARREGADO NOTURNO</t>
  </si>
  <si>
    <t>ENCARREGADO DIURNO</t>
  </si>
  <si>
    <t>Quantidade de encarregado para coleta urbana</t>
  </si>
  <si>
    <t>Quantidade de encarregado para coleta rural</t>
  </si>
  <si>
    <t>Quantidade de encarregado para coleta volumosa</t>
  </si>
  <si>
    <t>Quantidade de encarregado para varrição de vias</t>
  </si>
  <si>
    <t>Quantidade de encarregado para capina manual</t>
  </si>
  <si>
    <t>Quantidade de encarregado para capina mecanizada</t>
  </si>
  <si>
    <t>Quantidade de encarregado para limpeza das bocas de lobo e corregos</t>
  </si>
  <si>
    <t>14 FERIADOS E 52 DOMINGOS</t>
  </si>
  <si>
    <t>CAPINA E ROÇAGEM MANUAL DE VIAS E LOGRADOUROS PÚBLICOS</t>
  </si>
  <si>
    <t>LIMPEZA DE CURSO D’ÁGUA</t>
  </si>
  <si>
    <t>VEÍCULO LEVE - 1000CC</t>
  </si>
  <si>
    <t>VEÍCULO LEVE TIPO PICAPE</t>
  </si>
  <si>
    <t>PREPARO PARA INSTALAÇÃO DE CONTENTORES SEMI-ENTERRADOS</t>
  </si>
  <si>
    <t>Caminhão carroceria com cabine suplementar</t>
  </si>
  <si>
    <t>Caminhão basculante com cabine suplementar</t>
  </si>
  <si>
    <t>Ônibus</t>
  </si>
  <si>
    <t>Trator com roçadeira horizontal</t>
  </si>
  <si>
    <t>Mini carregadeira</t>
  </si>
  <si>
    <t>Maquina capinadeira</t>
  </si>
  <si>
    <t>Quantidade de encarregado para coleta urbana - diurna</t>
  </si>
  <si>
    <t>Quantidade de encarregado para coleta urbana- noturna</t>
  </si>
  <si>
    <t>Fiscalização da prefeitura</t>
  </si>
  <si>
    <t>AUXILIAR TÉCNICO DE ENGENHARIA</t>
  </si>
  <si>
    <t xml:space="preserve">Quantidade de auxiliar </t>
  </si>
  <si>
    <t>Quantidade de engenheiro</t>
  </si>
  <si>
    <t>ENGENHEIRO COM ESPECIALIZAÇÃO EM GEOPROCESSAMENTO</t>
  </si>
  <si>
    <t>PLANILHA DE COTAÇÕES</t>
  </si>
  <si>
    <t>DAC-481-001</t>
  </si>
  <si>
    <t>SACO PLÁSTICO PRETO REFORÇADO - 100 L. PACOTE DE 100 UNID.</t>
  </si>
  <si>
    <t>UNIDADE</t>
  </si>
  <si>
    <t>EMPRESA</t>
  </si>
  <si>
    <t>CNPJ</t>
  </si>
  <si>
    <t>LOCAL / LINK</t>
  </si>
  <si>
    <t>CONTATO</t>
  </si>
  <si>
    <t>VALOR</t>
  </si>
  <si>
    <t xml:space="preserve">FRETE </t>
  </si>
  <si>
    <t>TOTAL</t>
  </si>
  <si>
    <t>COMÉRCIO DA LIMPEZA</t>
  </si>
  <si>
    <t>https://www.comerciodalimpeza.com.br/saco-para-lixo-100-litros-100-unds-super-reforcado?parceiro=6154&amp;variant_id=689</t>
  </si>
  <si>
    <t xml:space="preserve"> 14 99755-1499</t>
  </si>
  <si>
    <t xml:space="preserve">UN </t>
  </si>
  <si>
    <t>SOUSA LIMP</t>
  </si>
  <si>
    <t>36.346.969/0001-66</t>
  </si>
  <si>
    <t>https://sousalimp.com.br/produto/saco-plastico-para-lixo-100l-linha-reforcada/</t>
  </si>
  <si>
    <t>DISTRIBUIDORA CAUE</t>
  </si>
  <si>
    <t>11.045.287/0001-92</t>
  </si>
  <si>
    <t>https://www.distribuidoracaue.com.br/saco-para-lixo-100l-com-100-unidades-prod.html</t>
  </si>
  <si>
    <t>DEEP SOLUTION</t>
  </si>
  <si>
    <t>PROPOSTA COMERCIAL</t>
  </si>
  <si>
    <t>eerikki.molok@yahoo.com</t>
  </si>
  <si>
    <t>LURB SOLUTION</t>
  </si>
  <si>
    <t>contato@lurbsolution.com</t>
  </si>
  <si>
    <t>CONTELURB</t>
  </si>
  <si>
    <t>mikail@contelurb.com.br</t>
  </si>
  <si>
    <t>DAC-481-003</t>
  </si>
  <si>
    <t>CONTAINER PEAD 1000 L (IMPLANTAÇÃO, MANUTENÇÃO, HIGIENIZAÇÃO E FRETE)</t>
  </si>
  <si>
    <t>DAC-481-004</t>
  </si>
  <si>
    <t>CONTETOR SOTERRADO 3 M³ (INSTALAÇÃO E FRETE)</t>
  </si>
  <si>
    <t>DAC-481-005</t>
  </si>
  <si>
    <t>CONTETOR SEMIENTERRADO 5 M³ (INSTALAÇÃO E FRETE)</t>
  </si>
  <si>
    <t>DAC-481-006</t>
  </si>
  <si>
    <t>UNID./MÊS</t>
  </si>
  <si>
    <t>JL PLAN</t>
  </si>
  <si>
    <t>36.977.970/0001-99</t>
  </si>
  <si>
    <t>CONSULIX</t>
  </si>
  <si>
    <t>08.482.292/0001-58</t>
  </si>
  <si>
    <t>RASSYSTEM</t>
  </si>
  <si>
    <t>DAC-481-007</t>
  </si>
  <si>
    <t>DAC-481-008</t>
  </si>
  <si>
    <t>DAC-481-009</t>
  </si>
  <si>
    <t>SERVIÇOS DE RECOLHIMENTO DE RESÍDUOS SÓLIDOS FLUTUANTES</t>
  </si>
  <si>
    <t>ECOBOALT</t>
  </si>
  <si>
    <t>DAC-481-010</t>
  </si>
  <si>
    <t>APLICATIVO PARA SMARTPHONE</t>
  </si>
  <si>
    <t>DAC-COT-516-002</t>
  </si>
  <si>
    <t>CARRINHO LUTOCAR PARA VARRIÇÃO - 100 LITROS</t>
  </si>
  <si>
    <t>INCLUSO</t>
  </si>
  <si>
    <t>CONTENTOR SOTERRADO 3 M³ (INSTALAÇÃO E FRETE)</t>
  </si>
  <si>
    <t>PREPARO PARA INSTALAÇÃO DE CONTENTOR SOTERRADO</t>
  </si>
  <si>
    <t>CONTENTORES SEMIENTERRADO  CAPACIDADE 5 M³ (INSTALAÇÃO E FRETE)</t>
  </si>
  <si>
    <t>LIMPADOR DIURNO - LIMPEZA DE BOCA DE LOBO</t>
  </si>
  <si>
    <t>MOTORISTA DE CAMINHÃO DIURNO - LIMPEZA DE BOCA DE LOBO</t>
  </si>
  <si>
    <t>LIMPADOR DIURNO - LIMPEZA DE CURSO D´ÁGUA</t>
  </si>
  <si>
    <t>OPERADOR DE ROÇADEIRA DIURNO - LIMPEZA DE CURSO D´ÁGUA</t>
  </si>
  <si>
    <t>OPERADOR DE RETROESCAVADEIRA DIURNO - LIMPEZA DE CURSO D´ÁGUA</t>
  </si>
  <si>
    <t>MOTORISTA DE CAMINHÃO DIURNO - LIMPEZA DE CURSO D´ÁGUA</t>
  </si>
  <si>
    <t>SMARTPHONES -S21 OU SIMILAR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</si>
  <si>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</si>
  <si>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</si>
  <si>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</si>
  <si>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</si>
  <si>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</si>
  <si>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</si>
  <si>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</si>
  <si>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</si>
  <si>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</si>
  <si>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</si>
  <si>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</si>
  <si>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</si>
  <si>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</si>
  <si>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</si>
  <si>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</si>
  <si>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</si>
  <si>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</si>
  <si>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</si>
  <si>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</si>
  <si>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</si>
  <si>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</si>
  <si>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</si>
  <si>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</si>
  <si>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</si>
  <si>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</si>
  <si>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</si>
  <si>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</si>
  <si>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</si>
  <si>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</si>
  <si>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</si>
  <si>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</si>
  <si>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4.1</t>
  </si>
  <si>
    <t>4.2</t>
  </si>
  <si>
    <t>4.3</t>
  </si>
  <si>
    <t>4.4</t>
  </si>
  <si>
    <t>5.1</t>
  </si>
  <si>
    <t>5.2</t>
  </si>
  <si>
    <t>5.3</t>
  </si>
  <si>
    <t>6.1</t>
  </si>
  <si>
    <t>7.1</t>
  </si>
  <si>
    <t>7.2</t>
  </si>
  <si>
    <t>8.1</t>
  </si>
  <si>
    <t>8.2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</si>
  <si>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</si>
  <si>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</si>
  <si>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</si>
  <si>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</si>
  <si>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</si>
  <si>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</si>
  <si>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</si>
  <si>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</si>
  <si>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</si>
  <si>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</si>
  <si>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</si>
  <si>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</si>
  <si>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</si>
  <si>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</si>
  <si>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</si>
  <si>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</si>
  <si>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</si>
  <si>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</si>
  <si>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</si>
  <si>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</si>
  <si>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</si>
  <si>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12.1</t>
  </si>
  <si>
    <t>12.2</t>
  </si>
  <si>
    <t>12.3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</si>
  <si>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</si>
  <si>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</si>
  <si>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</si>
  <si>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</si>
  <si>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</si>
  <si>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</si>
  <si>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</si>
  <si>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</si>
  <si>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</si>
  <si>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</si>
  <si>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</si>
  <si>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14.5</t>
  </si>
  <si>
    <t>14.6</t>
  </si>
  <si>
    <t>14.7</t>
  </si>
  <si>
    <t>14.8</t>
  </si>
  <si>
    <t>VEÍCULO LEVE -1000CC</t>
  </si>
  <si>
    <t xml:space="preserve"> CCT-516-024 </t>
  </si>
  <si>
    <t xml:space="preserve"> MAQ-516-001 </t>
  </si>
  <si>
    <t xml:space="preserve"> MAQ-516-002 </t>
  </si>
  <si>
    <t xml:space="preserve"> MAQ-516-003 </t>
  </si>
  <si>
    <t xml:space="preserve"> MAQ-516-004 </t>
  </si>
  <si>
    <t xml:space="preserve"> MAQ-516-005 </t>
  </si>
  <si>
    <t xml:space="preserve"> MAQ-516-006 </t>
  </si>
  <si>
    <t xml:space="preserve"> DAC-516-032 </t>
  </si>
  <si>
    <t xml:space="preserve"> DAC-516-033 </t>
  </si>
  <si>
    <t xml:space="preserve"> COT-481-003 </t>
  </si>
  <si>
    <t>UNID.;MÊS</t>
  </si>
  <si>
    <t xml:space="preserve"> COT-481-004 </t>
  </si>
  <si>
    <t xml:space="preserve"> DAC-481-066 </t>
  </si>
  <si>
    <t>PREPARO PARA INSTALAÇÃO DE CONTÊINER SOTERRADO</t>
  </si>
  <si>
    <t>U</t>
  </si>
  <si>
    <t xml:space="preserve"> COT-481-005 </t>
  </si>
  <si>
    <t xml:space="preserve"> DAC-481-067 </t>
  </si>
  <si>
    <t>PREPARO PARA INSTALAÇÃO DE CONTÊINER SEMI ENTERRADO</t>
  </si>
  <si>
    <t>LIMPEZA DE BOCAS-DE-LOBO</t>
  </si>
  <si>
    <t xml:space="preserve"> 12.1 </t>
  </si>
  <si>
    <t xml:space="preserve"> CCT-516-027 </t>
  </si>
  <si>
    <t xml:space="preserve"> CCT-516-026 </t>
  </si>
  <si>
    <t xml:space="preserve"> 13.1 </t>
  </si>
  <si>
    <t xml:space="preserve"> CCT-516-029 </t>
  </si>
  <si>
    <t>LIMPADOR DIURNO - LIMPEZA DE CURSO D'ÁGUA</t>
  </si>
  <si>
    <t xml:space="preserve"> CCT-516-030 </t>
  </si>
  <si>
    <t>OPERADOR DE ROÇADEIRA DIURNO - LIMPEZA DE CURSO D'ÁGUA</t>
  </si>
  <si>
    <t xml:space="preserve"> CCT-516-031 </t>
  </si>
  <si>
    <t xml:space="preserve"> CCT-516-028 </t>
  </si>
  <si>
    <t>MOTORISTA DE CAMINHÃO DIURNO - LIMPEZA DE CURSO D'ÁGUA</t>
  </si>
  <si>
    <t xml:space="preserve"> 13.5 </t>
  </si>
  <si>
    <t xml:space="preserve"> 13.6 </t>
  </si>
  <si>
    <t xml:space="preserve"> DAC-516-031 </t>
  </si>
  <si>
    <t>RETROESCAVADEIRA</t>
  </si>
  <si>
    <t xml:space="preserve"> 14.1 </t>
  </si>
  <si>
    <t xml:space="preserve"> COT-481-006 </t>
  </si>
  <si>
    <t>UNID.XMÊS</t>
  </si>
  <si>
    <t xml:space="preserve"> 14.2 </t>
  </si>
  <si>
    <t xml:space="preserve"> COT-481-007 </t>
  </si>
  <si>
    <t xml:space="preserve"> 14.3 </t>
  </si>
  <si>
    <t xml:space="preserve"> COT-481-008 </t>
  </si>
  <si>
    <t xml:space="preserve"> 14.4 </t>
  </si>
  <si>
    <t xml:space="preserve"> COT-481-010 </t>
  </si>
  <si>
    <t xml:space="preserve"> 14.5 </t>
  </si>
  <si>
    <t xml:space="preserve"> COT-481-015 </t>
  </si>
  <si>
    <t>SMARTPHONE - S21 OU SIMILAR</t>
  </si>
  <si>
    <t xml:space="preserve"> 14.6 </t>
  </si>
  <si>
    <t xml:space="preserve"> DAC-516-34 </t>
  </si>
  <si>
    <t xml:space="preserve"> 14.7 </t>
  </si>
  <si>
    <t xml:space="preserve"> DAC-516-35 </t>
  </si>
  <si>
    <t xml:space="preserve"> 14.8 </t>
  </si>
  <si>
    <t xml:space="preserve"> DAC-516-36 </t>
  </si>
  <si>
    <t>UN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</si>
  <si>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</si>
  <si>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</si>
  <si>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</si>
  <si>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</si>
  <si>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</si>
  <si>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</si>
  <si>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</si>
  <si>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</si>
  <si>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>MEMORIAL DE CÁLCULO PARA 12 MESES</t>
  </si>
  <si>
    <t>Primeiro exercício
 (1 à 12 meses)</t>
  </si>
  <si>
    <t>Porcentagem</t>
  </si>
  <si>
    <t>Acumulado</t>
  </si>
  <si>
    <t>EQUIPExMÊS</t>
  </si>
  <si>
    <t>CURVA ABC DE 1 À 12 MESES</t>
  </si>
  <si>
    <t>CURVA ABC DE 12 À 24 MESES</t>
  </si>
  <si>
    <t>CURVA ABC DE 24 À 30 MESES</t>
  </si>
  <si>
    <t>CURVA ABC DE 1 À 30 MESES</t>
  </si>
  <si>
    <t>Segundo exercício
 (12 à 24 meses)</t>
  </si>
  <si>
    <t>Terceiro exercício
 (24 à 30 meses)</t>
  </si>
  <si>
    <t>Total
 (1 à 30 meses)</t>
  </si>
  <si>
    <t xml:space="preserve"> 12 </t>
  </si>
  <si>
    <t xml:space="preserve"> 12.2 </t>
  </si>
  <si>
    <t xml:space="preserve"> 13 </t>
  </si>
  <si>
    <t xml:space="preserve"> 13.2 </t>
  </si>
  <si>
    <t xml:space="preserve"> 13.3 </t>
  </si>
  <si>
    <t>OPERADOR DE RETROESCAVADEIRA DIURNO - LIMPEZA DE CURSO D</t>
  </si>
  <si>
    <t xml:space="preserve"> 13.4 </t>
  </si>
  <si>
    <t xml:space="preserve"> 14 </t>
  </si>
  <si>
    <t>TONxMÊS</t>
  </si>
  <si>
    <t>KMxMÊS</t>
  </si>
  <si>
    <t>UNIDxMÊS</t>
  </si>
  <si>
    <t>EQUPExMÊS</t>
  </si>
  <si>
    <t>Primeiro exercício (1 à 12 meses)</t>
  </si>
  <si>
    <t>Segundo exercício (12 à 24 meses)</t>
  </si>
  <si>
    <t>Terceiro exercício (24 à 30 meses)</t>
  </si>
  <si>
    <t>TOTAL COM BDI</t>
  </si>
  <si>
    <t>Total                                (1 à 30 meses)</t>
  </si>
  <si>
    <t xml:space="preserve"> 12.3</t>
  </si>
  <si>
    <t xml:space="preserve"> 13.7</t>
  </si>
  <si>
    <t>R08</t>
  </si>
  <si>
    <t>SINAPI - 07/2023 - Minas Gerais
SICRO3 - 04/2023 - Minas Gerais
SETOP - 04/2023 - Minas Gerais
SUDECAP - 04/2023 - Minas Gerais</t>
  </si>
  <si>
    <t>Total geral</t>
  </si>
  <si>
    <t>FORNECIMENTO E HIGIENIZAÇÃO DE CONTAINERS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</si>
</sst>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yy;@"/>
    <numFmt numFmtId="165" formatCode="0.000"/>
  </numFmts>
  <fonts count="34" x14ac:knownFonts="1">
    <font>
      <sz val="11"/>
      <name val="Arial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sz val="14"/>
      <name val="Arial"/>
      <family val="2"/>
    </font>
    <font>
      <u/>
      <sz val="11"/>
      <color theme="10"/>
      <name val="Arial"/>
      <family val="1"/>
    </font>
    <font>
      <b/>
      <sz val="14"/>
      <name val="Calibri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8"/>
      <name val="Arial"/>
      <family val="2"/>
    </font>
    <font>
      <u/>
      <sz val="11"/>
      <name val="Arial"/>
      <family val="1"/>
    </font>
    <font>
      <sz val="12"/>
      <name val="Calibri"/>
      <family val="2"/>
      <scheme val="minor"/>
    </font>
    <font>
      <b/>
      <sz val="10"/>
      <color theme="0" tint="-0.249977111117893"/>
      <name val="Arial"/>
      <family val="2"/>
    </font>
    <font>
      <sz val="12"/>
      <color rgb="FF000000"/>
      <name val="Arial"/>
      <family val="1"/>
    </font>
    <font>
      <b/>
      <sz val="16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0" fontId="2" fillId="2" borderId="0" xfId="1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2" fontId="6" fillId="2" borderId="5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164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right" vertical="center"/>
    </xf>
    <xf numFmtId="0" fontId="7" fillId="2" borderId="10" xfId="0" applyFont="1" applyFill="1" applyBorder="1" applyAlignment="1">
      <alignment horizontal="right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center" vertical="center"/>
    </xf>
    <xf numFmtId="0" fontId="15" fillId="2" borderId="18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/>
    </xf>
    <xf numFmtId="2" fontId="15" fillId="2" borderId="21" xfId="0" applyNumberFormat="1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vertical="center" wrapText="1"/>
    </xf>
    <xf numFmtId="10" fontId="10" fillId="2" borderId="14" xfId="1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5" fillId="8" borderId="27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2" fontId="15" fillId="8" borderId="28" xfId="0" applyNumberFormat="1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right" vertical="top" wrapText="1"/>
    </xf>
    <xf numFmtId="0" fontId="18" fillId="8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right" vertical="top" wrapText="1"/>
    </xf>
    <xf numFmtId="0" fontId="0" fillId="2" borderId="0" xfId="0" applyFill="1"/>
    <xf numFmtId="4" fontId="17" fillId="8" borderId="0" xfId="0" applyNumberFormat="1" applyFont="1" applyFill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9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4" fontId="2" fillId="2" borderId="0" xfId="3" applyFont="1" applyFill="1" applyAlignment="1">
      <alignment horizontal="center" vertical="center"/>
    </xf>
    <xf numFmtId="14" fontId="10" fillId="2" borderId="14" xfId="0" applyNumberFormat="1" applyFont="1" applyFill="1" applyBorder="1" applyAlignment="1">
      <alignment horizontal="left" vertical="center" wrapText="1"/>
    </xf>
    <xf numFmtId="0" fontId="18" fillId="0" borderId="0" xfId="0" applyFont="1"/>
    <xf numFmtId="0" fontId="18" fillId="8" borderId="0" xfId="0" applyFont="1" applyFill="1" applyAlignment="1">
      <alignment horizontal="center" vertical="top" wrapText="1"/>
    </xf>
    <xf numFmtId="0" fontId="18" fillId="2" borderId="0" xfId="0" applyFont="1" applyFill="1"/>
    <xf numFmtId="0" fontId="22" fillId="9" borderId="29" xfId="0" applyFont="1" applyFill="1" applyBorder="1" applyAlignment="1">
      <alignment horizontal="center" vertical="top" wrapText="1"/>
    </xf>
    <xf numFmtId="44" fontId="18" fillId="0" borderId="0" xfId="0" applyNumberFormat="1" applyFont="1" applyAlignment="1">
      <alignment horizontal="center" vertical="top"/>
    </xf>
    <xf numFmtId="44" fontId="18" fillId="0" borderId="0" xfId="0" applyNumberFormat="1" applyFont="1" applyAlignment="1">
      <alignment vertical="top"/>
    </xf>
    <xf numFmtId="0" fontId="22" fillId="9" borderId="29" xfId="0" applyFont="1" applyFill="1" applyBorder="1" applyAlignment="1">
      <alignment horizontal="center" vertical="center" wrapText="1"/>
    </xf>
    <xf numFmtId="4" fontId="22" fillId="9" borderId="29" xfId="0" applyNumberFormat="1" applyFont="1" applyFill="1" applyBorder="1" applyAlignment="1">
      <alignment horizontal="center" vertical="center" wrapText="1"/>
    </xf>
    <xf numFmtId="44" fontId="22" fillId="9" borderId="29" xfId="3" applyFont="1" applyFill="1" applyBorder="1" applyAlignment="1">
      <alignment horizontal="center" vertical="center" wrapText="1"/>
    </xf>
    <xf numFmtId="0" fontId="22" fillId="9" borderId="29" xfId="0" applyFont="1" applyFill="1" applyBorder="1" applyAlignment="1">
      <alignment horizontal="left" vertical="center" wrapText="1"/>
    </xf>
    <xf numFmtId="10" fontId="22" fillId="9" borderId="29" xfId="1" applyNumberFormat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top" wrapText="1"/>
    </xf>
    <xf numFmtId="0" fontId="23" fillId="8" borderId="0" xfId="0" applyFont="1" applyFill="1" applyAlignment="1">
      <alignment horizontal="left" vertical="top" wrapText="1"/>
    </xf>
    <xf numFmtId="0" fontId="24" fillId="8" borderId="0" xfId="0" applyFont="1" applyFill="1" applyAlignment="1">
      <alignment vertical="top" wrapText="1"/>
    </xf>
    <xf numFmtId="44" fontId="24" fillId="8" borderId="0" xfId="3" applyFont="1" applyFill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0" borderId="0" xfId="2" applyFont="1"/>
    <xf numFmtId="44" fontId="7" fillId="2" borderId="0" xfId="3" applyFont="1" applyFill="1" applyAlignment="1">
      <alignment vertical="center" wrapText="1"/>
    </xf>
    <xf numFmtId="44" fontId="2" fillId="2" borderId="0" xfId="3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left" vertical="top" wrapText="1"/>
    </xf>
    <xf numFmtId="2" fontId="15" fillId="2" borderId="19" xfId="0" applyNumberFormat="1" applyFont="1" applyFill="1" applyBorder="1" applyAlignment="1">
      <alignment horizontal="center" vertical="center" wrapText="1"/>
    </xf>
    <xf numFmtId="2" fontId="15" fillId="2" borderId="19" xfId="0" applyNumberFormat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vertical="center" wrapText="1"/>
    </xf>
    <xf numFmtId="44" fontId="3" fillId="4" borderId="14" xfId="3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7" fillId="2" borderId="34" xfId="0" applyFont="1" applyFill="1" applyBorder="1" applyAlignment="1">
      <alignment vertical="center" wrapText="1"/>
    </xf>
    <xf numFmtId="0" fontId="27" fillId="2" borderId="34" xfId="0" applyFont="1" applyFill="1" applyBorder="1" applyAlignment="1">
      <alignment vertical="center"/>
    </xf>
    <xf numFmtId="0" fontId="11" fillId="2" borderId="34" xfId="2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/>
    </xf>
    <xf numFmtId="44" fontId="27" fillId="2" borderId="34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4" fontId="2" fillId="2" borderId="0" xfId="3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44" fontId="2" fillId="2" borderId="0" xfId="3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24" fillId="8" borderId="0" xfId="0" applyFont="1" applyFill="1" applyAlignment="1">
      <alignment horizontal="right" vertical="top" wrapText="1"/>
    </xf>
    <xf numFmtId="0" fontId="15" fillId="8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14" fontId="10" fillId="2" borderId="27" xfId="0" applyNumberFormat="1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vertical="center" wrapText="1"/>
    </xf>
    <xf numFmtId="10" fontId="10" fillId="2" borderId="27" xfId="1" applyNumberFormat="1" applyFont="1" applyFill="1" applyBorder="1" applyAlignment="1">
      <alignment horizontal="left" vertical="center"/>
    </xf>
    <xf numFmtId="0" fontId="24" fillId="8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vertical="center"/>
    </xf>
    <xf numFmtId="44" fontId="15" fillId="2" borderId="28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4" fontId="15" fillId="2" borderId="18" xfId="3" applyFont="1" applyFill="1" applyBorder="1" applyAlignment="1">
      <alignment horizontal="center" vertical="center" wrapText="1"/>
    </xf>
    <xf numFmtId="44" fontId="22" fillId="9" borderId="29" xfId="3" applyFont="1" applyFill="1" applyBorder="1" applyAlignment="1">
      <alignment horizontal="left" vertical="center" wrapText="1"/>
    </xf>
    <xf numFmtId="44" fontId="22" fillId="9" borderId="29" xfId="3" applyFont="1" applyFill="1" applyBorder="1" applyAlignment="1">
      <alignment horizontal="right" vertical="center" wrapText="1"/>
    </xf>
    <xf numFmtId="0" fontId="29" fillId="10" borderId="29" xfId="0" applyFont="1" applyFill="1" applyBorder="1" applyAlignment="1">
      <alignment horizontal="left" vertical="center" wrapText="1"/>
    </xf>
    <xf numFmtId="0" fontId="29" fillId="10" borderId="29" xfId="0" applyFont="1" applyFill="1" applyBorder="1" applyAlignment="1">
      <alignment horizontal="center" vertical="center" wrapText="1"/>
    </xf>
    <xf numFmtId="4" fontId="29" fillId="10" borderId="29" xfId="0" applyNumberFormat="1" applyFont="1" applyFill="1" applyBorder="1" applyAlignment="1">
      <alignment horizontal="center" vertical="center" wrapText="1"/>
    </xf>
    <xf numFmtId="44" fontId="29" fillId="10" borderId="29" xfId="3" applyFont="1" applyFill="1" applyBorder="1" applyAlignment="1">
      <alignment horizontal="right" vertical="center" wrapText="1"/>
    </xf>
    <xf numFmtId="0" fontId="29" fillId="11" borderId="29" xfId="0" applyFont="1" applyFill="1" applyBorder="1" applyAlignment="1">
      <alignment horizontal="left" vertical="center" wrapText="1"/>
    </xf>
    <xf numFmtId="0" fontId="29" fillId="11" borderId="29" xfId="0" applyFont="1" applyFill="1" applyBorder="1" applyAlignment="1">
      <alignment horizontal="center" vertical="center" wrapText="1"/>
    </xf>
    <xf numFmtId="4" fontId="29" fillId="11" borderId="29" xfId="0" applyNumberFormat="1" applyFont="1" applyFill="1" applyBorder="1" applyAlignment="1">
      <alignment horizontal="center" vertical="center" wrapText="1"/>
    </xf>
    <xf numFmtId="44" fontId="29" fillId="11" borderId="29" xfId="3" applyFont="1" applyFill="1" applyBorder="1" applyAlignment="1">
      <alignment horizontal="right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2" fontId="30" fillId="2" borderId="28" xfId="0" applyNumberFormat="1" applyFont="1" applyFill="1" applyBorder="1" applyAlignment="1">
      <alignment horizontal="center" vertical="center" wrapText="1"/>
    </xf>
    <xf numFmtId="44" fontId="30" fillId="2" borderId="28" xfId="3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23" fillId="8" borderId="0" xfId="0" applyFont="1" applyFill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top" wrapText="1"/>
    </xf>
    <xf numFmtId="0" fontId="33" fillId="9" borderId="29" xfId="0" applyFont="1" applyFill="1" applyBorder="1" applyAlignment="1">
      <alignment horizontal="center" vertical="top" wrapText="1"/>
    </xf>
    <xf numFmtId="0" fontId="33" fillId="9" borderId="29" xfId="0" applyFont="1" applyFill="1" applyBorder="1" applyAlignment="1">
      <alignment horizontal="left" vertical="center" wrapText="1"/>
    </xf>
    <xf numFmtId="0" fontId="33" fillId="9" borderId="29" xfId="0" applyFont="1" applyFill="1" applyBorder="1" applyAlignment="1">
      <alignment horizontal="center" vertical="center" wrapText="1"/>
    </xf>
    <xf numFmtId="4" fontId="33" fillId="9" borderId="29" xfId="0" applyNumberFormat="1" applyFont="1" applyFill="1" applyBorder="1" applyAlignment="1">
      <alignment horizontal="center" vertical="center" wrapText="1"/>
    </xf>
    <xf numFmtId="44" fontId="33" fillId="9" borderId="29" xfId="3" applyFont="1" applyFill="1" applyBorder="1" applyAlignment="1">
      <alignment horizontal="center" vertical="center" wrapText="1"/>
    </xf>
    <xf numFmtId="44" fontId="10" fillId="0" borderId="0" xfId="0" applyNumberFormat="1" applyFont="1" applyAlignment="1">
      <alignment horizontal="center" vertical="top"/>
    </xf>
    <xf numFmtId="0" fontId="10" fillId="0" borderId="0" xfId="0" applyFont="1"/>
    <xf numFmtId="44" fontId="10" fillId="0" borderId="0" xfId="0" applyNumberFormat="1" applyFont="1" applyAlignment="1">
      <alignment vertical="top"/>
    </xf>
    <xf numFmtId="0" fontId="10" fillId="8" borderId="0" xfId="0" applyFont="1" applyFill="1" applyAlignment="1">
      <alignment horizontal="center" vertical="top" wrapText="1"/>
    </xf>
    <xf numFmtId="0" fontId="15" fillId="8" borderId="0" xfId="0" applyFont="1" applyFill="1" applyAlignment="1">
      <alignment horizontal="right" vertical="top" wrapText="1"/>
    </xf>
    <xf numFmtId="0" fontId="10" fillId="8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right" vertical="top" wrapText="1"/>
    </xf>
    <xf numFmtId="0" fontId="10" fillId="2" borderId="0" xfId="0" applyFont="1" applyFill="1"/>
    <xf numFmtId="4" fontId="15" fillId="8" borderId="0" xfId="0" applyNumberFormat="1" applyFont="1" applyFill="1" applyAlignment="1">
      <alignment vertical="top" wrapText="1"/>
    </xf>
    <xf numFmtId="2" fontId="10" fillId="2" borderId="0" xfId="0" applyNumberFormat="1" applyFont="1" applyFill="1" applyAlignment="1">
      <alignment horizontal="center" vertical="center"/>
    </xf>
    <xf numFmtId="44" fontId="10" fillId="2" borderId="0" xfId="0" applyNumberFormat="1" applyFont="1" applyFill="1"/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 wrapText="1"/>
    </xf>
    <xf numFmtId="10" fontId="33" fillId="9" borderId="29" xfId="1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horizontal="left" vertical="center"/>
    </xf>
    <xf numFmtId="2" fontId="3" fillId="2" borderId="8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24" fillId="8" borderId="0" xfId="0" applyFont="1" applyFill="1" applyAlignment="1">
      <alignment horizontal="right" vertical="top" wrapText="1"/>
    </xf>
    <xf numFmtId="2" fontId="15" fillId="2" borderId="22" xfId="0" applyNumberFormat="1" applyFont="1" applyFill="1" applyBorder="1" applyAlignment="1">
      <alignment horizontal="left" vertical="center" wrapText="1"/>
    </xf>
    <xf numFmtId="2" fontId="15" fillId="2" borderId="16" xfId="0" applyNumberFormat="1" applyFont="1" applyFill="1" applyBorder="1" applyAlignment="1">
      <alignment horizontal="left" vertical="center" wrapText="1"/>
    </xf>
    <xf numFmtId="2" fontId="15" fillId="2" borderId="17" xfId="0" applyNumberFormat="1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2" fontId="10" fillId="2" borderId="23" xfId="0" applyNumberFormat="1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right" vertical="center" wrapText="1"/>
    </xf>
    <xf numFmtId="0" fontId="15" fillId="2" borderId="27" xfId="0" applyFont="1" applyFill="1" applyBorder="1" applyAlignment="1">
      <alignment horizontal="right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left" vertical="center"/>
    </xf>
    <xf numFmtId="2" fontId="15" fillId="2" borderId="16" xfId="0" applyNumberFormat="1" applyFont="1" applyFill="1" applyBorder="1" applyAlignment="1">
      <alignment horizontal="left" vertical="center"/>
    </xf>
    <xf numFmtId="2" fontId="15" fillId="2" borderId="17" xfId="0" applyNumberFormat="1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44" fontId="15" fillId="2" borderId="18" xfId="3" applyFont="1" applyFill="1" applyBorder="1" applyAlignment="1">
      <alignment horizontal="center" vertical="center" wrapText="1"/>
    </xf>
    <xf numFmtId="44" fontId="15" fillId="2" borderId="14" xfId="3" applyFont="1" applyFill="1" applyBorder="1" applyAlignment="1">
      <alignment horizontal="center" vertical="center" wrapText="1"/>
    </xf>
    <xf numFmtId="44" fontId="15" fillId="2" borderId="27" xfId="3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2" fontId="10" fillId="2" borderId="30" xfId="0" applyNumberFormat="1" applyFont="1" applyFill="1" applyBorder="1" applyAlignment="1">
      <alignment horizontal="center" vertical="center" wrapText="1"/>
    </xf>
    <xf numFmtId="44" fontId="15" fillId="2" borderId="18" xfId="3" applyFont="1" applyFill="1" applyBorder="1" applyAlignment="1">
      <alignment horizontal="right" vertical="center" wrapText="1"/>
    </xf>
    <xf numFmtId="44" fontId="15" fillId="2" borderId="14" xfId="3" applyFont="1" applyFill="1" applyBorder="1" applyAlignment="1">
      <alignment horizontal="right" vertical="center" wrapText="1"/>
    </xf>
    <xf numFmtId="44" fontId="15" fillId="2" borderId="27" xfId="3" applyFont="1" applyFill="1" applyBorder="1" applyAlignment="1">
      <alignment horizontal="right" vertical="center" wrapText="1"/>
    </xf>
  </cellXfs>
  <cellStyles count="4">
    <cellStyle name="Hiperlink" xfId="2" builtinId="8"/>
    <cellStyle name="Moeda" xfId="3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2215402</xdr:colOff>
      <xdr:row>11</xdr:row>
      <xdr:rowOff>144557</xdr:rowOff>
    </xdr:from>
    <xdr:to>
      <xdr:col>2</xdr:col>
      <xdr:colOff>4042297</xdr:colOff>
      <xdr:row>12</xdr:row>
      <xdr:rowOff>739502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3402" y="5459507"/>
          <a:ext cx="1826895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726324</xdr:colOff>
      <xdr:row>2</xdr:row>
      <xdr:rowOff>48330</xdr:rowOff>
    </xdr:from>
    <xdr:ext cx="1777872" cy="678645"/>
    <xdr:pic>
      <xdr:nvPicPr>
        <xdr:cNvPr id="2" name="Imagem 1">
          <a:extLst>
            <a:ext uri="{FF2B5EF4-FFF2-40B4-BE49-F238E27FC236}">
              <a16:creationId xmlns:a16="http://schemas.microsoft.com/office/drawing/2014/main" id="{8684FAF6-35FA-4739-9498-6309F8504C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065" y="731255"/>
          <a:ext cx="1777872" cy="678645"/>
        </a:xfrm>
        <a:prstGeom prst="rect">
          <a:avLst/>
        </a:prstGeom>
      </xdr:spPr>
    </xdr:pic>
    <xdr:clientData/>
  </xdr:oneCellAnchor>
  <xdr:twoCellAnchor editAs="oneCell">
    <xdr:from>
      <xdr:col>5</xdr:col>
      <xdr:colOff>541500</xdr:colOff>
      <xdr:row>2</xdr:row>
      <xdr:rowOff>21873</xdr:rowOff>
    </xdr:from>
    <xdr:to>
      <xdr:col>7</xdr:col>
      <xdr:colOff>647845</xdr:colOff>
      <xdr:row>4</xdr:row>
      <xdr:rowOff>6122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20C9452E-A6E7-47D2-95B8-B819A38F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9495" y="704798"/>
          <a:ext cx="2002359" cy="84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427213</xdr:colOff>
      <xdr:row>3</xdr:row>
      <xdr:rowOff>169399</xdr:rowOff>
    </xdr:from>
    <xdr:ext cx="2075356" cy="770115"/>
    <xdr:pic>
      <xdr:nvPicPr>
        <xdr:cNvPr id="2" name="Imagem 1">
          <a:extLst>
            <a:ext uri="{FF2B5EF4-FFF2-40B4-BE49-F238E27FC236}">
              <a16:creationId xmlns:a16="http://schemas.microsoft.com/office/drawing/2014/main" id="{2446B37E-C43C-4626-9181-2EEABAB449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213" y="1243126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7</xdr:col>
      <xdr:colOff>943047</xdr:colOff>
      <xdr:row>2</xdr:row>
      <xdr:rowOff>56101</xdr:rowOff>
    </xdr:from>
    <xdr:to>
      <xdr:col>9</xdr:col>
      <xdr:colOff>633350</xdr:colOff>
      <xdr:row>4</xdr:row>
      <xdr:rowOff>280949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F25B85F9-F704-4917-9E06-FA8B0707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1956" y="870056"/>
          <a:ext cx="3275167" cy="1402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861725</xdr:colOff>
      <xdr:row>2</xdr:row>
      <xdr:rowOff>235164</xdr:rowOff>
    </xdr:from>
    <xdr:ext cx="1917334" cy="741989"/>
    <xdr:pic>
      <xdr:nvPicPr>
        <xdr:cNvPr id="2" name="Imagem 1">
          <a:extLst>
            <a:ext uri="{FF2B5EF4-FFF2-40B4-BE49-F238E27FC236}">
              <a16:creationId xmlns:a16="http://schemas.microsoft.com/office/drawing/2014/main" id="{2C3EE2E2-EE69-4866-91EE-9262293EAC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25" y="920964"/>
          <a:ext cx="1917334" cy="741989"/>
        </a:xfrm>
        <a:prstGeom prst="rect">
          <a:avLst/>
        </a:prstGeom>
      </xdr:spPr>
    </xdr:pic>
    <xdr:clientData/>
  </xdr:oneCellAnchor>
  <xdr:twoCellAnchor editAs="oneCell">
    <xdr:from>
      <xdr:col>5</xdr:col>
      <xdr:colOff>708212</xdr:colOff>
      <xdr:row>2</xdr:row>
      <xdr:rowOff>71717</xdr:rowOff>
    </xdr:from>
    <xdr:to>
      <xdr:col>7</xdr:col>
      <xdr:colOff>396576</xdr:colOff>
      <xdr:row>3</xdr:row>
      <xdr:rowOff>797970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B6BEFDDE-E899-4956-B996-812438E7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437" y="757517"/>
          <a:ext cx="2260114" cy="983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2" name="Imagem 1">
          <a:extLst>
            <a:ext uri="{FF2B5EF4-FFF2-40B4-BE49-F238E27FC236}">
              <a16:creationId xmlns:a16="http://schemas.microsoft.com/office/drawing/2014/main" id="{0B28344B-A35F-4BB6-86DA-CDEBC95BB2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50756"/>
          <a:ext cx="1731448" cy="718921"/>
        </a:xfrm>
        <a:prstGeom prst="rect">
          <a:avLst/>
        </a:prstGeom>
      </xdr:spPr>
    </xdr:pic>
    <xdr:clientData/>
  </xdr:oneCellAnchor>
  <xdr:twoCellAnchor editAs="oneCell">
    <xdr:from>
      <xdr:col>5</xdr:col>
      <xdr:colOff>72262</xdr:colOff>
      <xdr:row>3</xdr:row>
      <xdr:rowOff>2546</xdr:rowOff>
    </xdr:from>
    <xdr:to>
      <xdr:col>6</xdr:col>
      <xdr:colOff>187844</xdr:colOff>
      <xdr:row>4</xdr:row>
      <xdr:rowOff>38611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D5B558A-029F-411F-888D-59B7B0C2D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7444" y="781864"/>
          <a:ext cx="2228400" cy="953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2" name="Imagem 1">
          <a:extLst>
            <a:ext uri="{FF2B5EF4-FFF2-40B4-BE49-F238E27FC236}">
              <a16:creationId xmlns:a16="http://schemas.microsoft.com/office/drawing/2014/main" id="{E9AF0C9D-D7C4-45F3-BC75-8E7CD0AEE6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4" name="Imagem 3">
          <a:extLst>
            <a:ext uri="{FF2B5EF4-FFF2-40B4-BE49-F238E27FC236}">
              <a16:creationId xmlns:a16="http://schemas.microsoft.com/office/drawing/2014/main" id="{78EB4D33-7F67-4CB2-BA31-CCB74EF18E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twoCellAnchor editAs="oneCell">
    <xdr:from>
      <xdr:col>3</xdr:col>
      <xdr:colOff>569542</xdr:colOff>
      <xdr:row>3</xdr:row>
      <xdr:rowOff>50788</xdr:rowOff>
    </xdr:from>
    <xdr:to>
      <xdr:col>5</xdr:col>
      <xdr:colOff>75887</xdr:colOff>
      <xdr:row>4</xdr:row>
      <xdr:rowOff>84467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50FF0B6-8D44-46A0-9313-3570CFCF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078" y="826395"/>
          <a:ext cx="2227774" cy="958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2" name="Imagem 1">
          <a:extLst>
            <a:ext uri="{FF2B5EF4-FFF2-40B4-BE49-F238E27FC236}">
              <a16:creationId xmlns:a16="http://schemas.microsoft.com/office/drawing/2014/main" id="{9DC78D9C-5DA0-414B-A7BE-35CC1100BC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twoCellAnchor editAs="oneCell">
    <xdr:from>
      <xdr:col>3</xdr:col>
      <xdr:colOff>590159</xdr:colOff>
      <xdr:row>2</xdr:row>
      <xdr:rowOff>209499</xdr:rowOff>
    </xdr:from>
    <xdr:to>
      <xdr:col>4</xdr:col>
      <xdr:colOff>1471452</xdr:colOff>
      <xdr:row>4</xdr:row>
      <xdr:rowOff>2720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B83C9982-A3E8-4E3D-AA19-25F5F570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695" y="726570"/>
          <a:ext cx="2228400" cy="977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4" name="Imagem 3">
          <a:extLst>
            <a:ext uri="{FF2B5EF4-FFF2-40B4-BE49-F238E27FC236}">
              <a16:creationId xmlns:a16="http://schemas.microsoft.com/office/drawing/2014/main" id="{2C0DE2A5-D68E-48FE-B8CF-3F1ACEC579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5" name="Imagem 4">
          <a:extLst>
            <a:ext uri="{FF2B5EF4-FFF2-40B4-BE49-F238E27FC236}">
              <a16:creationId xmlns:a16="http://schemas.microsoft.com/office/drawing/2014/main" id="{22412E70-7B70-4BB7-ABB3-BBB8B29BE9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2" name="Imagem 1">
          <a:extLst>
            <a:ext uri="{FF2B5EF4-FFF2-40B4-BE49-F238E27FC236}">
              <a16:creationId xmlns:a16="http://schemas.microsoft.com/office/drawing/2014/main" id="{556D757A-2DB2-4927-815B-B8EDD83FAD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twoCellAnchor editAs="oneCell">
    <xdr:from>
      <xdr:col>3</xdr:col>
      <xdr:colOff>542016</xdr:colOff>
      <xdr:row>2</xdr:row>
      <xdr:rowOff>226752</xdr:rowOff>
    </xdr:from>
    <xdr:to>
      <xdr:col>4</xdr:col>
      <xdr:colOff>1521033</xdr:colOff>
      <xdr:row>4</xdr:row>
      <xdr:rowOff>6531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3A21B704-E473-485C-99CB-1BFDFCB9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552" y="743823"/>
          <a:ext cx="2228400" cy="963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5" name="Imagem 4">
          <a:extLst>
            <a:ext uri="{FF2B5EF4-FFF2-40B4-BE49-F238E27FC236}">
              <a16:creationId xmlns:a16="http://schemas.microsoft.com/office/drawing/2014/main" id="{A0E863B0-F6CA-4B38-B539-5A441D25D0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6" name="Imagem 5">
          <a:extLst>
            <a:ext uri="{FF2B5EF4-FFF2-40B4-BE49-F238E27FC236}">
              <a16:creationId xmlns:a16="http://schemas.microsoft.com/office/drawing/2014/main" id="{EF849642-AC35-4F2E-97C8-901D9E9442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7" name="Imagem 6">
          <a:extLst>
            <a:ext uri="{FF2B5EF4-FFF2-40B4-BE49-F238E27FC236}">
              <a16:creationId xmlns:a16="http://schemas.microsoft.com/office/drawing/2014/main" id="{44D329D7-A63D-4B3D-A6AC-BD78386C6E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twoCellAnchor editAs="oneCell">
    <xdr:from>
      <xdr:col>3</xdr:col>
      <xdr:colOff>446768</xdr:colOff>
      <xdr:row>3</xdr:row>
      <xdr:rowOff>49859</xdr:rowOff>
    </xdr:from>
    <xdr:to>
      <xdr:col>4</xdr:col>
      <xdr:colOff>1423311</xdr:colOff>
      <xdr:row>4</xdr:row>
      <xdr:rowOff>75096</xdr:rowOff>
    </xdr:to>
    <xdr:pic>
      <xdr:nvPicPr>
        <xdr:cNvPr id="8" name="Imagem 7" descr="Prefeitura de Pouso Alegre">
          <a:extLst>
            <a:ext uri="{FF2B5EF4-FFF2-40B4-BE49-F238E27FC236}">
              <a16:creationId xmlns:a16="http://schemas.microsoft.com/office/drawing/2014/main" id="{14F6D2A2-4B1B-406A-AABE-221A38AB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9304" y="825466"/>
          <a:ext cx="2228400" cy="950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9" name="Imagem 8">
          <a:extLst>
            <a:ext uri="{FF2B5EF4-FFF2-40B4-BE49-F238E27FC236}">
              <a16:creationId xmlns:a16="http://schemas.microsoft.com/office/drawing/2014/main" id="{C665DB20-85F3-4FC7-9110-5C7950C443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  <xdr:oneCellAnchor>
    <xdr:from>
      <xdr:col>0</xdr:col>
      <xdr:colOff>128728</xdr:colOff>
      <xdr:row>3</xdr:row>
      <xdr:rowOff>177550</xdr:rowOff>
    </xdr:from>
    <xdr:ext cx="1731448" cy="718921"/>
    <xdr:pic>
      <xdr:nvPicPr>
        <xdr:cNvPr id="10" name="Imagem 9">
          <a:extLst>
            <a:ext uri="{FF2B5EF4-FFF2-40B4-BE49-F238E27FC236}">
              <a16:creationId xmlns:a16="http://schemas.microsoft.com/office/drawing/2014/main" id="{CA989260-28B2-4CFC-8CA0-8BDFD1E62F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8" y="949075"/>
          <a:ext cx="1731448" cy="71892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%20POUSO%20ALEGRE%20-%20SEC.%20OBRAS/2022-06-14%20-%20PMPA%20-%20PRA&#199;A%20CURRU&#205;RA/01%20-%20PROJETO/02-PROJETO%20DWG/04%20-%20OR&#199;/DAC-PMPA-CUR-PE-MDC-R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MORIA DE CALCULO"/>
      <sheetName val="ORÇAMENTO FINAL"/>
      <sheetName val="COMPOSIÇÃO"/>
      <sheetName val="CURVA ABC"/>
      <sheetName val="CRONOGRAMA PARA 6 MESES"/>
      <sheetName val="COTAÇÕES"/>
    </sheetNames>
    <sheetDataSet>
      <sheetData sheetId="0">
        <row r="8">
          <cell r="C8" t="str">
            <v>Eng.ª Civil Flávia Cristina Barbosa</v>
          </cell>
        </row>
        <row r="9">
          <cell r="C9" t="str">
            <v>MG- 187.842/D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CURVA ABC (1 a 12 meses)"/>
      <sheetName val="CURVA ABC (12 a 24 meses"/>
      <sheetName val="CURVA ABC (24 a 30 meses)"/>
      <sheetName val="CURVA ABC (1 a 30 meses)"/>
      <sheetName val="ORÇAMENTO SINTÉTICO"/>
      <sheetName val="ORÇAMENTO ANALÍTICO"/>
      <sheetName val="MEMORIA DE CALCULO SEM CHI"/>
      <sheetName val="Planilha1"/>
      <sheetName val="COTAÇÕES"/>
    </sheetNames>
    <sheetDataSet>
      <sheetData sheetId="0">
        <row r="2">
          <cell r="C2" t="str">
            <v>R00</v>
          </cell>
        </row>
        <row r="8">
          <cell r="C8" t="str">
            <v>Eng.ª Civil Flávia Cristina Barbosa</v>
          </cell>
        </row>
        <row r="9">
          <cell r="C9" t="str">
            <v>MG- 187.842/D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orcafascio.com/orc/orcamentos/640138154aad368ec298f95f/composicoes/637bde2e2325b476164893f0" TargetMode="External"/><Relationship Id="rId2" Type="http://schemas.openxmlformats.org/officeDocument/2006/relationships/hyperlink" Target="https://app.orcafascio.com/orc/orcamentos/640138154aad368ec298f95f/composicoes/6401222249a241885c8e06f6" TargetMode="External"/><Relationship Id="rId1" Type="http://schemas.openxmlformats.org/officeDocument/2006/relationships/hyperlink" Target="https://app.orcafascio.com/orc/orcamentos/640138154aad368ec298f95f/composicoes/6401215b4aad368ec098fd7e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ikail@contelurb.com.br" TargetMode="External"/><Relationship Id="rId13" Type="http://schemas.openxmlformats.org/officeDocument/2006/relationships/hyperlink" Target="https://www.comerciodalimpeza.com.br/saco-para-lixo-100-litros-100-unds-super-reforcado?parceiro=6154&amp;variant_id=689" TargetMode="External"/><Relationship Id="rId3" Type="http://schemas.openxmlformats.org/officeDocument/2006/relationships/hyperlink" Target="mailto:contato@lurbsolution.com" TargetMode="External"/><Relationship Id="rId7" Type="http://schemas.openxmlformats.org/officeDocument/2006/relationships/hyperlink" Target="mailto:eerikki.molok@yahoo.com" TargetMode="External"/><Relationship Id="rId12" Type="http://schemas.openxmlformats.org/officeDocument/2006/relationships/hyperlink" Target="mailto:mikail@contelurb.com.br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mailto:contato@lurbsolution.com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mailto:eerikki.molok@yahoo.com" TargetMode="External"/><Relationship Id="rId6" Type="http://schemas.openxmlformats.org/officeDocument/2006/relationships/hyperlink" Target="mailto:contato@lurbsolution.com" TargetMode="External"/><Relationship Id="rId11" Type="http://schemas.openxmlformats.org/officeDocument/2006/relationships/hyperlink" Target="mailto:mikail@contelurb.com.br" TargetMode="External"/><Relationship Id="rId5" Type="http://schemas.openxmlformats.org/officeDocument/2006/relationships/hyperlink" Target="mailto:mikail@contelurb.com.br" TargetMode="External"/><Relationship Id="rId15" Type="http://schemas.openxmlformats.org/officeDocument/2006/relationships/hyperlink" Target="https://www.distribuidoracaue.com.br/saco-para-lixo-100l-com-100-unidades-prod.html" TargetMode="External"/><Relationship Id="rId10" Type="http://schemas.openxmlformats.org/officeDocument/2006/relationships/hyperlink" Target="mailto:eerikki.molok@yahoo.com" TargetMode="External"/><Relationship Id="rId4" Type="http://schemas.openxmlformats.org/officeDocument/2006/relationships/hyperlink" Target="mailto:eerikki.molok@yahoo.com" TargetMode="External"/><Relationship Id="rId9" Type="http://schemas.openxmlformats.org/officeDocument/2006/relationships/hyperlink" Target="mailto:contato@lurbsolution.com" TargetMode="External"/><Relationship Id="rId14" Type="http://schemas.openxmlformats.org/officeDocument/2006/relationships/hyperlink" Target="https://sousalimp.com.br/produto/saco-plastico-para-lixo-100l-linha-reforcad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view="pageBreakPreview" topLeftCell="B1" zoomScaleNormal="100" zoomScaleSheetLayoutView="100" workbookViewId="0">
      <selection activeCell="C8" sqref="C8"/>
    </sheetView>
  </sheetViews>
  <sheetFormatPr defaultColWidth="9" defaultRowHeight="15" x14ac:dyDescent="0.2"/>
  <cols>
    <col min="1" max="1" width="9.125" style="7" customWidth="1"/>
    <col min="2" max="2" width="30.875" style="7" customWidth="1"/>
    <col min="3" max="3" width="106.875" style="9" bestFit="1" customWidth="1"/>
    <col min="4" max="4" width="21.75" style="8" customWidth="1"/>
    <col min="5" max="5" width="10" style="6" bestFit="1" customWidth="1"/>
    <col min="6" max="6" width="12.125" style="6" customWidth="1"/>
    <col min="7" max="7" width="9" style="3"/>
    <col min="8" max="8" width="18.75" style="3" customWidth="1"/>
    <col min="9" max="9" width="95.25" style="3" bestFit="1" customWidth="1"/>
    <col min="10" max="10" width="17.75" style="3" bestFit="1" customWidth="1"/>
    <col min="11" max="11" width="14.5" style="3" bestFit="1" customWidth="1"/>
    <col min="12" max="12" width="17.75" style="3" bestFit="1" customWidth="1"/>
    <col min="13" max="16384" width="9" style="3"/>
  </cols>
  <sheetData>
    <row r="1" spans="2:5" ht="46.15" customHeight="1" x14ac:dyDescent="0.2">
      <c r="B1" s="193" t="s">
        <v>15</v>
      </c>
      <c r="C1" s="193"/>
    </row>
    <row r="2" spans="2:5" ht="37.9" customHeight="1" x14ac:dyDescent="0.2">
      <c r="B2" s="15" t="s">
        <v>1</v>
      </c>
      <c r="C2" s="5" t="s">
        <v>510</v>
      </c>
      <c r="E2" s="8"/>
    </row>
    <row r="3" spans="2:5" ht="37.9" customHeight="1" x14ac:dyDescent="0.2">
      <c r="B3" s="15" t="s">
        <v>2</v>
      </c>
      <c r="C3" s="5" t="s">
        <v>20</v>
      </c>
      <c r="E3" s="8"/>
    </row>
    <row r="4" spans="2:5" ht="37.9" customHeight="1" x14ac:dyDescent="0.2">
      <c r="B4" s="15" t="s">
        <v>6</v>
      </c>
      <c r="C4" s="19">
        <f ca="1">TODAY()</f>
        <v>45180</v>
      </c>
      <c r="E4" s="8"/>
    </row>
    <row r="5" spans="2:5" ht="37.9" customHeight="1" x14ac:dyDescent="0.2">
      <c r="B5" s="15" t="s">
        <v>9</v>
      </c>
      <c r="C5" s="12">
        <v>0.2712</v>
      </c>
      <c r="E5" s="8"/>
    </row>
    <row r="6" spans="2:5" ht="37.9" customHeight="1" x14ac:dyDescent="0.2">
      <c r="B6" s="15" t="s">
        <v>10</v>
      </c>
      <c r="C6" s="12">
        <v>0</v>
      </c>
      <c r="E6" s="8"/>
    </row>
    <row r="7" spans="2:5" ht="80.45" customHeight="1" x14ac:dyDescent="0.2">
      <c r="B7" s="15" t="s">
        <v>11</v>
      </c>
      <c r="C7" s="20" t="s">
        <v>511</v>
      </c>
      <c r="E7" s="8"/>
    </row>
    <row r="8" spans="2:5" ht="37.9" customHeight="1" x14ac:dyDescent="0.2">
      <c r="B8" s="15" t="s">
        <v>16</v>
      </c>
      <c r="C8" s="5" t="s">
        <v>14</v>
      </c>
      <c r="E8" s="8"/>
    </row>
    <row r="9" spans="2:5" ht="37.9" customHeight="1" x14ac:dyDescent="0.2">
      <c r="B9" s="15" t="s">
        <v>12</v>
      </c>
      <c r="C9" s="5" t="s">
        <v>13</v>
      </c>
      <c r="E9" s="8"/>
    </row>
    <row r="11" spans="2:5" x14ac:dyDescent="0.2">
      <c r="B11" s="11"/>
      <c r="C11" s="10"/>
      <c r="D11" s="6"/>
    </row>
    <row r="12" spans="2:5" x14ac:dyDescent="0.2">
      <c r="B12" s="194" t="s">
        <v>17</v>
      </c>
      <c r="C12" s="195"/>
      <c r="D12" s="6"/>
    </row>
    <row r="13" spans="2:5" ht="58.9" customHeight="1" x14ac:dyDescent="0.2">
      <c r="B13" s="13"/>
      <c r="C13" s="14"/>
    </row>
    <row r="18" spans="3:7" x14ac:dyDescent="0.2">
      <c r="C18" s="3"/>
    </row>
    <row r="19" spans="3:7" x14ac:dyDescent="0.2">
      <c r="C19"/>
    </row>
    <row r="20" spans="3:7" x14ac:dyDescent="0.2">
      <c r="G20"/>
    </row>
    <row r="21" spans="3:7" x14ac:dyDescent="0.2">
      <c r="C21"/>
    </row>
  </sheetData>
  <mergeCells count="2">
    <mergeCell ref="B1:C1"/>
    <mergeCell ref="B12:C12"/>
  </mergeCells>
  <phoneticPr fontId="5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3D14-2BF7-46CC-A6D5-376F4625919A}">
  <dimension ref="A1:CQ548"/>
  <sheetViews>
    <sheetView view="pageBreakPreview" topLeftCell="A232" zoomScale="85" zoomScaleNormal="106" zoomScaleSheetLayoutView="85" workbookViewId="0">
      <selection activeCell="B242" sqref="B242:F242"/>
    </sheetView>
  </sheetViews>
  <sheetFormatPr defaultColWidth="9" defaultRowHeight="15" x14ac:dyDescent="0.2"/>
  <cols>
    <col min="1" max="1" width="10.5" style="44" customWidth="1"/>
    <col min="2" max="2" width="53" style="32" customWidth="1"/>
    <col min="3" max="3" width="21.25" style="50" customWidth="1"/>
    <col min="4" max="4" width="13.125" style="1" customWidth="1"/>
    <col min="5" max="5" width="10.625" style="31" customWidth="1"/>
    <col min="6" max="6" width="10.25" style="32" customWidth="1"/>
    <col min="7" max="7" width="14.625" style="1" bestFit="1" customWidth="1"/>
    <col min="8" max="8" width="11.625" style="1" bestFit="1" customWidth="1"/>
    <col min="9" max="9" width="23" style="48" customWidth="1"/>
    <col min="10" max="10" width="18.75" style="1" customWidth="1"/>
    <col min="11" max="11" width="12" style="1" bestFit="1" customWidth="1"/>
    <col min="12" max="12" width="17.75" style="1" bestFit="1" customWidth="1"/>
    <col min="13" max="13" width="14.5" style="1" bestFit="1" customWidth="1"/>
    <col min="14" max="14" width="17.75" style="1" bestFit="1" customWidth="1"/>
    <col min="15" max="16384" width="9" style="1"/>
  </cols>
  <sheetData>
    <row r="1" spans="1:95" s="16" customFormat="1" ht="25.9" customHeight="1" thickTop="1" thickBot="1" x14ac:dyDescent="0.25">
      <c r="A1" s="198" t="s">
        <v>479</v>
      </c>
      <c r="B1" s="198"/>
      <c r="C1" s="198"/>
      <c r="D1" s="198"/>
      <c r="E1" s="198"/>
      <c r="F1" s="199"/>
      <c r="G1" s="21" t="s">
        <v>1</v>
      </c>
      <c r="H1" s="22" t="str">
        <f>DADOS!C2</f>
        <v>R08</v>
      </c>
      <c r="I1" s="48"/>
    </row>
    <row r="2" spans="1:95" s="16" customFormat="1" ht="28.9" customHeight="1" thickTop="1" thickBot="1" x14ac:dyDescent="0.25">
      <c r="A2" s="200"/>
      <c r="B2" s="200"/>
      <c r="C2" s="200"/>
      <c r="D2" s="200"/>
      <c r="E2" s="200"/>
      <c r="F2" s="201"/>
      <c r="G2" s="21" t="s">
        <v>6</v>
      </c>
      <c r="H2" s="23">
        <f ca="1">DADOS!C4</f>
        <v>45180</v>
      </c>
      <c r="I2" s="48"/>
    </row>
    <row r="3" spans="1:95" s="16" customFormat="1" ht="20.25" customHeight="1" thickTop="1" x14ac:dyDescent="0.2">
      <c r="A3" s="202" t="s">
        <v>7</v>
      </c>
      <c r="B3" s="203"/>
      <c r="C3" s="206" t="s">
        <v>8</v>
      </c>
      <c r="D3" s="207"/>
      <c r="E3" s="208"/>
      <c r="F3" s="209" t="s">
        <v>5</v>
      </c>
      <c r="G3" s="202"/>
      <c r="H3" s="202"/>
      <c r="I3" s="48"/>
    </row>
    <row r="4" spans="1:95" s="16" customFormat="1" ht="47.25" customHeight="1" thickBot="1" x14ac:dyDescent="0.25">
      <c r="A4" s="204"/>
      <c r="B4" s="205"/>
      <c r="C4" s="211" t="str">
        <f>DADOS!C3</f>
        <v>COLETA DE RESÍDUOS SÓLIDOS NO MUNICÍPIO DE POUSO ALEGRE-MG</v>
      </c>
      <c r="D4" s="212"/>
      <c r="E4" s="213"/>
      <c r="F4" s="210"/>
      <c r="G4" s="204"/>
      <c r="H4" s="204"/>
      <c r="I4" s="48"/>
    </row>
    <row r="5" spans="1:95" s="16" customFormat="1" ht="11.25" customHeight="1" thickTop="1" thickBot="1" x14ac:dyDescent="0.25">
      <c r="A5" s="40"/>
      <c r="B5" s="45"/>
      <c r="C5" s="24"/>
      <c r="D5" s="25"/>
      <c r="E5" s="124"/>
      <c r="F5" s="26"/>
      <c r="G5" s="26"/>
      <c r="H5" s="26"/>
      <c r="I5" s="48"/>
    </row>
    <row r="6" spans="1:95" s="18" customFormat="1" ht="19.5" thickTop="1" thickBot="1" x14ac:dyDescent="0.25">
      <c r="A6" s="214" t="str">
        <f>A1&amp;" DE PROJETO EXECUTIVO - "&amp;C4</f>
        <v>MEMORIAL DE CÁLCULO PARA 12 MESES DE PROJETO EXECUTIVO - COLETA DE RESÍDUOS SÓLIDOS NO MUNICÍPIO DE POUSO ALEGRE-MG</v>
      </c>
      <c r="B6" s="214"/>
      <c r="C6" s="214"/>
      <c r="D6" s="214"/>
      <c r="E6" s="214"/>
      <c r="F6" s="214"/>
      <c r="G6" s="214"/>
      <c r="H6" s="214"/>
      <c r="I6" s="49"/>
    </row>
    <row r="7" spans="1:95" s="16" customFormat="1" ht="12" customHeight="1" thickTop="1" thickBot="1" x14ac:dyDescent="0.25">
      <c r="A7" s="215"/>
      <c r="B7" s="215"/>
      <c r="C7" s="215"/>
      <c r="D7" s="215"/>
      <c r="E7" s="215"/>
      <c r="F7" s="215"/>
      <c r="G7" s="215"/>
      <c r="H7" s="215"/>
      <c r="I7" s="48"/>
    </row>
    <row r="8" spans="1:95" s="2" customFormat="1" ht="30" customHeight="1" thickBot="1" x14ac:dyDescent="0.25">
      <c r="A8" s="41">
        <v>1</v>
      </c>
      <c r="B8" s="197" t="s">
        <v>54</v>
      </c>
      <c r="C8" s="197"/>
      <c r="D8" s="197"/>
      <c r="E8" s="197"/>
      <c r="F8" s="197"/>
      <c r="G8" s="17"/>
      <c r="H8" s="17"/>
      <c r="I8" s="48"/>
      <c r="CQ8" s="16"/>
    </row>
    <row r="9" spans="1:95" s="2" customFormat="1" ht="29.45" customHeight="1" x14ac:dyDescent="0.2">
      <c r="A9" s="42" t="s">
        <v>335</v>
      </c>
      <c r="B9" s="196" t="s">
        <v>258</v>
      </c>
      <c r="C9" s="196"/>
      <c r="D9" s="196"/>
      <c r="E9" s="196"/>
      <c r="F9" s="196"/>
      <c r="G9" s="27"/>
      <c r="H9" s="27"/>
      <c r="I9" s="48"/>
    </row>
    <row r="10" spans="1:95" ht="18.75" x14ac:dyDescent="0.3">
      <c r="A10" s="43"/>
      <c r="B10" s="11"/>
      <c r="C10" s="29"/>
      <c r="D10" s="3"/>
      <c r="E10" s="36"/>
      <c r="F10" s="11"/>
      <c r="G10" s="3"/>
      <c r="H10" s="3"/>
      <c r="K10" s="46"/>
      <c r="L10" s="46"/>
      <c r="M10" s="46"/>
      <c r="N10" s="3"/>
    </row>
    <row r="11" spans="1:95" x14ac:dyDescent="0.2">
      <c r="A11" s="43"/>
      <c r="B11" s="11" t="s">
        <v>18</v>
      </c>
      <c r="C11" s="29">
        <v>2</v>
      </c>
      <c r="D11" s="3" t="s">
        <v>40</v>
      </c>
      <c r="E11" s="36"/>
      <c r="F11" s="11"/>
      <c r="G11" s="3"/>
      <c r="H11" s="3"/>
      <c r="J11" s="2"/>
      <c r="K11" s="2"/>
    </row>
    <row r="12" spans="1:95" ht="18.75" x14ac:dyDescent="0.3">
      <c r="A12" s="43"/>
      <c r="B12" s="11" t="s">
        <v>25</v>
      </c>
      <c r="C12" s="29">
        <v>12</v>
      </c>
      <c r="D12" s="3" t="s">
        <v>4</v>
      </c>
      <c r="E12" s="3"/>
      <c r="F12" s="11"/>
      <c r="G12" s="3"/>
      <c r="H12" s="3"/>
      <c r="K12" s="46"/>
      <c r="L12" s="46"/>
      <c r="M12" s="46"/>
      <c r="N12" s="3"/>
    </row>
    <row r="13" spans="1:95" ht="16.5" thickBot="1" x14ac:dyDescent="0.25">
      <c r="A13" s="43"/>
      <c r="B13" s="33" t="s">
        <v>0</v>
      </c>
      <c r="C13" s="34">
        <f>C11*C12</f>
        <v>24</v>
      </c>
      <c r="D13" s="28" t="s">
        <v>4</v>
      </c>
      <c r="E13" s="1"/>
      <c r="F13" s="11"/>
      <c r="G13" s="3"/>
      <c r="H13" s="3"/>
      <c r="J13" s="2"/>
      <c r="K13" s="2"/>
    </row>
    <row r="14" spans="1:95" s="2" customFormat="1" ht="29.45" customHeight="1" x14ac:dyDescent="0.2">
      <c r="A14" s="42" t="s">
        <v>336</v>
      </c>
      <c r="B14" s="196" t="s">
        <v>259</v>
      </c>
      <c r="C14" s="196"/>
      <c r="D14" s="196"/>
      <c r="E14" s="196"/>
      <c r="F14" s="196"/>
      <c r="G14" s="27"/>
      <c r="H14" s="27"/>
      <c r="I14" s="48"/>
    </row>
    <row r="15" spans="1:95" ht="18.75" x14ac:dyDescent="0.3">
      <c r="A15" s="43"/>
      <c r="B15" s="11"/>
      <c r="C15" s="29"/>
      <c r="D15" s="3"/>
      <c r="E15" s="36"/>
      <c r="F15" s="11"/>
      <c r="G15" s="3"/>
      <c r="H15" s="3"/>
      <c r="K15" s="46"/>
      <c r="L15" s="46"/>
      <c r="M15" s="46"/>
      <c r="N15" s="3"/>
    </row>
    <row r="16" spans="1:95" x14ac:dyDescent="0.2">
      <c r="A16" s="43"/>
      <c r="B16" s="11" t="s">
        <v>18</v>
      </c>
      <c r="C16" s="29">
        <v>2</v>
      </c>
      <c r="D16" s="3" t="s">
        <v>40</v>
      </c>
      <c r="E16" s="36"/>
      <c r="F16" s="11"/>
      <c r="G16" s="3"/>
      <c r="H16" s="3"/>
      <c r="J16" s="2"/>
      <c r="K16" s="2"/>
    </row>
    <row r="17" spans="1:14" ht="18.75" x14ac:dyDescent="0.3">
      <c r="A17" s="43"/>
      <c r="B17" s="11" t="s">
        <v>25</v>
      </c>
      <c r="C17" s="29">
        <v>12</v>
      </c>
      <c r="D17" s="3" t="s">
        <v>4</v>
      </c>
      <c r="E17" s="3"/>
      <c r="F17" s="11"/>
      <c r="G17" s="3"/>
      <c r="H17" s="3"/>
      <c r="K17" s="46"/>
      <c r="L17" s="46"/>
      <c r="M17" s="46"/>
      <c r="N17" s="3"/>
    </row>
    <row r="18" spans="1:14" ht="16.5" thickBot="1" x14ac:dyDescent="0.25">
      <c r="A18" s="43"/>
      <c r="B18" s="33" t="s">
        <v>0</v>
      </c>
      <c r="C18" s="34">
        <f>C16*C17</f>
        <v>24</v>
      </c>
      <c r="D18" s="28" t="s">
        <v>4</v>
      </c>
      <c r="E18" s="1"/>
      <c r="F18" s="11"/>
      <c r="G18" s="3"/>
      <c r="H18" s="3"/>
      <c r="J18" s="2"/>
      <c r="K18" s="2"/>
    </row>
    <row r="19" spans="1:14" s="2" customFormat="1" ht="29.45" customHeight="1" x14ac:dyDescent="0.2">
      <c r="A19" s="42" t="s">
        <v>337</v>
      </c>
      <c r="B19" s="196" t="s">
        <v>56</v>
      </c>
      <c r="C19" s="196"/>
      <c r="D19" s="196"/>
      <c r="E19" s="196"/>
      <c r="F19" s="196"/>
      <c r="G19" s="27"/>
      <c r="H19" s="27"/>
      <c r="I19" s="48"/>
    </row>
    <row r="20" spans="1:14" ht="18.75" x14ac:dyDescent="0.3">
      <c r="A20" s="43"/>
      <c r="B20" s="11"/>
      <c r="C20" s="29"/>
      <c r="D20" s="3"/>
      <c r="E20" s="36"/>
      <c r="F20" s="11"/>
      <c r="G20" s="3"/>
      <c r="H20" s="3"/>
      <c r="K20" s="46"/>
      <c r="L20" s="46"/>
      <c r="M20" s="46"/>
      <c r="N20" s="3"/>
    </row>
    <row r="21" spans="1:14" x14ac:dyDescent="0.2">
      <c r="A21" s="43"/>
      <c r="B21" s="11" t="s">
        <v>18</v>
      </c>
      <c r="C21" s="29">
        <v>1</v>
      </c>
      <c r="D21" s="3" t="s">
        <v>40</v>
      </c>
      <c r="E21" s="36"/>
      <c r="F21" s="11"/>
      <c r="G21" s="3"/>
      <c r="H21" s="3"/>
      <c r="J21" s="2"/>
      <c r="K21" s="2"/>
    </row>
    <row r="22" spans="1:14" ht="18.75" x14ac:dyDescent="0.3">
      <c r="A22" s="43"/>
      <c r="B22" s="11" t="s">
        <v>25</v>
      </c>
      <c r="C22" s="29">
        <v>12</v>
      </c>
      <c r="D22" s="3" t="s">
        <v>4</v>
      </c>
      <c r="E22" s="3"/>
      <c r="F22" s="11"/>
      <c r="G22" s="3"/>
      <c r="H22" s="3"/>
      <c r="K22" s="46"/>
      <c r="L22" s="46"/>
      <c r="M22" s="46"/>
      <c r="N22" s="3"/>
    </row>
    <row r="23" spans="1:14" ht="16.5" thickBot="1" x14ac:dyDescent="0.25">
      <c r="A23" s="43"/>
      <c r="B23" s="33" t="s">
        <v>0</v>
      </c>
      <c r="C23" s="34">
        <f>C21*C22</f>
        <v>12</v>
      </c>
      <c r="D23" s="28" t="s">
        <v>4</v>
      </c>
      <c r="E23" s="1"/>
      <c r="F23" s="11"/>
      <c r="G23" s="3"/>
      <c r="H23" s="3"/>
      <c r="J23" s="2"/>
      <c r="K23" s="2"/>
    </row>
    <row r="24" spans="1:14" s="2" customFormat="1" ht="29.45" customHeight="1" x14ac:dyDescent="0.2">
      <c r="A24" s="42" t="s">
        <v>338</v>
      </c>
      <c r="B24" s="196" t="s">
        <v>109</v>
      </c>
      <c r="C24" s="196"/>
      <c r="D24" s="196"/>
      <c r="E24" s="196"/>
      <c r="F24" s="196"/>
      <c r="G24" s="27"/>
      <c r="H24" s="27"/>
      <c r="I24" s="48"/>
    </row>
    <row r="25" spans="1:14" ht="18.75" x14ac:dyDescent="0.3">
      <c r="A25" s="43"/>
      <c r="B25" s="11"/>
      <c r="C25" s="29"/>
      <c r="D25" s="3"/>
      <c r="E25" s="36"/>
      <c r="F25" s="11"/>
      <c r="G25" s="3"/>
      <c r="H25" s="3"/>
      <c r="K25" s="46"/>
      <c r="L25" s="46"/>
      <c r="M25" s="46"/>
      <c r="N25" s="3"/>
    </row>
    <row r="26" spans="1:14" x14ac:dyDescent="0.2">
      <c r="A26" s="43"/>
      <c r="B26" s="11" t="s">
        <v>18</v>
      </c>
      <c r="C26" s="29">
        <v>1</v>
      </c>
      <c r="D26" s="3" t="s">
        <v>40</v>
      </c>
      <c r="E26" s="36"/>
      <c r="F26" s="11"/>
      <c r="G26" s="3"/>
      <c r="H26" s="3"/>
      <c r="J26" s="2"/>
      <c r="K26" s="2"/>
    </row>
    <row r="27" spans="1:14" ht="18.75" x14ac:dyDescent="0.3">
      <c r="A27" s="43"/>
      <c r="B27" s="11" t="s">
        <v>25</v>
      </c>
      <c r="C27" s="29">
        <v>12</v>
      </c>
      <c r="D27" s="3" t="s">
        <v>4</v>
      </c>
      <c r="E27" s="3"/>
      <c r="F27" s="11"/>
      <c r="G27" s="3"/>
      <c r="H27" s="3"/>
      <c r="K27" s="46"/>
      <c r="L27" s="46"/>
      <c r="M27" s="46"/>
      <c r="N27" s="3"/>
    </row>
    <row r="28" spans="1:14" ht="16.5" thickBot="1" x14ac:dyDescent="0.25">
      <c r="A28" s="43"/>
      <c r="B28" s="33" t="s">
        <v>0</v>
      </c>
      <c r="C28" s="34">
        <f>C26*C27</f>
        <v>12</v>
      </c>
      <c r="D28" s="28" t="s">
        <v>4</v>
      </c>
      <c r="E28" s="1"/>
      <c r="F28" s="11"/>
      <c r="G28" s="3"/>
      <c r="H28" s="3"/>
      <c r="J28" s="2"/>
      <c r="K28" s="2"/>
    </row>
    <row r="29" spans="1:14" s="2" customFormat="1" ht="29.45" customHeight="1" x14ac:dyDescent="0.2">
      <c r="A29" s="42" t="s">
        <v>339</v>
      </c>
      <c r="B29" s="196" t="s">
        <v>144</v>
      </c>
      <c r="C29" s="196"/>
      <c r="D29" s="196"/>
      <c r="E29" s="196"/>
      <c r="F29" s="196"/>
      <c r="G29" s="27"/>
      <c r="H29" s="27"/>
      <c r="I29" s="48"/>
    </row>
    <row r="30" spans="1:14" ht="18.75" x14ac:dyDescent="0.3">
      <c r="A30" s="43"/>
      <c r="B30" s="11"/>
      <c r="C30" s="29"/>
      <c r="D30" s="3"/>
      <c r="E30" s="36"/>
      <c r="F30" s="11"/>
      <c r="G30" s="3"/>
      <c r="H30" s="3"/>
      <c r="K30" s="46"/>
      <c r="L30" s="46"/>
      <c r="M30" s="46"/>
      <c r="N30" s="3"/>
    </row>
    <row r="31" spans="1:14" x14ac:dyDescent="0.2">
      <c r="A31" s="43"/>
      <c r="B31" s="11" t="s">
        <v>18</v>
      </c>
      <c r="C31" s="29">
        <v>1</v>
      </c>
      <c r="D31" s="3" t="s">
        <v>40</v>
      </c>
      <c r="E31" s="36"/>
      <c r="F31" s="11"/>
      <c r="G31" s="3"/>
      <c r="H31" s="3"/>
      <c r="J31" s="2"/>
      <c r="K31" s="2"/>
    </row>
    <row r="32" spans="1:14" ht="18.75" x14ac:dyDescent="0.3">
      <c r="A32" s="43"/>
      <c r="B32" s="11" t="s">
        <v>25</v>
      </c>
      <c r="C32" s="29">
        <v>12</v>
      </c>
      <c r="D32" s="3" t="s">
        <v>4</v>
      </c>
      <c r="E32" s="3"/>
      <c r="F32" s="11"/>
      <c r="G32" s="3"/>
      <c r="H32" s="3"/>
      <c r="K32" s="46"/>
      <c r="L32" s="46"/>
      <c r="M32" s="46"/>
      <c r="N32" s="3"/>
    </row>
    <row r="33" spans="1:14" ht="16.5" thickBot="1" x14ac:dyDescent="0.25">
      <c r="A33" s="43"/>
      <c r="B33" s="33" t="s">
        <v>0</v>
      </c>
      <c r="C33" s="34">
        <f>C31*C32</f>
        <v>12</v>
      </c>
      <c r="D33" s="28" t="s">
        <v>4</v>
      </c>
      <c r="E33" s="1"/>
      <c r="F33" s="11"/>
      <c r="G33" s="3"/>
      <c r="H33" s="3"/>
      <c r="J33" s="2"/>
      <c r="K33" s="2"/>
    </row>
    <row r="34" spans="1:14" s="2" customFormat="1" ht="29.45" customHeight="1" x14ac:dyDescent="0.2">
      <c r="A34" s="42" t="s">
        <v>340</v>
      </c>
      <c r="B34" s="196" t="s">
        <v>70</v>
      </c>
      <c r="C34" s="196"/>
      <c r="D34" s="196"/>
      <c r="E34" s="196"/>
      <c r="F34" s="196"/>
      <c r="G34" s="27"/>
      <c r="H34" s="27"/>
      <c r="I34" s="48" t="s">
        <v>57</v>
      </c>
    </row>
    <row r="35" spans="1:14" ht="18.75" x14ac:dyDescent="0.3">
      <c r="A35" s="43"/>
      <c r="B35" s="11"/>
      <c r="C35" s="29"/>
      <c r="D35" s="3"/>
      <c r="E35" s="36"/>
      <c r="F35" s="11"/>
      <c r="G35" s="3"/>
      <c r="H35" s="3"/>
      <c r="K35" s="46"/>
      <c r="L35" s="46"/>
      <c r="M35" s="46"/>
      <c r="N35" s="3"/>
    </row>
    <row r="36" spans="1:14" x14ac:dyDescent="0.2">
      <c r="A36" s="43"/>
      <c r="B36" s="11" t="s">
        <v>18</v>
      </c>
      <c r="C36" s="29">
        <v>2</v>
      </c>
      <c r="D36" s="3" t="s">
        <v>40</v>
      </c>
      <c r="E36" s="36"/>
      <c r="F36" s="11"/>
      <c r="G36" s="3"/>
      <c r="H36" s="3"/>
      <c r="J36" s="2"/>
      <c r="K36" s="2"/>
    </row>
    <row r="37" spans="1:14" ht="18.75" x14ac:dyDescent="0.3">
      <c r="A37" s="43"/>
      <c r="B37" s="11" t="s">
        <v>25</v>
      </c>
      <c r="C37" s="29">
        <v>12</v>
      </c>
      <c r="D37" s="3" t="s">
        <v>4</v>
      </c>
      <c r="E37" s="3"/>
      <c r="F37" s="11"/>
      <c r="G37" s="3"/>
      <c r="H37" s="3"/>
      <c r="K37" s="46"/>
      <c r="L37" s="46"/>
      <c r="M37" s="46"/>
      <c r="N37" s="3"/>
    </row>
    <row r="38" spans="1:14" ht="16.5" thickBot="1" x14ac:dyDescent="0.25">
      <c r="A38" s="43"/>
      <c r="B38" s="33" t="s">
        <v>0</v>
      </c>
      <c r="C38" s="34">
        <f>C36*C37</f>
        <v>24</v>
      </c>
      <c r="D38" s="28" t="s">
        <v>4</v>
      </c>
      <c r="E38" s="1"/>
      <c r="F38" s="11"/>
      <c r="G38" s="3"/>
      <c r="H38" s="3"/>
      <c r="J38" s="2"/>
      <c r="K38" s="2"/>
    </row>
    <row r="39" spans="1:14" s="2" customFormat="1" ht="29.45" customHeight="1" x14ac:dyDescent="0.2">
      <c r="A39" s="42" t="s">
        <v>341</v>
      </c>
      <c r="B39" s="196" t="s">
        <v>71</v>
      </c>
      <c r="C39" s="196"/>
      <c r="D39" s="196"/>
      <c r="E39" s="196"/>
      <c r="F39" s="196"/>
      <c r="G39" s="27"/>
      <c r="H39" s="27"/>
      <c r="I39" s="48" t="s">
        <v>58</v>
      </c>
    </row>
    <row r="40" spans="1:14" ht="18.75" x14ac:dyDescent="0.3">
      <c r="A40" s="43"/>
      <c r="B40" s="11"/>
      <c r="C40" s="29"/>
      <c r="D40" s="3"/>
      <c r="E40" s="36"/>
      <c r="F40" s="11"/>
      <c r="G40" s="3"/>
      <c r="H40" s="3"/>
      <c r="K40" s="46"/>
      <c r="L40" s="46"/>
      <c r="M40" s="46"/>
      <c r="N40" s="3"/>
    </row>
    <row r="41" spans="1:14" x14ac:dyDescent="0.2">
      <c r="A41" s="43"/>
      <c r="B41" s="11" t="s">
        <v>18</v>
      </c>
      <c r="C41" s="29">
        <v>2</v>
      </c>
      <c r="D41" s="3" t="s">
        <v>40</v>
      </c>
      <c r="E41" s="36"/>
      <c r="F41" s="11"/>
      <c r="G41" s="3"/>
      <c r="H41" s="3"/>
      <c r="J41" s="2"/>
      <c r="K41" s="2"/>
    </row>
    <row r="42" spans="1:14" ht="18.75" x14ac:dyDescent="0.3">
      <c r="A42" s="43"/>
      <c r="B42" s="11" t="s">
        <v>25</v>
      </c>
      <c r="C42" s="29">
        <v>12</v>
      </c>
      <c r="D42" s="3" t="s">
        <v>4</v>
      </c>
      <c r="E42" s="3"/>
      <c r="F42" s="11"/>
      <c r="G42" s="3"/>
      <c r="H42" s="3"/>
      <c r="K42" s="46"/>
      <c r="L42" s="46"/>
      <c r="M42" s="46"/>
      <c r="N42" s="3"/>
    </row>
    <row r="43" spans="1:14" ht="16.5" thickBot="1" x14ac:dyDescent="0.25">
      <c r="A43" s="43"/>
      <c r="B43" s="33" t="s">
        <v>0</v>
      </c>
      <c r="C43" s="34">
        <f>C41*C42</f>
        <v>24</v>
      </c>
      <c r="D43" s="28" t="s">
        <v>4</v>
      </c>
      <c r="E43" s="1"/>
      <c r="F43" s="11"/>
      <c r="G43" s="3"/>
      <c r="H43" s="3"/>
      <c r="J43" s="2"/>
      <c r="K43" s="2"/>
    </row>
    <row r="44" spans="1:14" s="2" customFormat="1" ht="29.45" customHeight="1" x14ac:dyDescent="0.2">
      <c r="A44" s="42" t="s">
        <v>342</v>
      </c>
      <c r="B44" s="196" t="s">
        <v>60</v>
      </c>
      <c r="C44" s="196"/>
      <c r="D44" s="196"/>
      <c r="E44" s="196"/>
      <c r="F44" s="196"/>
      <c r="G44" s="27"/>
      <c r="H44" s="27"/>
      <c r="I44" s="48"/>
    </row>
    <row r="45" spans="1:14" ht="18.75" x14ac:dyDescent="0.3">
      <c r="A45" s="43"/>
      <c r="B45" s="11"/>
      <c r="C45" s="29"/>
      <c r="D45" s="3"/>
      <c r="E45" s="36"/>
      <c r="F45" s="11"/>
      <c r="G45" s="3"/>
      <c r="H45" s="3"/>
      <c r="K45" s="46"/>
      <c r="L45" s="46"/>
      <c r="M45" s="46"/>
      <c r="N45" s="3"/>
    </row>
    <row r="46" spans="1:14" x14ac:dyDescent="0.2">
      <c r="A46" s="43"/>
      <c r="B46" s="11" t="s">
        <v>18</v>
      </c>
      <c r="C46" s="29">
        <v>2</v>
      </c>
      <c r="D46" s="3" t="s">
        <v>40</v>
      </c>
      <c r="E46" s="36"/>
      <c r="F46" s="11"/>
      <c r="G46" s="3"/>
      <c r="H46" s="3"/>
      <c r="J46" s="2"/>
      <c r="K46" s="2"/>
    </row>
    <row r="47" spans="1:14" ht="18.75" x14ac:dyDescent="0.3">
      <c r="A47" s="43"/>
      <c r="B47" s="11" t="s">
        <v>25</v>
      </c>
      <c r="C47" s="29">
        <v>12</v>
      </c>
      <c r="D47" s="3" t="s">
        <v>4</v>
      </c>
      <c r="E47" s="3"/>
      <c r="F47" s="11"/>
      <c r="G47" s="3"/>
      <c r="H47" s="3"/>
      <c r="K47" s="46"/>
      <c r="L47" s="46"/>
      <c r="M47" s="46"/>
      <c r="N47" s="3"/>
    </row>
    <row r="48" spans="1:14" ht="16.5" thickBot="1" x14ac:dyDescent="0.25">
      <c r="A48" s="43"/>
      <c r="B48" s="33" t="s">
        <v>0</v>
      </c>
      <c r="C48" s="34">
        <f>C46*C47</f>
        <v>24</v>
      </c>
      <c r="D48" s="28" t="s">
        <v>4</v>
      </c>
      <c r="E48" s="1"/>
      <c r="F48" s="11"/>
      <c r="G48" s="3"/>
      <c r="H48" s="3"/>
      <c r="J48" s="2"/>
      <c r="K48" s="2"/>
    </row>
    <row r="49" spans="1:14" s="2" customFormat="1" ht="29.45" customHeight="1" x14ac:dyDescent="0.2">
      <c r="A49" s="42" t="s">
        <v>343</v>
      </c>
      <c r="B49" s="196" t="s">
        <v>72</v>
      </c>
      <c r="C49" s="196"/>
      <c r="D49" s="196"/>
      <c r="E49" s="196"/>
      <c r="F49" s="196"/>
      <c r="G49" s="27"/>
      <c r="H49" s="27"/>
      <c r="I49" s="48" t="s">
        <v>59</v>
      </c>
    </row>
    <row r="50" spans="1:14" ht="18.75" x14ac:dyDescent="0.3">
      <c r="A50" s="43"/>
      <c r="B50" s="11"/>
      <c r="C50" s="29"/>
      <c r="D50" s="3"/>
      <c r="E50" s="36"/>
      <c r="F50" s="11"/>
      <c r="G50" s="3"/>
      <c r="H50" s="3"/>
      <c r="K50" s="46"/>
      <c r="L50" s="46"/>
      <c r="M50" s="46"/>
      <c r="N50" s="3"/>
    </row>
    <row r="51" spans="1:14" x14ac:dyDescent="0.2">
      <c r="A51" s="43"/>
      <c r="B51" s="11" t="s">
        <v>18</v>
      </c>
      <c r="C51" s="29">
        <v>1</v>
      </c>
      <c r="D51" s="3" t="s">
        <v>40</v>
      </c>
      <c r="E51" s="36"/>
      <c r="F51" s="11"/>
      <c r="G51" s="3"/>
      <c r="H51" s="3"/>
      <c r="J51" s="2"/>
      <c r="K51" s="2"/>
    </row>
    <row r="52" spans="1:14" ht="18.75" x14ac:dyDescent="0.3">
      <c r="A52" s="43"/>
      <c r="B52" s="11" t="s">
        <v>25</v>
      </c>
      <c r="C52" s="29">
        <v>12</v>
      </c>
      <c r="D52" s="3" t="s">
        <v>4</v>
      </c>
      <c r="E52" s="3"/>
      <c r="F52" s="11"/>
      <c r="G52" s="3"/>
      <c r="H52" s="3"/>
      <c r="K52" s="46"/>
      <c r="L52" s="46"/>
      <c r="M52" s="46"/>
      <c r="N52" s="3"/>
    </row>
    <row r="53" spans="1:14" ht="16.5" thickBot="1" x14ac:dyDescent="0.25">
      <c r="A53" s="43"/>
      <c r="B53" s="33" t="s">
        <v>0</v>
      </c>
      <c r="C53" s="34">
        <f>C51*C52</f>
        <v>12</v>
      </c>
      <c r="D53" s="28" t="s">
        <v>4</v>
      </c>
      <c r="E53" s="1"/>
      <c r="F53" s="11"/>
      <c r="G53" s="3"/>
      <c r="H53" s="3"/>
      <c r="J53" s="2"/>
      <c r="K53" s="2"/>
    </row>
    <row r="54" spans="1:14" s="2" customFormat="1" ht="29.45" customHeight="1" x14ac:dyDescent="0.2">
      <c r="A54" s="42" t="s">
        <v>344</v>
      </c>
      <c r="B54" s="196" t="s">
        <v>74</v>
      </c>
      <c r="C54" s="196"/>
      <c r="D54" s="196"/>
      <c r="E54" s="196"/>
      <c r="F54" s="196"/>
      <c r="G54" s="27"/>
      <c r="H54" s="27"/>
      <c r="I54" s="48" t="s">
        <v>59</v>
      </c>
    </row>
    <row r="55" spans="1:14" ht="18.75" x14ac:dyDescent="0.3">
      <c r="A55" s="43"/>
      <c r="B55" s="11"/>
      <c r="C55" s="29"/>
      <c r="D55" s="3"/>
      <c r="E55" s="36"/>
      <c r="F55" s="11"/>
      <c r="G55" s="3"/>
      <c r="H55" s="3"/>
      <c r="K55" s="46"/>
      <c r="L55" s="46"/>
      <c r="M55" s="46"/>
      <c r="N55" s="3"/>
    </row>
    <row r="56" spans="1:14" x14ac:dyDescent="0.2">
      <c r="A56" s="43"/>
      <c r="B56" s="11" t="s">
        <v>18</v>
      </c>
      <c r="C56" s="29">
        <v>1</v>
      </c>
      <c r="D56" s="3" t="s">
        <v>40</v>
      </c>
      <c r="E56" s="36"/>
      <c r="F56" s="11"/>
      <c r="G56" s="3"/>
      <c r="H56" s="3"/>
      <c r="J56" s="2"/>
      <c r="K56" s="2"/>
    </row>
    <row r="57" spans="1:14" ht="18.75" x14ac:dyDescent="0.3">
      <c r="A57" s="43"/>
      <c r="B57" s="11" t="s">
        <v>25</v>
      </c>
      <c r="C57" s="29">
        <v>12</v>
      </c>
      <c r="D57" s="3" t="s">
        <v>4</v>
      </c>
      <c r="E57" s="3"/>
      <c r="F57" s="11"/>
      <c r="G57" s="3"/>
      <c r="H57" s="3"/>
      <c r="K57" s="46"/>
      <c r="L57" s="46"/>
      <c r="M57" s="46"/>
      <c r="N57" s="3"/>
    </row>
    <row r="58" spans="1:14" ht="16.5" thickBot="1" x14ac:dyDescent="0.25">
      <c r="A58" s="43"/>
      <c r="B58" s="33" t="s">
        <v>0</v>
      </c>
      <c r="C58" s="34">
        <f>C56*C57</f>
        <v>12</v>
      </c>
      <c r="D58" s="28" t="s">
        <v>4</v>
      </c>
      <c r="E58" s="1"/>
      <c r="F58" s="11"/>
      <c r="G58" s="3"/>
      <c r="H58" s="3"/>
      <c r="J58" s="2"/>
      <c r="K58" s="2"/>
    </row>
    <row r="59" spans="1:14" s="2" customFormat="1" ht="29.45" customHeight="1" x14ac:dyDescent="0.2">
      <c r="A59" s="42" t="s">
        <v>345</v>
      </c>
      <c r="B59" s="196" t="s">
        <v>73</v>
      </c>
      <c r="C59" s="196"/>
      <c r="D59" s="196"/>
      <c r="E59" s="196"/>
      <c r="F59" s="196"/>
      <c r="G59" s="27"/>
      <c r="H59" s="27"/>
      <c r="I59" s="48"/>
    </row>
    <row r="60" spans="1:14" ht="18.75" x14ac:dyDescent="0.3">
      <c r="A60" s="43"/>
      <c r="B60" s="11"/>
      <c r="C60" s="29"/>
      <c r="D60" s="3"/>
      <c r="E60" s="36"/>
      <c r="F60" s="11"/>
      <c r="G60" s="3"/>
      <c r="H60" s="3"/>
      <c r="K60" s="46"/>
      <c r="L60" s="46"/>
      <c r="M60" s="46"/>
      <c r="N60" s="3"/>
    </row>
    <row r="61" spans="1:14" x14ac:dyDescent="0.2">
      <c r="A61" s="43"/>
      <c r="B61" s="11" t="s">
        <v>18</v>
      </c>
      <c r="C61" s="29">
        <v>2</v>
      </c>
      <c r="D61" s="3" t="s">
        <v>40</v>
      </c>
      <c r="E61" s="36"/>
      <c r="F61" s="11"/>
      <c r="G61" s="3"/>
      <c r="H61" s="3"/>
      <c r="J61" s="2"/>
      <c r="K61" s="2"/>
    </row>
    <row r="62" spans="1:14" ht="18.75" x14ac:dyDescent="0.3">
      <c r="A62" s="43"/>
      <c r="B62" s="11" t="s">
        <v>25</v>
      </c>
      <c r="C62" s="29">
        <v>12</v>
      </c>
      <c r="D62" s="3" t="s">
        <v>4</v>
      </c>
      <c r="E62" s="3"/>
      <c r="F62" s="11"/>
      <c r="G62" s="3"/>
      <c r="H62" s="3"/>
      <c r="K62" s="46"/>
      <c r="L62" s="46"/>
      <c r="M62" s="46"/>
      <c r="N62" s="3"/>
    </row>
    <row r="63" spans="1:14" ht="16.5" thickBot="1" x14ac:dyDescent="0.25">
      <c r="A63" s="43"/>
      <c r="B63" s="33" t="s">
        <v>0</v>
      </c>
      <c r="C63" s="34">
        <f>C61*C62</f>
        <v>24</v>
      </c>
      <c r="D63" s="28" t="s">
        <v>4</v>
      </c>
      <c r="E63" s="1"/>
      <c r="F63" s="11"/>
      <c r="G63" s="3"/>
      <c r="H63" s="3"/>
      <c r="J63" s="2"/>
      <c r="K63" s="2"/>
    </row>
    <row r="64" spans="1:14" s="2" customFormat="1" ht="29.45" customHeight="1" x14ac:dyDescent="0.2">
      <c r="A64" s="42" t="s">
        <v>346</v>
      </c>
      <c r="B64" s="196" t="s">
        <v>61</v>
      </c>
      <c r="C64" s="196"/>
      <c r="D64" s="196"/>
      <c r="E64" s="196"/>
      <c r="F64" s="196"/>
      <c r="G64" s="27"/>
      <c r="H64" s="27"/>
      <c r="I64" s="48"/>
    </row>
    <row r="65" spans="1:14" ht="18.75" x14ac:dyDescent="0.3">
      <c r="A65" s="43"/>
      <c r="B65" s="11"/>
      <c r="C65" s="29"/>
      <c r="D65" s="3"/>
      <c r="E65" s="36"/>
      <c r="F65" s="11"/>
      <c r="G65" s="3"/>
      <c r="H65" s="3"/>
      <c r="K65" s="46"/>
      <c r="L65" s="46"/>
      <c r="M65" s="46"/>
      <c r="N65" s="3"/>
    </row>
    <row r="66" spans="1:14" x14ac:dyDescent="0.2">
      <c r="A66" s="43"/>
      <c r="B66" s="11" t="s">
        <v>18</v>
      </c>
      <c r="C66" s="29">
        <v>2</v>
      </c>
      <c r="D66" s="3" t="s">
        <v>40</v>
      </c>
      <c r="E66" s="36"/>
      <c r="F66" s="11"/>
      <c r="G66" s="3"/>
      <c r="H66" s="3"/>
      <c r="J66" s="2"/>
      <c r="K66" s="2"/>
    </row>
    <row r="67" spans="1:14" ht="18.75" x14ac:dyDescent="0.3">
      <c r="A67" s="43"/>
      <c r="B67" s="11" t="s">
        <v>25</v>
      </c>
      <c r="C67" s="29">
        <v>12</v>
      </c>
      <c r="D67" s="3" t="s">
        <v>4</v>
      </c>
      <c r="E67" s="3"/>
      <c r="F67" s="11"/>
      <c r="G67" s="3"/>
      <c r="H67" s="3"/>
      <c r="K67" s="46"/>
      <c r="L67" s="46"/>
      <c r="M67" s="46"/>
      <c r="N67" s="3"/>
    </row>
    <row r="68" spans="1:14" ht="16.5" thickBot="1" x14ac:dyDescent="0.25">
      <c r="A68" s="43"/>
      <c r="B68" s="33" t="s">
        <v>0</v>
      </c>
      <c r="C68" s="34">
        <f>C66*C67</f>
        <v>24</v>
      </c>
      <c r="D68" s="28" t="s">
        <v>4</v>
      </c>
      <c r="E68" s="1"/>
      <c r="F68" s="11"/>
      <c r="G68" s="3"/>
      <c r="H68" s="3"/>
      <c r="J68" s="2"/>
      <c r="K68" s="2"/>
    </row>
    <row r="69" spans="1:14" s="2" customFormat="1" ht="29.45" customHeight="1" x14ac:dyDescent="0.2">
      <c r="A69" s="42" t="s">
        <v>347</v>
      </c>
      <c r="B69" s="196" t="s">
        <v>110</v>
      </c>
      <c r="C69" s="196"/>
      <c r="D69" s="196"/>
      <c r="E69" s="196"/>
      <c r="F69" s="196"/>
      <c r="G69" s="27"/>
      <c r="H69" s="27"/>
      <c r="I69" s="48"/>
    </row>
    <row r="70" spans="1:14" ht="18.75" x14ac:dyDescent="0.3">
      <c r="A70" s="43"/>
      <c r="B70" s="11"/>
      <c r="C70" s="29"/>
      <c r="D70" s="3"/>
      <c r="E70" s="36"/>
      <c r="F70" s="11"/>
      <c r="G70" s="3"/>
      <c r="H70" s="3"/>
      <c r="K70" s="46"/>
      <c r="L70" s="46"/>
      <c r="M70" s="46"/>
      <c r="N70" s="3"/>
    </row>
    <row r="71" spans="1:14" x14ac:dyDescent="0.2">
      <c r="A71" s="43"/>
      <c r="B71" s="11" t="s">
        <v>18</v>
      </c>
      <c r="C71" s="29">
        <v>4</v>
      </c>
      <c r="D71" s="3" t="s">
        <v>40</v>
      </c>
      <c r="E71" s="36"/>
      <c r="F71" s="11"/>
      <c r="G71" s="3"/>
      <c r="H71" s="3"/>
      <c r="J71" s="2"/>
      <c r="K71" s="2"/>
    </row>
    <row r="72" spans="1:14" ht="18.75" x14ac:dyDescent="0.3">
      <c r="A72" s="43"/>
      <c r="B72" s="11" t="s">
        <v>25</v>
      </c>
      <c r="C72" s="29">
        <v>12</v>
      </c>
      <c r="D72" s="3" t="s">
        <v>4</v>
      </c>
      <c r="E72" s="3"/>
      <c r="F72" s="11"/>
      <c r="G72" s="3"/>
      <c r="H72" s="3"/>
      <c r="K72" s="46"/>
      <c r="L72" s="46"/>
      <c r="M72" s="46"/>
      <c r="N72" s="3"/>
    </row>
    <row r="73" spans="1:14" ht="16.5" thickBot="1" x14ac:dyDescent="0.25">
      <c r="A73" s="43"/>
      <c r="B73" s="33" t="s">
        <v>0</v>
      </c>
      <c r="C73" s="34">
        <f>C71*C72</f>
        <v>48</v>
      </c>
      <c r="D73" s="28" t="s">
        <v>4</v>
      </c>
      <c r="E73" s="1"/>
      <c r="F73" s="11"/>
      <c r="G73" s="3"/>
      <c r="H73" s="3"/>
      <c r="J73" s="2"/>
      <c r="K73" s="2"/>
    </row>
    <row r="74" spans="1:14" s="2" customFormat="1" ht="29.45" customHeight="1" x14ac:dyDescent="0.2">
      <c r="A74" s="42" t="s">
        <v>348</v>
      </c>
      <c r="B74" s="196" t="s">
        <v>105</v>
      </c>
      <c r="C74" s="196"/>
      <c r="D74" s="196"/>
      <c r="E74" s="196"/>
      <c r="F74" s="196"/>
      <c r="G74" s="27"/>
      <c r="H74" s="27"/>
      <c r="I74" s="48"/>
    </row>
    <row r="75" spans="1:14" ht="18.75" x14ac:dyDescent="0.3">
      <c r="A75" s="43"/>
      <c r="B75" s="11"/>
      <c r="C75" s="29"/>
      <c r="D75" s="3"/>
      <c r="E75" s="36"/>
      <c r="F75" s="11"/>
      <c r="G75" s="3"/>
      <c r="H75" s="3"/>
      <c r="K75" s="46"/>
      <c r="L75" s="46"/>
      <c r="M75" s="46"/>
      <c r="N75" s="3"/>
    </row>
    <row r="76" spans="1:14" x14ac:dyDescent="0.2">
      <c r="A76" s="43"/>
      <c r="B76" s="11" t="s">
        <v>18</v>
      </c>
      <c r="C76" s="29">
        <v>2</v>
      </c>
      <c r="D76" s="3" t="s">
        <v>40</v>
      </c>
      <c r="E76" s="36"/>
      <c r="F76" s="11"/>
      <c r="G76" s="3"/>
      <c r="H76" s="3"/>
      <c r="J76" s="2"/>
      <c r="K76" s="2"/>
    </row>
    <row r="77" spans="1:14" ht="18.75" x14ac:dyDescent="0.3">
      <c r="A77" s="43"/>
      <c r="B77" s="11" t="s">
        <v>25</v>
      </c>
      <c r="C77" s="29">
        <v>12</v>
      </c>
      <c r="D77" s="3" t="s">
        <v>4</v>
      </c>
      <c r="E77" s="3"/>
      <c r="F77" s="11"/>
      <c r="G77" s="3"/>
      <c r="H77" s="3"/>
      <c r="K77" s="46"/>
      <c r="L77" s="46"/>
      <c r="M77" s="46"/>
      <c r="N77" s="3"/>
    </row>
    <row r="78" spans="1:14" ht="16.5" thickBot="1" x14ac:dyDescent="0.25">
      <c r="A78" s="43"/>
      <c r="B78" s="33" t="s">
        <v>0</v>
      </c>
      <c r="C78" s="34">
        <f>C76*C77</f>
        <v>24</v>
      </c>
      <c r="D78" s="28" t="s">
        <v>4</v>
      </c>
      <c r="E78" s="1"/>
      <c r="F78" s="11"/>
      <c r="G78" s="3"/>
      <c r="H78" s="3"/>
      <c r="J78" s="2"/>
      <c r="K78" s="2"/>
    </row>
    <row r="79" spans="1:14" s="2" customFormat="1" ht="29.45" customHeight="1" x14ac:dyDescent="0.2">
      <c r="A79" s="42" t="s">
        <v>349</v>
      </c>
      <c r="B79" s="196" t="s">
        <v>106</v>
      </c>
      <c r="C79" s="196"/>
      <c r="D79" s="196"/>
      <c r="E79" s="196"/>
      <c r="F79" s="196"/>
      <c r="G79" s="27"/>
      <c r="H79" s="27"/>
      <c r="I79" s="48"/>
    </row>
    <row r="80" spans="1:14" ht="18.75" x14ac:dyDescent="0.3">
      <c r="A80" s="43"/>
      <c r="B80" s="11"/>
      <c r="C80" s="29"/>
      <c r="D80" s="3"/>
      <c r="E80" s="36"/>
      <c r="F80" s="11"/>
      <c r="G80" s="3"/>
      <c r="H80" s="3"/>
      <c r="K80" s="46"/>
      <c r="L80" s="46"/>
      <c r="M80" s="46"/>
      <c r="N80" s="3"/>
    </row>
    <row r="81" spans="1:14" x14ac:dyDescent="0.2">
      <c r="A81" s="43"/>
      <c r="B81" s="11" t="s">
        <v>18</v>
      </c>
      <c r="C81" s="29">
        <v>2</v>
      </c>
      <c r="D81" s="3" t="s">
        <v>40</v>
      </c>
      <c r="E81" s="36"/>
      <c r="F81" s="11"/>
      <c r="G81" s="3"/>
      <c r="H81" s="3"/>
      <c r="J81" s="2"/>
      <c r="K81" s="2"/>
    </row>
    <row r="82" spans="1:14" ht="18.75" x14ac:dyDescent="0.3">
      <c r="A82" s="43"/>
      <c r="B82" s="11" t="s">
        <v>25</v>
      </c>
      <c r="C82" s="29">
        <v>12</v>
      </c>
      <c r="D82" s="3" t="s">
        <v>4</v>
      </c>
      <c r="E82" s="3"/>
      <c r="F82" s="11"/>
      <c r="G82" s="3"/>
      <c r="H82" s="3"/>
      <c r="K82" s="46"/>
      <c r="L82" s="46"/>
      <c r="M82" s="46"/>
      <c r="N82" s="3"/>
    </row>
    <row r="83" spans="1:14" ht="16.5" thickBot="1" x14ac:dyDescent="0.25">
      <c r="A83" s="43"/>
      <c r="B83" s="33" t="s">
        <v>0</v>
      </c>
      <c r="C83" s="34">
        <f>C81*C82</f>
        <v>24</v>
      </c>
      <c r="D83" s="28" t="s">
        <v>4</v>
      </c>
      <c r="E83" s="1"/>
      <c r="F83" s="11"/>
      <c r="G83" s="3"/>
      <c r="H83" s="3"/>
      <c r="J83" s="2"/>
      <c r="K83" s="2"/>
    </row>
    <row r="84" spans="1:14" s="2" customFormat="1" ht="29.45" customHeight="1" x14ac:dyDescent="0.2">
      <c r="A84" s="42" t="s">
        <v>350</v>
      </c>
      <c r="B84" s="196" t="s">
        <v>111</v>
      </c>
      <c r="C84" s="196"/>
      <c r="D84" s="196"/>
      <c r="E84" s="196"/>
      <c r="F84" s="196"/>
      <c r="G84" s="27"/>
      <c r="H84" s="27"/>
      <c r="I84" s="48"/>
    </row>
    <row r="85" spans="1:14" ht="18.75" x14ac:dyDescent="0.3">
      <c r="A85" s="43"/>
      <c r="B85" s="11"/>
      <c r="C85" s="29"/>
      <c r="D85" s="3"/>
      <c r="E85" s="36"/>
      <c r="F85" s="11"/>
      <c r="G85" s="3"/>
      <c r="H85" s="3"/>
      <c r="K85" s="46"/>
      <c r="L85" s="46"/>
      <c r="M85" s="46"/>
      <c r="N85" s="3"/>
    </row>
    <row r="86" spans="1:14" x14ac:dyDescent="0.2">
      <c r="A86" s="43"/>
      <c r="B86" s="11" t="s">
        <v>18</v>
      </c>
      <c r="C86" s="29">
        <v>2</v>
      </c>
      <c r="D86" s="3" t="s">
        <v>40</v>
      </c>
      <c r="E86" s="36"/>
      <c r="F86" s="11"/>
      <c r="G86" s="3"/>
      <c r="H86" s="3"/>
      <c r="J86" s="2"/>
      <c r="K86" s="2"/>
    </row>
    <row r="87" spans="1:14" ht="18.75" x14ac:dyDescent="0.3">
      <c r="A87" s="43"/>
      <c r="B87" s="11" t="s">
        <v>25</v>
      </c>
      <c r="C87" s="29">
        <v>12</v>
      </c>
      <c r="D87" s="3" t="s">
        <v>4</v>
      </c>
      <c r="E87" s="3"/>
      <c r="F87" s="11"/>
      <c r="G87" s="3"/>
      <c r="H87" s="3"/>
      <c r="K87" s="46"/>
      <c r="L87" s="46"/>
      <c r="M87" s="46"/>
      <c r="N87" s="3"/>
    </row>
    <row r="88" spans="1:14" ht="16.5" thickBot="1" x14ac:dyDescent="0.25">
      <c r="A88" s="43"/>
      <c r="B88" s="33" t="s">
        <v>0</v>
      </c>
      <c r="C88" s="34">
        <f>C86*C87</f>
        <v>24</v>
      </c>
      <c r="D88" s="28" t="s">
        <v>4</v>
      </c>
      <c r="E88" s="1"/>
      <c r="F88" s="11"/>
      <c r="G88" s="3"/>
      <c r="H88" s="3"/>
      <c r="J88" s="2"/>
      <c r="K88" s="2"/>
    </row>
    <row r="89" spans="1:14" s="2" customFormat="1" ht="29.45" customHeight="1" x14ac:dyDescent="0.2">
      <c r="A89" s="42" t="s">
        <v>351</v>
      </c>
      <c r="B89" s="196" t="s">
        <v>112</v>
      </c>
      <c r="C89" s="196"/>
      <c r="D89" s="196"/>
      <c r="E89" s="196"/>
      <c r="F89" s="196"/>
      <c r="G89" s="27"/>
      <c r="H89" s="27"/>
      <c r="I89" s="48"/>
    </row>
    <row r="90" spans="1:14" ht="18.75" x14ac:dyDescent="0.3">
      <c r="A90" s="43"/>
      <c r="B90" s="11"/>
      <c r="C90" s="29"/>
      <c r="D90" s="3"/>
      <c r="E90" s="36"/>
      <c r="F90" s="11"/>
      <c r="G90" s="3"/>
      <c r="H90" s="3"/>
      <c r="K90" s="46"/>
      <c r="L90" s="46"/>
      <c r="M90" s="46"/>
      <c r="N90" s="3"/>
    </row>
    <row r="91" spans="1:14" x14ac:dyDescent="0.2">
      <c r="A91" s="43"/>
      <c r="B91" s="11" t="s">
        <v>18</v>
      </c>
      <c r="C91" s="29">
        <v>1</v>
      </c>
      <c r="D91" s="3" t="s">
        <v>40</v>
      </c>
      <c r="E91" s="36"/>
      <c r="F91" s="11"/>
      <c r="G91" s="3"/>
      <c r="H91" s="3"/>
      <c r="J91" s="2"/>
      <c r="K91" s="2"/>
    </row>
    <row r="92" spans="1:14" ht="18.75" x14ac:dyDescent="0.3">
      <c r="A92" s="43"/>
      <c r="B92" s="11" t="s">
        <v>25</v>
      </c>
      <c r="C92" s="29">
        <v>12</v>
      </c>
      <c r="D92" s="3" t="s">
        <v>4</v>
      </c>
      <c r="E92" s="3"/>
      <c r="F92" s="11"/>
      <c r="G92" s="3"/>
      <c r="H92" s="3"/>
      <c r="K92" s="46"/>
      <c r="L92" s="46"/>
      <c r="M92" s="46"/>
      <c r="N92" s="3"/>
    </row>
    <row r="93" spans="1:14" ht="16.5" thickBot="1" x14ac:dyDescent="0.25">
      <c r="A93" s="43"/>
      <c r="B93" s="33" t="s">
        <v>0</v>
      </c>
      <c r="C93" s="34">
        <f>C91*C92</f>
        <v>12</v>
      </c>
      <c r="D93" s="28" t="s">
        <v>4</v>
      </c>
      <c r="E93" s="1"/>
      <c r="F93" s="11"/>
      <c r="G93" s="3"/>
      <c r="H93" s="3"/>
      <c r="J93" s="2"/>
      <c r="K93" s="2"/>
    </row>
    <row r="94" spans="1:14" s="2" customFormat="1" ht="29.45" customHeight="1" x14ac:dyDescent="0.2">
      <c r="A94" s="42" t="s">
        <v>352</v>
      </c>
      <c r="B94" s="196" t="s">
        <v>62</v>
      </c>
      <c r="C94" s="196"/>
      <c r="D94" s="196"/>
      <c r="E94" s="196"/>
      <c r="F94" s="196"/>
      <c r="G94" s="27"/>
      <c r="H94" s="27"/>
      <c r="I94" s="48"/>
    </row>
    <row r="95" spans="1:14" ht="18.75" x14ac:dyDescent="0.3">
      <c r="A95" s="43"/>
      <c r="B95" s="11"/>
      <c r="C95" s="29"/>
      <c r="D95" s="3"/>
      <c r="E95" s="36"/>
      <c r="F95" s="11"/>
      <c r="G95" s="3"/>
      <c r="H95" s="3"/>
      <c r="K95" s="46"/>
      <c r="L95" s="46"/>
      <c r="M95" s="46"/>
      <c r="N95" s="3"/>
    </row>
    <row r="96" spans="1:14" ht="16.5" thickBot="1" x14ac:dyDescent="0.25">
      <c r="A96" s="43"/>
      <c r="B96" s="33" t="s">
        <v>0</v>
      </c>
      <c r="C96" s="34">
        <v>12</v>
      </c>
      <c r="D96" s="28" t="s">
        <v>4</v>
      </c>
      <c r="E96" s="1"/>
      <c r="F96" s="11"/>
      <c r="G96" s="3"/>
      <c r="H96" s="3"/>
      <c r="J96" s="2"/>
      <c r="K96" s="2"/>
    </row>
    <row r="97" spans="1:95" s="2" customFormat="1" ht="30" customHeight="1" thickBot="1" x14ac:dyDescent="0.25">
      <c r="A97" s="41">
        <v>2</v>
      </c>
      <c r="B97" s="197" t="s">
        <v>221</v>
      </c>
      <c r="C97" s="197"/>
      <c r="D97" s="197"/>
      <c r="E97" s="197"/>
      <c r="F97" s="197"/>
      <c r="G97" s="17"/>
      <c r="H97" s="17"/>
      <c r="I97" s="48"/>
      <c r="CQ97" s="16"/>
    </row>
    <row r="98" spans="1:95" s="2" customFormat="1" ht="29.45" customHeight="1" x14ac:dyDescent="0.2">
      <c r="A98" s="42" t="s">
        <v>353</v>
      </c>
      <c r="B98" s="196" t="s">
        <v>247</v>
      </c>
      <c r="C98" s="196"/>
      <c r="D98" s="196"/>
      <c r="E98" s="196"/>
      <c r="F98" s="196"/>
      <c r="G98" s="27"/>
      <c r="H98" s="27"/>
      <c r="I98" s="48"/>
    </row>
    <row r="99" spans="1:95" ht="18.75" x14ac:dyDescent="0.3">
      <c r="A99" s="43"/>
      <c r="B99" s="11"/>
      <c r="C99" s="29"/>
      <c r="D99" s="3"/>
      <c r="E99" s="36"/>
      <c r="F99" s="11"/>
      <c r="G99" s="3"/>
      <c r="H99" s="3"/>
      <c r="K99" s="46"/>
      <c r="L99" s="46"/>
      <c r="M99" s="46"/>
      <c r="N99" s="3"/>
    </row>
    <row r="100" spans="1:95" ht="18.75" x14ac:dyDescent="0.3">
      <c r="A100" s="43"/>
      <c r="B100" s="11" t="s">
        <v>248</v>
      </c>
      <c r="C100" s="29">
        <v>1</v>
      </c>
      <c r="D100" s="3"/>
      <c r="E100" s="36"/>
      <c r="F100" s="11"/>
      <c r="G100" s="3"/>
      <c r="H100" s="3"/>
      <c r="K100" s="46"/>
      <c r="L100" s="46"/>
      <c r="M100" s="46"/>
      <c r="N100" s="3"/>
    </row>
    <row r="101" spans="1:95" ht="18.75" x14ac:dyDescent="0.3">
      <c r="A101" s="43"/>
      <c r="B101" s="11" t="s">
        <v>249</v>
      </c>
      <c r="C101" s="29">
        <v>1</v>
      </c>
      <c r="D101" s="3"/>
      <c r="E101" s="36"/>
      <c r="F101" s="11"/>
      <c r="G101" s="3"/>
      <c r="H101" s="3"/>
      <c r="K101" s="46"/>
      <c r="L101" s="46"/>
      <c r="M101" s="46"/>
      <c r="N101" s="3"/>
    </row>
    <row r="102" spans="1:95" ht="18.75" x14ac:dyDescent="0.3">
      <c r="A102" s="43"/>
      <c r="B102" s="11" t="s">
        <v>250</v>
      </c>
      <c r="C102" s="29">
        <v>1</v>
      </c>
      <c r="D102" s="3"/>
      <c r="E102" s="36"/>
      <c r="F102" s="11"/>
      <c r="G102" s="3"/>
      <c r="H102" s="3"/>
      <c r="K102" s="46"/>
      <c r="L102" s="46"/>
      <c r="M102" s="46"/>
      <c r="N102" s="3"/>
    </row>
    <row r="103" spans="1:95" ht="18.75" x14ac:dyDescent="0.3">
      <c r="A103" s="43"/>
      <c r="B103" s="11" t="s">
        <v>251</v>
      </c>
      <c r="C103" s="93">
        <v>5</v>
      </c>
      <c r="D103" s="3"/>
      <c r="E103" s="36"/>
      <c r="F103" s="11"/>
      <c r="G103" s="3"/>
      <c r="H103" s="3"/>
      <c r="K103" s="46"/>
      <c r="L103" s="46"/>
      <c r="M103" s="46"/>
      <c r="N103" s="3"/>
    </row>
    <row r="104" spans="1:95" ht="18.75" x14ac:dyDescent="0.3">
      <c r="A104" s="43"/>
      <c r="B104" s="11" t="s">
        <v>252</v>
      </c>
      <c r="C104" s="29">
        <v>1</v>
      </c>
      <c r="D104" s="3"/>
      <c r="E104" s="36"/>
      <c r="F104" s="11"/>
      <c r="G104" s="3"/>
      <c r="H104" s="3"/>
      <c r="K104" s="46"/>
      <c r="L104" s="46"/>
      <c r="M104" s="46"/>
      <c r="N104" s="3"/>
    </row>
    <row r="105" spans="1:95" ht="18.75" x14ac:dyDescent="0.3">
      <c r="A105" s="43"/>
      <c r="B105" s="11" t="s">
        <v>253</v>
      </c>
      <c r="C105" s="29">
        <v>1</v>
      </c>
      <c r="D105" s="3"/>
      <c r="E105" s="36"/>
      <c r="F105" s="11"/>
      <c r="G105" s="3"/>
      <c r="H105" s="3"/>
      <c r="K105" s="46"/>
      <c r="L105" s="46"/>
      <c r="M105" s="46"/>
      <c r="N105" s="3"/>
    </row>
    <row r="106" spans="1:95" ht="18.75" x14ac:dyDescent="0.3">
      <c r="A106" s="43"/>
      <c r="B106" s="11" t="s">
        <v>254</v>
      </c>
      <c r="C106" s="29">
        <v>1</v>
      </c>
      <c r="D106" s="3"/>
      <c r="E106" s="36"/>
      <c r="F106" s="11"/>
      <c r="G106" s="3"/>
      <c r="H106" s="3"/>
      <c r="K106" s="46"/>
      <c r="L106" s="46"/>
      <c r="M106" s="46"/>
      <c r="N106" s="3"/>
    </row>
    <row r="107" spans="1:95" ht="18.75" x14ac:dyDescent="0.3">
      <c r="A107" s="43"/>
      <c r="B107" s="11" t="s">
        <v>25</v>
      </c>
      <c r="C107" s="29">
        <v>12</v>
      </c>
      <c r="D107" s="3" t="s">
        <v>4</v>
      </c>
      <c r="E107" s="36"/>
      <c r="F107" s="11"/>
      <c r="G107" s="3"/>
      <c r="H107" s="3"/>
      <c r="K107" s="46"/>
      <c r="L107" s="46"/>
      <c r="M107" s="46"/>
      <c r="N107" s="3"/>
    </row>
    <row r="108" spans="1:95" ht="16.5" thickBot="1" x14ac:dyDescent="0.25">
      <c r="A108" s="43"/>
      <c r="B108" s="33" t="s">
        <v>0</v>
      </c>
      <c r="C108" s="34">
        <f>SUM(C100:C106)*C107</f>
        <v>132</v>
      </c>
      <c r="D108" s="28" t="s">
        <v>4</v>
      </c>
      <c r="E108" s="36"/>
      <c r="F108" s="11"/>
      <c r="G108" s="3"/>
      <c r="H108" s="3"/>
      <c r="J108" s="2"/>
      <c r="K108" s="2"/>
    </row>
    <row r="109" spans="1:95" s="2" customFormat="1" ht="29.45" customHeight="1" x14ac:dyDescent="0.2">
      <c r="A109" s="42" t="s">
        <v>354</v>
      </c>
      <c r="B109" s="196" t="s">
        <v>246</v>
      </c>
      <c r="C109" s="196"/>
      <c r="D109" s="196"/>
      <c r="E109" s="196"/>
      <c r="F109" s="196"/>
      <c r="G109" s="27"/>
      <c r="H109" s="27"/>
      <c r="I109" s="48"/>
    </row>
    <row r="110" spans="1:95" ht="18.75" x14ac:dyDescent="0.3">
      <c r="A110" s="43"/>
      <c r="B110" s="11"/>
      <c r="C110" s="29"/>
      <c r="D110" s="3"/>
      <c r="E110" s="36"/>
      <c r="F110" s="11"/>
      <c r="G110" s="3"/>
      <c r="H110" s="3"/>
      <c r="K110" s="46"/>
      <c r="L110" s="46"/>
      <c r="M110" s="46"/>
      <c r="N110" s="3"/>
    </row>
    <row r="111" spans="1:95" ht="18.75" x14ac:dyDescent="0.3">
      <c r="A111" s="43"/>
      <c r="B111" s="11" t="s">
        <v>248</v>
      </c>
      <c r="C111" s="29">
        <v>1</v>
      </c>
      <c r="D111" s="3"/>
      <c r="E111" s="36"/>
      <c r="F111" s="11"/>
      <c r="G111" s="3"/>
      <c r="H111" s="3"/>
      <c r="K111" s="46"/>
      <c r="L111" s="46"/>
      <c r="M111" s="46"/>
      <c r="N111" s="3"/>
    </row>
    <row r="112" spans="1:95" ht="18.75" x14ac:dyDescent="0.3">
      <c r="A112" s="43"/>
      <c r="B112" s="11" t="s">
        <v>25</v>
      </c>
      <c r="C112" s="29">
        <v>12</v>
      </c>
      <c r="D112" s="3" t="s">
        <v>4</v>
      </c>
      <c r="E112" s="36"/>
      <c r="F112" s="11"/>
      <c r="G112" s="3"/>
      <c r="H112" s="3"/>
      <c r="K112" s="46"/>
      <c r="L112" s="46"/>
      <c r="M112" s="46"/>
      <c r="N112" s="3"/>
    </row>
    <row r="113" spans="1:14" ht="16.5" thickBot="1" x14ac:dyDescent="0.25">
      <c r="A113" s="43"/>
      <c r="B113" s="33" t="s">
        <v>0</v>
      </c>
      <c r="C113" s="34">
        <f>C111*C112</f>
        <v>12</v>
      </c>
      <c r="D113" s="28" t="s">
        <v>4</v>
      </c>
      <c r="E113" s="36"/>
      <c r="F113" s="11"/>
      <c r="G113" s="3"/>
      <c r="H113" s="3"/>
      <c r="J113" s="2"/>
      <c r="K113" s="2"/>
    </row>
    <row r="114" spans="1:14" s="2" customFormat="1" ht="29.45" customHeight="1" x14ac:dyDescent="0.2">
      <c r="A114" s="42" t="s">
        <v>355</v>
      </c>
      <c r="B114" s="196" t="s">
        <v>107</v>
      </c>
      <c r="C114" s="196"/>
      <c r="D114" s="196"/>
      <c r="E114" s="196"/>
      <c r="F114" s="196"/>
      <c r="G114" s="27"/>
      <c r="H114" s="27"/>
      <c r="I114" s="48"/>
    </row>
    <row r="115" spans="1:14" ht="18.75" x14ac:dyDescent="0.3">
      <c r="A115" s="43"/>
      <c r="B115" s="11"/>
      <c r="C115" s="29"/>
      <c r="D115" s="3"/>
      <c r="E115" s="36"/>
      <c r="F115" s="11"/>
      <c r="G115" s="3"/>
      <c r="H115" s="3"/>
      <c r="K115" s="46"/>
      <c r="L115" s="46"/>
      <c r="M115" s="46"/>
      <c r="N115" s="3"/>
    </row>
    <row r="116" spans="1:14" x14ac:dyDescent="0.2">
      <c r="A116" s="43"/>
      <c r="B116" s="11" t="s">
        <v>18</v>
      </c>
      <c r="C116" s="29">
        <v>11</v>
      </c>
      <c r="D116" s="3" t="s">
        <v>40</v>
      </c>
      <c r="E116" s="36"/>
      <c r="F116" s="11"/>
      <c r="G116" s="3"/>
      <c r="H116" s="3"/>
      <c r="J116" s="2"/>
      <c r="K116" s="2"/>
    </row>
    <row r="117" spans="1:14" ht="18.75" x14ac:dyDescent="0.3">
      <c r="A117" s="43"/>
      <c r="B117" s="11" t="s">
        <v>25</v>
      </c>
      <c r="C117" s="29">
        <v>12</v>
      </c>
      <c r="D117" s="3" t="s">
        <v>4</v>
      </c>
      <c r="E117" s="3"/>
      <c r="F117" s="11"/>
      <c r="G117" s="3"/>
      <c r="H117" s="3"/>
      <c r="K117" s="46"/>
      <c r="L117" s="46"/>
      <c r="M117" s="46"/>
      <c r="N117" s="3"/>
    </row>
    <row r="118" spans="1:14" ht="16.5" thickBot="1" x14ac:dyDescent="0.25">
      <c r="A118" s="43"/>
      <c r="B118" s="33" t="s">
        <v>0</v>
      </c>
      <c r="C118" s="34">
        <f>C116*C117</f>
        <v>132</v>
      </c>
      <c r="D118" s="28" t="s">
        <v>4</v>
      </c>
      <c r="E118" s="1"/>
      <c r="F118" s="11"/>
      <c r="G118" s="3"/>
      <c r="H118" s="3"/>
      <c r="J118" s="2"/>
      <c r="K118" s="2"/>
    </row>
    <row r="119" spans="1:14" s="2" customFormat="1" ht="30" customHeight="1" thickBot="1" x14ac:dyDescent="0.25">
      <c r="A119" s="41">
        <v>3</v>
      </c>
      <c r="B119" s="197" t="s">
        <v>23</v>
      </c>
      <c r="C119" s="197"/>
      <c r="D119" s="197"/>
      <c r="E119" s="197"/>
      <c r="F119" s="197"/>
      <c r="G119" s="17"/>
      <c r="H119" s="17"/>
      <c r="I119" s="48"/>
      <c r="J119" s="2" t="s">
        <v>47</v>
      </c>
    </row>
    <row r="120" spans="1:14" s="2" customFormat="1" ht="29.45" customHeight="1" x14ac:dyDescent="0.2">
      <c r="A120" s="42" t="s">
        <v>356</v>
      </c>
      <c r="B120" s="196" t="s">
        <v>78</v>
      </c>
      <c r="C120" s="196"/>
      <c r="D120" s="196"/>
      <c r="E120" s="196"/>
      <c r="F120" s="196"/>
      <c r="G120" s="27"/>
      <c r="H120" s="27"/>
      <c r="I120" s="48"/>
    </row>
    <row r="121" spans="1:14" ht="18.75" x14ac:dyDescent="0.3">
      <c r="A121" s="1"/>
      <c r="B121" s="11"/>
      <c r="C121" s="29"/>
      <c r="D121" s="3"/>
      <c r="E121" s="36"/>
      <c r="F121" s="11"/>
      <c r="G121" s="3"/>
      <c r="H121" s="3"/>
      <c r="K121" s="46"/>
      <c r="L121" s="46"/>
      <c r="M121" s="46"/>
      <c r="N121" s="3"/>
    </row>
    <row r="122" spans="1:14" ht="18.75" x14ac:dyDescent="0.3">
      <c r="A122" s="43"/>
      <c r="B122" s="11" t="s">
        <v>37</v>
      </c>
      <c r="C122" s="29">
        <v>3</v>
      </c>
      <c r="D122" s="3" t="s">
        <v>40</v>
      </c>
      <c r="E122" s="3"/>
      <c r="F122" s="11"/>
      <c r="G122" s="3"/>
      <c r="H122" s="3"/>
      <c r="K122" s="46"/>
      <c r="L122" s="46"/>
      <c r="M122" s="46"/>
      <c r="N122" s="3"/>
    </row>
    <row r="123" spans="1:14" ht="18.75" x14ac:dyDescent="0.3">
      <c r="A123" s="43"/>
      <c r="B123" s="11" t="s">
        <v>27</v>
      </c>
      <c r="C123" s="29">
        <v>7</v>
      </c>
      <c r="D123" s="3" t="s">
        <v>40</v>
      </c>
      <c r="E123" s="3"/>
      <c r="F123" s="11"/>
      <c r="G123" s="3"/>
      <c r="H123" s="3"/>
      <c r="K123" s="46"/>
      <c r="L123" s="46"/>
      <c r="M123" s="46"/>
      <c r="N123" s="3"/>
    </row>
    <row r="124" spans="1:14" ht="18.75" x14ac:dyDescent="0.3">
      <c r="A124" s="43"/>
      <c r="B124" s="11" t="s">
        <v>32</v>
      </c>
      <c r="C124" s="29">
        <f>C122*C123</f>
        <v>21</v>
      </c>
      <c r="D124" s="3" t="s">
        <v>40</v>
      </c>
      <c r="E124" s="3"/>
      <c r="F124" s="11"/>
      <c r="G124" s="3"/>
      <c r="H124" s="3"/>
      <c r="K124" s="46"/>
      <c r="L124" s="46"/>
      <c r="M124" s="46"/>
      <c r="N124" s="3"/>
    </row>
    <row r="125" spans="1:14" ht="18.75" x14ac:dyDescent="0.3">
      <c r="A125" s="43"/>
      <c r="B125" s="11" t="s">
        <v>25</v>
      </c>
      <c r="C125" s="29">
        <v>12</v>
      </c>
      <c r="D125" s="3" t="s">
        <v>4</v>
      </c>
      <c r="E125" s="3"/>
      <c r="F125" s="11"/>
      <c r="G125" s="3"/>
      <c r="H125" s="3"/>
      <c r="K125" s="46"/>
      <c r="L125" s="46"/>
      <c r="M125" s="46"/>
      <c r="N125" s="3"/>
    </row>
    <row r="126" spans="1:14" ht="16.5" thickBot="1" x14ac:dyDescent="0.25">
      <c r="A126" s="43"/>
      <c r="B126" s="33" t="s">
        <v>0</v>
      </c>
      <c r="C126" s="34">
        <f>C124*C125</f>
        <v>252</v>
      </c>
      <c r="D126" s="28" t="s">
        <v>4</v>
      </c>
      <c r="E126" s="1"/>
      <c r="F126" s="11"/>
      <c r="G126" s="3"/>
      <c r="H126" s="3"/>
      <c r="J126" s="2"/>
      <c r="K126" s="2"/>
    </row>
    <row r="127" spans="1:14" s="2" customFormat="1" ht="29.45" customHeight="1" x14ac:dyDescent="0.2">
      <c r="A127" s="42" t="s">
        <v>357</v>
      </c>
      <c r="B127" s="196" t="s">
        <v>79</v>
      </c>
      <c r="C127" s="196"/>
      <c r="D127" s="196"/>
      <c r="E127" s="196"/>
      <c r="F127" s="196"/>
      <c r="G127" s="27"/>
      <c r="H127" s="27"/>
      <c r="I127" s="48"/>
    </row>
    <row r="128" spans="1:14" ht="18.75" x14ac:dyDescent="0.3">
      <c r="A128" s="1"/>
      <c r="B128" s="11"/>
      <c r="C128" s="29"/>
      <c r="D128" s="3"/>
      <c r="E128" s="36"/>
      <c r="F128" s="11"/>
      <c r="G128" s="3"/>
      <c r="H128" s="3"/>
      <c r="K128" s="46"/>
      <c r="L128" s="46"/>
      <c r="M128" s="46"/>
      <c r="N128" s="3"/>
    </row>
    <row r="129" spans="1:14" ht="18.75" x14ac:dyDescent="0.3">
      <c r="A129" s="43"/>
      <c r="B129" s="11" t="s">
        <v>37</v>
      </c>
      <c r="C129" s="29">
        <v>3</v>
      </c>
      <c r="D129" s="3" t="s">
        <v>40</v>
      </c>
      <c r="E129" s="3"/>
      <c r="F129" s="11"/>
      <c r="G129" s="3"/>
      <c r="H129" s="3"/>
      <c r="K129" s="46"/>
      <c r="L129" s="46"/>
      <c r="M129" s="46"/>
      <c r="N129" s="3"/>
    </row>
    <row r="130" spans="1:14" ht="18.75" x14ac:dyDescent="0.3">
      <c r="A130" s="43"/>
      <c r="B130" s="11" t="s">
        <v>27</v>
      </c>
      <c r="C130" s="29">
        <v>7</v>
      </c>
      <c r="D130" s="3" t="s">
        <v>40</v>
      </c>
      <c r="E130" s="3"/>
      <c r="F130" s="11"/>
      <c r="G130" s="3"/>
      <c r="H130" s="3"/>
      <c r="K130" s="46"/>
      <c r="L130" s="46"/>
      <c r="M130" s="46"/>
      <c r="N130" s="3"/>
    </row>
    <row r="131" spans="1:14" ht="18.75" x14ac:dyDescent="0.3">
      <c r="A131" s="43"/>
      <c r="B131" s="11" t="s">
        <v>32</v>
      </c>
      <c r="C131" s="29">
        <f>C129*C130</f>
        <v>21</v>
      </c>
      <c r="D131" s="3" t="s">
        <v>40</v>
      </c>
      <c r="E131" s="3"/>
      <c r="F131" s="11"/>
      <c r="G131" s="3"/>
      <c r="H131" s="3"/>
      <c r="K131" s="46"/>
      <c r="L131" s="46"/>
      <c r="M131" s="46"/>
      <c r="N131" s="3"/>
    </row>
    <row r="132" spans="1:14" ht="18.75" x14ac:dyDescent="0.3">
      <c r="A132" s="43"/>
      <c r="B132" s="11" t="s">
        <v>25</v>
      </c>
      <c r="C132" s="29">
        <v>12</v>
      </c>
      <c r="D132" s="3" t="s">
        <v>4</v>
      </c>
      <c r="E132" s="3"/>
      <c r="F132" s="11"/>
      <c r="G132" s="3"/>
      <c r="H132" s="3"/>
      <c r="K132" s="46"/>
      <c r="L132" s="46"/>
      <c r="M132" s="46"/>
      <c r="N132" s="3"/>
    </row>
    <row r="133" spans="1:14" ht="16.5" thickBot="1" x14ac:dyDescent="0.25">
      <c r="A133" s="43"/>
      <c r="B133" s="33" t="s">
        <v>0</v>
      </c>
      <c r="C133" s="34">
        <f>C131*C132</f>
        <v>252</v>
      </c>
      <c r="D133" s="28" t="s">
        <v>4</v>
      </c>
      <c r="E133" s="1"/>
      <c r="F133" s="11"/>
      <c r="G133" s="3"/>
      <c r="H133" s="3"/>
      <c r="J133" s="2"/>
      <c r="K133" s="2"/>
    </row>
    <row r="134" spans="1:14" s="2" customFormat="1" ht="29.45" customHeight="1" x14ac:dyDescent="0.2">
      <c r="A134" s="42" t="s">
        <v>358</v>
      </c>
      <c r="B134" s="196" t="s">
        <v>80</v>
      </c>
      <c r="C134" s="196"/>
      <c r="D134" s="196"/>
      <c r="E134" s="196"/>
      <c r="F134" s="196"/>
      <c r="G134" s="27"/>
      <c r="H134" s="27"/>
      <c r="I134" s="48"/>
    </row>
    <row r="135" spans="1:14" ht="18.75" x14ac:dyDescent="0.3">
      <c r="A135" s="1"/>
      <c r="B135" s="11"/>
      <c r="C135" s="29"/>
      <c r="D135" s="3"/>
      <c r="E135" s="36"/>
      <c r="F135" s="11"/>
      <c r="G135" s="3"/>
      <c r="H135" s="3"/>
      <c r="K135" s="46"/>
      <c r="L135" s="46"/>
      <c r="M135" s="46"/>
      <c r="N135" s="3"/>
    </row>
    <row r="136" spans="1:14" ht="18.75" x14ac:dyDescent="0.3">
      <c r="A136" s="43"/>
      <c r="B136" s="11" t="s">
        <v>37</v>
      </c>
      <c r="C136" s="29">
        <v>3</v>
      </c>
      <c r="D136" s="3" t="s">
        <v>40</v>
      </c>
      <c r="E136" s="3"/>
      <c r="F136" s="11"/>
      <c r="G136" s="3"/>
      <c r="H136" s="3"/>
      <c r="K136" s="46"/>
      <c r="L136" s="46"/>
      <c r="M136" s="46"/>
      <c r="N136" s="3"/>
    </row>
    <row r="137" spans="1:14" ht="18.75" x14ac:dyDescent="0.3">
      <c r="A137" s="43"/>
      <c r="B137" s="11" t="s">
        <v>27</v>
      </c>
      <c r="C137" s="29">
        <v>1</v>
      </c>
      <c r="D137" s="3" t="s">
        <v>40</v>
      </c>
      <c r="E137" s="3"/>
      <c r="F137" s="11"/>
      <c r="G137" s="3"/>
      <c r="H137" s="3"/>
      <c r="K137" s="46"/>
      <c r="L137" s="46"/>
      <c r="M137" s="46"/>
      <c r="N137" s="3"/>
    </row>
    <row r="138" spans="1:14" ht="18.75" x14ac:dyDescent="0.3">
      <c r="A138" s="43"/>
      <c r="B138" s="11" t="s">
        <v>32</v>
      </c>
      <c r="C138" s="29">
        <f>C136*C137</f>
        <v>3</v>
      </c>
      <c r="D138" s="3" t="s">
        <v>40</v>
      </c>
      <c r="E138" s="3"/>
      <c r="F138" s="11"/>
      <c r="G138" s="3"/>
      <c r="H138" s="3"/>
      <c r="K138" s="46"/>
      <c r="L138" s="46"/>
      <c r="M138" s="46"/>
      <c r="N138" s="3"/>
    </row>
    <row r="139" spans="1:14" ht="18.75" x14ac:dyDescent="0.3">
      <c r="A139" s="43"/>
      <c r="B139" s="11" t="s">
        <v>25</v>
      </c>
      <c r="C139" s="29">
        <v>12</v>
      </c>
      <c r="D139" s="3" t="s">
        <v>4</v>
      </c>
      <c r="E139" s="3"/>
      <c r="F139" s="11"/>
      <c r="G139" s="3"/>
      <c r="H139" s="3"/>
      <c r="K139" s="46"/>
      <c r="L139" s="46"/>
      <c r="M139" s="46"/>
      <c r="N139" s="3"/>
    </row>
    <row r="140" spans="1:14" ht="16.5" thickBot="1" x14ac:dyDescent="0.25">
      <c r="A140" s="43"/>
      <c r="B140" s="33" t="s">
        <v>0</v>
      </c>
      <c r="C140" s="34">
        <f>C138*C139</f>
        <v>36</v>
      </c>
      <c r="D140" s="28" t="s">
        <v>4</v>
      </c>
      <c r="E140" s="1"/>
      <c r="F140" s="11"/>
      <c r="G140" s="3"/>
      <c r="H140" s="3"/>
      <c r="J140" s="2"/>
      <c r="K140" s="2"/>
    </row>
    <row r="141" spans="1:14" s="2" customFormat="1" ht="29.45" customHeight="1" x14ac:dyDescent="0.2">
      <c r="A141" s="42" t="s">
        <v>359</v>
      </c>
      <c r="B141" s="196" t="s">
        <v>218</v>
      </c>
      <c r="C141" s="196"/>
      <c r="D141" s="196"/>
      <c r="E141" s="196"/>
      <c r="F141" s="196"/>
      <c r="G141" s="27"/>
      <c r="H141" s="27"/>
      <c r="I141" s="48"/>
    </row>
    <row r="142" spans="1:14" ht="18.75" x14ac:dyDescent="0.3">
      <c r="A142" s="1"/>
      <c r="B142" s="11"/>
      <c r="C142" s="29"/>
      <c r="D142" s="3"/>
      <c r="E142" s="36"/>
      <c r="F142" s="11"/>
      <c r="G142" s="3"/>
      <c r="H142" s="3"/>
      <c r="K142" s="46"/>
      <c r="L142" s="46"/>
      <c r="M142" s="46"/>
      <c r="N142" s="3"/>
    </row>
    <row r="143" spans="1:14" ht="18.75" x14ac:dyDescent="0.3">
      <c r="A143" s="43"/>
      <c r="B143" s="11" t="s">
        <v>37</v>
      </c>
      <c r="C143" s="29">
        <v>3</v>
      </c>
      <c r="D143" s="3" t="s">
        <v>40</v>
      </c>
      <c r="E143" s="3"/>
      <c r="F143" s="11"/>
      <c r="G143" s="3"/>
      <c r="H143" s="3"/>
      <c r="K143" s="46"/>
      <c r="L143" s="46"/>
      <c r="M143" s="46"/>
      <c r="N143" s="3"/>
    </row>
    <row r="144" spans="1:14" ht="18.75" x14ac:dyDescent="0.3">
      <c r="A144" s="43"/>
      <c r="B144" s="11" t="s">
        <v>27</v>
      </c>
      <c r="C144" s="29">
        <v>1</v>
      </c>
      <c r="D144" s="3" t="s">
        <v>40</v>
      </c>
      <c r="E144" s="3"/>
      <c r="F144" s="11"/>
      <c r="G144" s="3"/>
      <c r="H144" s="3"/>
      <c r="K144" s="46"/>
      <c r="L144" s="46"/>
      <c r="M144" s="46"/>
      <c r="N144" s="3"/>
    </row>
    <row r="145" spans="1:14" ht="18.75" x14ac:dyDescent="0.3">
      <c r="A145" s="43"/>
      <c r="B145" s="11" t="s">
        <v>32</v>
      </c>
      <c r="C145" s="29">
        <f>C143*C144</f>
        <v>3</v>
      </c>
      <c r="D145" s="3" t="s">
        <v>40</v>
      </c>
      <c r="E145" s="3"/>
      <c r="F145" s="11"/>
      <c r="G145" s="3"/>
      <c r="H145" s="3"/>
      <c r="K145" s="46"/>
      <c r="L145" s="46"/>
      <c r="M145" s="46"/>
      <c r="N145" s="3"/>
    </row>
    <row r="146" spans="1:14" ht="18.75" x14ac:dyDescent="0.3">
      <c r="A146" s="43"/>
      <c r="B146" s="11" t="s">
        <v>25</v>
      </c>
      <c r="C146" s="29">
        <v>12</v>
      </c>
      <c r="D146" s="3" t="s">
        <v>4</v>
      </c>
      <c r="E146" s="3"/>
      <c r="F146" s="11"/>
      <c r="G146" s="3"/>
      <c r="H146" s="3"/>
      <c r="K146" s="46"/>
      <c r="L146" s="46"/>
      <c r="M146" s="46"/>
      <c r="N146" s="3"/>
    </row>
    <row r="147" spans="1:14" ht="16.5" thickBot="1" x14ac:dyDescent="0.25">
      <c r="A147" s="43"/>
      <c r="B147" s="33" t="s">
        <v>0</v>
      </c>
      <c r="C147" s="34">
        <f>C145*C146</f>
        <v>36</v>
      </c>
      <c r="D147" s="28" t="s">
        <v>4</v>
      </c>
      <c r="E147" s="1"/>
      <c r="F147" s="11"/>
      <c r="G147" s="3"/>
      <c r="H147" s="3"/>
      <c r="J147" s="2"/>
      <c r="K147" s="2"/>
    </row>
    <row r="148" spans="1:14" s="2" customFormat="1" ht="29.45" customHeight="1" x14ac:dyDescent="0.2">
      <c r="A148" s="42" t="s">
        <v>360</v>
      </c>
      <c r="B148" s="196" t="s">
        <v>81</v>
      </c>
      <c r="C148" s="196"/>
      <c r="D148" s="196"/>
      <c r="E148" s="196"/>
      <c r="F148" s="196"/>
      <c r="G148" s="27"/>
      <c r="H148" s="27"/>
      <c r="I148" s="48"/>
    </row>
    <row r="149" spans="1:14" ht="18.75" x14ac:dyDescent="0.3">
      <c r="A149" s="43"/>
      <c r="B149" s="11"/>
      <c r="C149" s="29"/>
      <c r="D149" s="3"/>
      <c r="E149" s="36"/>
      <c r="F149" s="11"/>
      <c r="G149" s="3"/>
      <c r="H149" s="3"/>
      <c r="K149" s="46"/>
      <c r="L149" s="46"/>
      <c r="M149" s="46"/>
      <c r="N149" s="3"/>
    </row>
    <row r="150" spans="1:14" ht="18.75" x14ac:dyDescent="0.3">
      <c r="A150" s="43"/>
      <c r="B150" s="11" t="s">
        <v>44</v>
      </c>
      <c r="C150" s="29">
        <v>1</v>
      </c>
      <c r="D150" s="3" t="s">
        <v>40</v>
      </c>
      <c r="E150" s="3"/>
      <c r="F150" s="11"/>
      <c r="G150" s="3"/>
      <c r="H150" s="3"/>
      <c r="K150" s="46"/>
      <c r="L150" s="46"/>
      <c r="M150" s="46"/>
      <c r="N150" s="3"/>
    </row>
    <row r="151" spans="1:14" ht="18.75" x14ac:dyDescent="0.3">
      <c r="A151" s="43"/>
      <c r="B151" s="11" t="s">
        <v>27</v>
      </c>
      <c r="C151" s="29">
        <v>7</v>
      </c>
      <c r="D151" s="3" t="s">
        <v>40</v>
      </c>
      <c r="E151" s="3"/>
      <c r="F151" s="11"/>
      <c r="G151" s="3"/>
      <c r="H151" s="3"/>
      <c r="K151" s="46"/>
      <c r="L151" s="46"/>
      <c r="M151" s="46"/>
      <c r="N151" s="3"/>
    </row>
    <row r="152" spans="1:14" ht="18.75" x14ac:dyDescent="0.3">
      <c r="A152" s="43"/>
      <c r="B152" s="11" t="s">
        <v>25</v>
      </c>
      <c r="C152" s="29">
        <v>12</v>
      </c>
      <c r="D152" s="3" t="s">
        <v>4</v>
      </c>
      <c r="E152" s="3"/>
      <c r="F152" s="11"/>
      <c r="G152" s="3"/>
      <c r="H152" s="3"/>
      <c r="K152" s="46"/>
      <c r="L152" s="46"/>
      <c r="M152" s="46"/>
      <c r="N152" s="3"/>
    </row>
    <row r="153" spans="1:14" ht="16.5" thickBot="1" x14ac:dyDescent="0.25">
      <c r="A153" s="43"/>
      <c r="B153" s="33" t="s">
        <v>0</v>
      </c>
      <c r="C153" s="34">
        <f>C151*C152*C150</f>
        <v>84</v>
      </c>
      <c r="D153" s="28" t="s">
        <v>4</v>
      </c>
      <c r="E153" s="1"/>
      <c r="F153" s="11"/>
      <c r="G153" s="3"/>
      <c r="H153" s="3"/>
      <c r="J153" s="2"/>
      <c r="K153" s="2"/>
    </row>
    <row r="154" spans="1:14" s="2" customFormat="1" ht="29.45" customHeight="1" x14ac:dyDescent="0.2">
      <c r="A154" s="42" t="s">
        <v>361</v>
      </c>
      <c r="B154" s="196" t="s">
        <v>82</v>
      </c>
      <c r="C154" s="196"/>
      <c r="D154" s="196"/>
      <c r="E154" s="196"/>
      <c r="F154" s="196"/>
      <c r="G154" s="27"/>
      <c r="H154" s="27"/>
      <c r="I154" s="48"/>
    </row>
    <row r="155" spans="1:14" ht="18.75" x14ac:dyDescent="0.3">
      <c r="A155" s="43"/>
      <c r="B155" s="11"/>
      <c r="C155" s="29"/>
      <c r="D155" s="3"/>
      <c r="E155" s="36"/>
      <c r="F155" s="11"/>
      <c r="G155" s="3"/>
      <c r="H155" s="3"/>
      <c r="K155" s="46"/>
      <c r="L155" s="46"/>
      <c r="M155" s="46"/>
      <c r="N155" s="3"/>
    </row>
    <row r="156" spans="1:14" ht="18.75" x14ac:dyDescent="0.3">
      <c r="A156" s="43"/>
      <c r="B156" s="11" t="s">
        <v>44</v>
      </c>
      <c r="C156" s="29">
        <v>1</v>
      </c>
      <c r="D156" s="3" t="s">
        <v>40</v>
      </c>
      <c r="E156" s="3"/>
      <c r="F156" s="11"/>
      <c r="G156" s="3"/>
      <c r="H156" s="3"/>
      <c r="K156" s="46"/>
      <c r="L156" s="46"/>
      <c r="M156" s="46"/>
      <c r="N156" s="3"/>
    </row>
    <row r="157" spans="1:14" ht="18.75" x14ac:dyDescent="0.3">
      <c r="A157" s="43"/>
      <c r="B157" s="11" t="s">
        <v>27</v>
      </c>
      <c r="C157" s="29">
        <v>7</v>
      </c>
      <c r="D157" s="3" t="s">
        <v>40</v>
      </c>
      <c r="E157" s="3"/>
      <c r="F157" s="11"/>
      <c r="G157" s="3"/>
      <c r="H157" s="3"/>
      <c r="K157" s="46"/>
      <c r="L157" s="46"/>
      <c r="M157" s="46"/>
      <c r="N157" s="3"/>
    </row>
    <row r="158" spans="1:14" ht="18.75" x14ac:dyDescent="0.3">
      <c r="A158" s="43"/>
      <c r="B158" s="11" t="s">
        <v>25</v>
      </c>
      <c r="C158" s="29">
        <v>12</v>
      </c>
      <c r="D158" s="3" t="s">
        <v>4</v>
      </c>
      <c r="E158" s="3"/>
      <c r="F158" s="11"/>
      <c r="G158" s="3"/>
      <c r="H158" s="3"/>
      <c r="K158" s="46"/>
      <c r="L158" s="46"/>
      <c r="M158" s="46"/>
      <c r="N158" s="3"/>
    </row>
    <row r="159" spans="1:14" ht="16.5" thickBot="1" x14ac:dyDescent="0.25">
      <c r="A159" s="43"/>
      <c r="B159" s="33" t="s">
        <v>0</v>
      </c>
      <c r="C159" s="34">
        <f>C157*C158*C156</f>
        <v>84</v>
      </c>
      <c r="D159" s="28" t="s">
        <v>4</v>
      </c>
      <c r="E159" s="1"/>
      <c r="F159" s="11"/>
      <c r="G159" s="3"/>
      <c r="H159" s="3"/>
      <c r="J159" s="2"/>
      <c r="K159" s="2"/>
    </row>
    <row r="160" spans="1:14" s="2" customFormat="1" ht="29.45" customHeight="1" x14ac:dyDescent="0.2">
      <c r="A160" s="42" t="s">
        <v>362</v>
      </c>
      <c r="B160" s="196" t="s">
        <v>83</v>
      </c>
      <c r="C160" s="196"/>
      <c r="D160" s="196"/>
      <c r="E160" s="196"/>
      <c r="F160" s="196"/>
      <c r="G160" s="27"/>
      <c r="H160" s="27"/>
      <c r="I160" s="48"/>
    </row>
    <row r="161" spans="1:14" ht="18.75" x14ac:dyDescent="0.3">
      <c r="A161" s="43"/>
      <c r="B161" s="11"/>
      <c r="C161" s="29"/>
      <c r="D161" s="3"/>
      <c r="E161" s="36"/>
      <c r="F161" s="11"/>
      <c r="G161" s="3"/>
      <c r="H161" s="3"/>
      <c r="K161" s="46"/>
      <c r="L161" s="46"/>
      <c r="M161" s="46"/>
      <c r="N161" s="3"/>
    </row>
    <row r="162" spans="1:14" ht="18.75" x14ac:dyDescent="0.3">
      <c r="A162" s="43"/>
      <c r="B162" s="11" t="s">
        <v>44</v>
      </c>
      <c r="C162" s="29">
        <v>1</v>
      </c>
      <c r="D162" s="3" t="s">
        <v>40</v>
      </c>
      <c r="E162" s="3"/>
      <c r="F162" s="11"/>
      <c r="G162" s="3"/>
      <c r="H162" s="3"/>
      <c r="K162" s="46"/>
      <c r="L162" s="46"/>
      <c r="M162" s="46"/>
      <c r="N162" s="3"/>
    </row>
    <row r="163" spans="1:14" ht="18.75" x14ac:dyDescent="0.3">
      <c r="A163" s="43"/>
      <c r="B163" s="11" t="s">
        <v>27</v>
      </c>
      <c r="C163" s="29">
        <v>1</v>
      </c>
      <c r="D163" s="3" t="s">
        <v>40</v>
      </c>
      <c r="E163" s="3"/>
      <c r="F163" s="11"/>
      <c r="G163" s="3"/>
      <c r="H163" s="3"/>
      <c r="K163" s="46"/>
      <c r="L163" s="46"/>
      <c r="M163" s="46"/>
      <c r="N163" s="3"/>
    </row>
    <row r="164" spans="1:14" ht="18.75" x14ac:dyDescent="0.3">
      <c r="A164" s="43"/>
      <c r="B164" s="11" t="s">
        <v>25</v>
      </c>
      <c r="C164" s="29">
        <v>12</v>
      </c>
      <c r="D164" s="3" t="s">
        <v>4</v>
      </c>
      <c r="E164" s="3"/>
      <c r="F164" s="11"/>
      <c r="G164" s="3"/>
      <c r="H164" s="3"/>
      <c r="K164" s="46"/>
      <c r="L164" s="46"/>
      <c r="M164" s="46"/>
      <c r="N164" s="3"/>
    </row>
    <row r="165" spans="1:14" ht="16.5" thickBot="1" x14ac:dyDescent="0.25">
      <c r="A165" s="43"/>
      <c r="B165" s="33" t="s">
        <v>0</v>
      </c>
      <c r="C165" s="34">
        <f>C163*C164*C162</f>
        <v>12</v>
      </c>
      <c r="D165" s="28" t="s">
        <v>4</v>
      </c>
      <c r="E165" s="1"/>
      <c r="F165" s="11"/>
      <c r="G165" s="3"/>
      <c r="H165" s="3"/>
      <c r="J165" s="2"/>
      <c r="K165" s="2"/>
    </row>
    <row r="166" spans="1:14" s="2" customFormat="1" ht="29.45" customHeight="1" x14ac:dyDescent="0.2">
      <c r="A166" s="42" t="s">
        <v>363</v>
      </c>
      <c r="B166" s="196" t="s">
        <v>219</v>
      </c>
      <c r="C166" s="196"/>
      <c r="D166" s="196"/>
      <c r="E166" s="196"/>
      <c r="F166" s="196"/>
      <c r="G166" s="27"/>
      <c r="H166" s="27"/>
      <c r="I166" s="48"/>
    </row>
    <row r="167" spans="1:14" ht="18.75" x14ac:dyDescent="0.3">
      <c r="A167" s="43"/>
      <c r="B167" s="11"/>
      <c r="C167" s="29"/>
      <c r="D167" s="3"/>
      <c r="E167" s="36"/>
      <c r="F167" s="11"/>
      <c r="G167" s="3"/>
      <c r="H167" s="3"/>
      <c r="K167" s="46"/>
      <c r="L167" s="46"/>
      <c r="M167" s="46"/>
      <c r="N167" s="3"/>
    </row>
    <row r="168" spans="1:14" ht="18.75" x14ac:dyDescent="0.3">
      <c r="A168" s="43"/>
      <c r="B168" s="11" t="s">
        <v>44</v>
      </c>
      <c r="C168" s="29">
        <v>1</v>
      </c>
      <c r="D168" s="3" t="s">
        <v>40</v>
      </c>
      <c r="E168" s="3"/>
      <c r="F168" s="11"/>
      <c r="G168" s="3"/>
      <c r="H168" s="3"/>
      <c r="K168" s="46"/>
      <c r="L168" s="46"/>
      <c r="M168" s="46"/>
      <c r="N168" s="3"/>
    </row>
    <row r="169" spans="1:14" ht="18.75" x14ac:dyDescent="0.3">
      <c r="A169" s="43"/>
      <c r="B169" s="11" t="s">
        <v>27</v>
      </c>
      <c r="C169" s="29">
        <v>1</v>
      </c>
      <c r="D169" s="3" t="s">
        <v>40</v>
      </c>
      <c r="E169" s="3"/>
      <c r="F169" s="11"/>
      <c r="G169" s="3"/>
      <c r="H169" s="3"/>
      <c r="K169" s="46"/>
      <c r="L169" s="46"/>
      <c r="M169" s="46"/>
      <c r="N169" s="3"/>
    </row>
    <row r="170" spans="1:14" ht="18.75" x14ac:dyDescent="0.3">
      <c r="A170" s="43"/>
      <c r="B170" s="11" t="s">
        <v>25</v>
      </c>
      <c r="C170" s="29">
        <v>12</v>
      </c>
      <c r="D170" s="3" t="s">
        <v>4</v>
      </c>
      <c r="E170" s="3"/>
      <c r="F170" s="11"/>
      <c r="G170" s="3"/>
      <c r="H170" s="3"/>
      <c r="K170" s="46"/>
      <c r="L170" s="46"/>
      <c r="M170" s="46"/>
      <c r="N170" s="3"/>
    </row>
    <row r="171" spans="1:14" ht="16.5" thickBot="1" x14ac:dyDescent="0.25">
      <c r="A171" s="43"/>
      <c r="B171" s="33" t="s">
        <v>0</v>
      </c>
      <c r="C171" s="34">
        <f>C169*C170*C168</f>
        <v>12</v>
      </c>
      <c r="D171" s="28" t="s">
        <v>4</v>
      </c>
      <c r="E171" s="1"/>
      <c r="F171" s="11"/>
      <c r="G171" s="3"/>
      <c r="H171" s="3"/>
      <c r="J171" s="2"/>
      <c r="K171" s="2"/>
    </row>
    <row r="172" spans="1:14" s="2" customFormat="1" ht="29.45" customHeight="1" x14ac:dyDescent="0.2">
      <c r="A172" s="42" t="s">
        <v>364</v>
      </c>
      <c r="B172" s="196" t="s">
        <v>75</v>
      </c>
      <c r="C172" s="196"/>
      <c r="D172" s="196"/>
      <c r="E172" s="196"/>
      <c r="F172" s="196"/>
      <c r="G172" s="27"/>
      <c r="H172" s="27"/>
      <c r="I172" s="48"/>
    </row>
    <row r="173" spans="1:14" ht="18.75" x14ac:dyDescent="0.3">
      <c r="A173" s="43"/>
      <c r="B173" s="11"/>
      <c r="C173" s="29"/>
      <c r="D173" s="3"/>
      <c r="E173" s="36"/>
      <c r="F173" s="11"/>
      <c r="G173" s="3"/>
      <c r="H173" s="3"/>
      <c r="K173" s="46"/>
      <c r="L173" s="46"/>
      <c r="M173" s="46"/>
      <c r="N173" s="3"/>
    </row>
    <row r="174" spans="1:14" ht="18.75" x14ac:dyDescent="0.3">
      <c r="A174" s="43"/>
      <c r="B174" s="11" t="s">
        <v>38</v>
      </c>
      <c r="C174" s="29">
        <v>1</v>
      </c>
      <c r="D174" s="3" t="s">
        <v>40</v>
      </c>
      <c r="E174" s="37"/>
      <c r="F174" s="94"/>
      <c r="G174" s="3"/>
      <c r="H174" s="3"/>
      <c r="K174" s="46"/>
      <c r="L174" s="46"/>
      <c r="M174" s="46"/>
      <c r="N174" s="3"/>
    </row>
    <row r="175" spans="1:14" ht="18.75" x14ac:dyDescent="0.3">
      <c r="A175" s="43"/>
      <c r="B175" s="11" t="s">
        <v>27</v>
      </c>
      <c r="C175" s="29">
        <v>7</v>
      </c>
      <c r="D175" s="3" t="s">
        <v>40</v>
      </c>
      <c r="E175" s="37"/>
      <c r="F175" s="94"/>
      <c r="G175" s="3"/>
      <c r="H175" s="3"/>
      <c r="K175" s="46"/>
      <c r="L175" s="46"/>
      <c r="M175" s="46"/>
      <c r="N175" s="3"/>
    </row>
    <row r="176" spans="1:14" ht="18.75" x14ac:dyDescent="0.3">
      <c r="A176" s="43"/>
      <c r="B176" s="11" t="s">
        <v>39</v>
      </c>
      <c r="C176" s="29">
        <f>C174*C175</f>
        <v>7</v>
      </c>
      <c r="D176" s="3" t="s">
        <v>40</v>
      </c>
      <c r="E176" s="37"/>
      <c r="F176" s="94"/>
      <c r="G176" s="3"/>
      <c r="H176" s="3"/>
      <c r="K176" s="46"/>
      <c r="L176" s="46"/>
      <c r="M176" s="46"/>
      <c r="N176" s="3"/>
    </row>
    <row r="177" spans="1:14" ht="18.75" x14ac:dyDescent="0.3">
      <c r="A177" s="43"/>
      <c r="B177" s="11" t="s">
        <v>29</v>
      </c>
      <c r="C177" s="29">
        <v>26</v>
      </c>
      <c r="D177" s="3" t="s">
        <v>28</v>
      </c>
      <c r="E177" s="37"/>
      <c r="F177" s="94"/>
      <c r="G177" s="3"/>
      <c r="H177" s="3"/>
      <c r="K177" s="46"/>
      <c r="L177" s="46"/>
      <c r="M177" s="46"/>
      <c r="N177" s="3"/>
    </row>
    <row r="178" spans="1:14" ht="18.75" x14ac:dyDescent="0.3">
      <c r="A178" s="43"/>
      <c r="B178" s="11" t="s">
        <v>30</v>
      </c>
      <c r="C178" s="29">
        <v>16</v>
      </c>
      <c r="D178" s="3" t="s">
        <v>26</v>
      </c>
      <c r="E178" s="135" t="s">
        <v>55</v>
      </c>
      <c r="F178" s="94"/>
      <c r="G178" s="3"/>
      <c r="H178" s="3"/>
      <c r="K178" s="46"/>
      <c r="L178" s="46"/>
      <c r="M178" s="46"/>
      <c r="N178" s="3"/>
    </row>
    <row r="179" spans="1:14" ht="18.75" x14ac:dyDescent="0.3">
      <c r="A179" s="43"/>
      <c r="B179" s="11" t="s">
        <v>25</v>
      </c>
      <c r="C179" s="29">
        <v>12</v>
      </c>
      <c r="D179" s="3" t="s">
        <v>4</v>
      </c>
      <c r="E179" s="37"/>
      <c r="F179" s="94"/>
      <c r="G179" s="3"/>
      <c r="H179" s="3"/>
      <c r="K179" s="46"/>
      <c r="L179" s="46"/>
      <c r="M179" s="46"/>
      <c r="N179" s="3"/>
    </row>
    <row r="180" spans="1:14" ht="15.75" x14ac:dyDescent="0.2">
      <c r="A180" s="43"/>
      <c r="B180" s="15" t="s">
        <v>0</v>
      </c>
      <c r="C180" s="30">
        <f>C176*C177*C178*C179</f>
        <v>34944</v>
      </c>
      <c r="D180" s="37" t="s">
        <v>22</v>
      </c>
      <c r="E180" s="37"/>
      <c r="F180" s="94"/>
      <c r="G180" s="3"/>
      <c r="H180" s="3"/>
      <c r="J180" s="2"/>
      <c r="K180" s="2"/>
    </row>
    <row r="181" spans="1:14" ht="18.75" x14ac:dyDescent="0.3">
      <c r="A181" s="43"/>
      <c r="B181" s="11" t="s">
        <v>38</v>
      </c>
      <c r="C181" s="29">
        <v>1</v>
      </c>
      <c r="D181" s="3" t="s">
        <v>40</v>
      </c>
      <c r="E181" s="37"/>
      <c r="F181" s="94"/>
      <c r="G181" s="3"/>
      <c r="H181" s="3"/>
      <c r="K181" s="46"/>
      <c r="L181" s="46"/>
      <c r="M181" s="46"/>
      <c r="N181" s="3"/>
    </row>
    <row r="182" spans="1:14" ht="18.75" x14ac:dyDescent="0.3">
      <c r="A182" s="43"/>
      <c r="B182" s="11" t="s">
        <v>27</v>
      </c>
      <c r="C182" s="29">
        <v>1</v>
      </c>
      <c r="D182" s="3" t="s">
        <v>40</v>
      </c>
      <c r="E182" s="37"/>
      <c r="F182" s="94"/>
      <c r="G182" s="3"/>
      <c r="H182" s="3"/>
      <c r="K182" s="46"/>
      <c r="L182" s="46"/>
      <c r="M182" s="46"/>
      <c r="N182" s="3"/>
    </row>
    <row r="183" spans="1:14" ht="18.75" x14ac:dyDescent="0.3">
      <c r="A183" s="43"/>
      <c r="B183" s="11" t="s">
        <v>39</v>
      </c>
      <c r="C183" s="29">
        <f>C181*C182</f>
        <v>1</v>
      </c>
      <c r="D183" s="3" t="s">
        <v>40</v>
      </c>
      <c r="E183" s="37"/>
      <c r="F183" s="94"/>
      <c r="G183" s="3"/>
      <c r="H183" s="3"/>
      <c r="K183" s="46"/>
      <c r="L183" s="46"/>
      <c r="M183" s="46"/>
      <c r="N183" s="3"/>
    </row>
    <row r="184" spans="1:14" ht="18.75" x14ac:dyDescent="0.3">
      <c r="A184" s="43"/>
      <c r="B184" s="11" t="s">
        <v>29</v>
      </c>
      <c r="C184" s="29">
        <f>14+52</f>
        <v>66</v>
      </c>
      <c r="D184" s="3" t="s">
        <v>28</v>
      </c>
      <c r="E184" s="135" t="s">
        <v>255</v>
      </c>
      <c r="F184" s="94"/>
      <c r="G184" s="3"/>
      <c r="H184" s="3"/>
      <c r="K184" s="46"/>
      <c r="L184" s="46"/>
      <c r="M184" s="46"/>
      <c r="N184" s="3"/>
    </row>
    <row r="185" spans="1:14" ht="18.75" x14ac:dyDescent="0.3">
      <c r="A185" s="43"/>
      <c r="B185" s="11" t="s">
        <v>30</v>
      </c>
      <c r="C185" s="29">
        <v>4</v>
      </c>
      <c r="D185" s="3" t="s">
        <v>26</v>
      </c>
      <c r="E185" s="37"/>
      <c r="F185" s="94"/>
      <c r="G185" s="3"/>
      <c r="H185" s="3"/>
      <c r="K185" s="46"/>
      <c r="L185" s="46"/>
      <c r="M185" s="46"/>
      <c r="N185" s="3"/>
    </row>
    <row r="186" spans="1:14" ht="15.75" x14ac:dyDescent="0.2">
      <c r="A186" s="43"/>
      <c r="B186" s="15" t="s">
        <v>46</v>
      </c>
      <c r="C186" s="30">
        <f>C183*C184*C185</f>
        <v>264</v>
      </c>
      <c r="D186" s="37" t="s">
        <v>22</v>
      </c>
      <c r="E186" s="37"/>
      <c r="F186" s="94"/>
      <c r="G186" s="3"/>
      <c r="H186" s="3"/>
      <c r="J186" s="2"/>
      <c r="K186" s="2"/>
    </row>
    <row r="187" spans="1:14" ht="16.5" thickBot="1" x14ac:dyDescent="0.25">
      <c r="A187" s="43"/>
      <c r="B187" s="33" t="s">
        <v>0</v>
      </c>
      <c r="C187" s="34">
        <f>C180+C186</f>
        <v>35208</v>
      </c>
      <c r="D187" s="28" t="s">
        <v>22</v>
      </c>
      <c r="E187" s="1"/>
      <c r="F187" s="11"/>
      <c r="G187" s="3"/>
      <c r="H187" s="3"/>
      <c r="J187" s="2"/>
      <c r="K187" s="2"/>
    </row>
    <row r="188" spans="1:14" s="2" customFormat="1" ht="29.45" customHeight="1" x14ac:dyDescent="0.2">
      <c r="A188" s="42" t="s">
        <v>365</v>
      </c>
      <c r="B188" s="196" t="s">
        <v>76</v>
      </c>
      <c r="C188" s="196"/>
      <c r="D188" s="196"/>
      <c r="E188" s="196"/>
      <c r="F188" s="196"/>
      <c r="G188" s="27"/>
      <c r="H188" s="27"/>
      <c r="I188" s="48"/>
    </row>
    <row r="189" spans="1:14" ht="18.75" x14ac:dyDescent="0.3">
      <c r="A189" s="43"/>
      <c r="B189" s="11"/>
      <c r="C189" s="29"/>
      <c r="D189" s="3"/>
      <c r="E189" s="36"/>
      <c r="F189" s="11"/>
      <c r="G189" s="3"/>
      <c r="H189" s="3"/>
      <c r="K189" s="46"/>
      <c r="L189" s="46"/>
      <c r="M189" s="46"/>
      <c r="N189" s="3"/>
    </row>
    <row r="190" spans="1:14" ht="18.75" x14ac:dyDescent="0.3">
      <c r="A190" s="43"/>
      <c r="B190" s="11" t="s">
        <v>39</v>
      </c>
      <c r="C190" s="29">
        <v>1</v>
      </c>
      <c r="D190" s="3" t="s">
        <v>40</v>
      </c>
      <c r="E190" s="37"/>
      <c r="F190" s="11"/>
      <c r="G190" s="3"/>
      <c r="H190" s="3"/>
      <c r="K190" s="46"/>
      <c r="L190" s="46"/>
      <c r="M190" s="46"/>
      <c r="N190" s="3"/>
    </row>
    <row r="191" spans="1:14" ht="18.75" x14ac:dyDescent="0.3">
      <c r="A191" s="43"/>
      <c r="B191" s="11" t="s">
        <v>29</v>
      </c>
      <c r="C191" s="29">
        <v>26</v>
      </c>
      <c r="D191" s="3" t="s">
        <v>28</v>
      </c>
      <c r="E191" s="37"/>
      <c r="F191" s="11"/>
      <c r="G191" s="3"/>
      <c r="H191" s="3"/>
      <c r="K191" s="46"/>
      <c r="L191" s="46"/>
      <c r="M191" s="46"/>
      <c r="N191" s="3"/>
    </row>
    <row r="192" spans="1:14" ht="18.75" x14ac:dyDescent="0.3">
      <c r="A192" s="43"/>
      <c r="B192" s="11" t="s">
        <v>65</v>
      </c>
      <c r="C192" s="29">
        <v>24</v>
      </c>
      <c r="D192" s="3" t="s">
        <v>26</v>
      </c>
      <c r="E192" s="37"/>
      <c r="F192" s="11"/>
      <c r="G192" s="3"/>
      <c r="H192" s="3"/>
      <c r="K192" s="46"/>
      <c r="L192" s="46"/>
      <c r="M192" s="46"/>
      <c r="N192" s="3"/>
    </row>
    <row r="193" spans="1:14" ht="18.75" x14ac:dyDescent="0.3">
      <c r="A193" s="43"/>
      <c r="B193" s="11" t="s">
        <v>25</v>
      </c>
      <c r="C193" s="29">
        <v>12</v>
      </c>
      <c r="D193" s="3" t="s">
        <v>4</v>
      </c>
      <c r="E193" s="37"/>
      <c r="F193" s="11"/>
      <c r="G193" s="3"/>
      <c r="H193" s="3"/>
      <c r="K193" s="46"/>
      <c r="L193" s="46"/>
      <c r="M193" s="46"/>
      <c r="N193" s="3"/>
    </row>
    <row r="194" spans="1:14" ht="16.5" thickBot="1" x14ac:dyDescent="0.25">
      <c r="A194" s="43"/>
      <c r="B194" s="33" t="s">
        <v>0</v>
      </c>
      <c r="C194" s="34">
        <f>C190*C191*C192*C193</f>
        <v>7488</v>
      </c>
      <c r="D194" s="28" t="s">
        <v>64</v>
      </c>
      <c r="E194" s="37"/>
      <c r="F194" s="11"/>
      <c r="G194" s="3"/>
      <c r="H194" s="3"/>
      <c r="J194" s="2"/>
      <c r="K194" s="2"/>
    </row>
    <row r="195" spans="1:14" s="2" customFormat="1" ht="30" customHeight="1" thickBot="1" x14ac:dyDescent="0.25">
      <c r="A195" s="41">
        <v>4</v>
      </c>
      <c r="B195" s="197" t="s">
        <v>24</v>
      </c>
      <c r="C195" s="197"/>
      <c r="D195" s="197"/>
      <c r="E195" s="197"/>
      <c r="F195" s="197"/>
      <c r="G195" s="17"/>
      <c r="H195" s="17"/>
      <c r="I195" s="48"/>
      <c r="J195" s="2" t="s">
        <v>48</v>
      </c>
    </row>
    <row r="196" spans="1:14" s="2" customFormat="1" ht="29.45" customHeight="1" x14ac:dyDescent="0.2">
      <c r="A196" s="42" t="s">
        <v>366</v>
      </c>
      <c r="B196" s="196" t="s">
        <v>84</v>
      </c>
      <c r="C196" s="196"/>
      <c r="D196" s="196"/>
      <c r="E196" s="196"/>
      <c r="F196" s="196"/>
      <c r="G196" s="27"/>
      <c r="H196" s="27"/>
      <c r="I196" s="48"/>
    </row>
    <row r="197" spans="1:14" ht="18.75" x14ac:dyDescent="0.3">
      <c r="A197" s="43"/>
      <c r="B197" s="11"/>
      <c r="C197" s="29"/>
      <c r="D197" s="3"/>
      <c r="E197" s="36"/>
      <c r="F197" s="11"/>
      <c r="G197" s="3"/>
      <c r="H197" s="3"/>
      <c r="K197" s="46"/>
      <c r="L197" s="46"/>
      <c r="M197" s="46"/>
      <c r="N197" s="3"/>
    </row>
    <row r="198" spans="1:14" ht="18.75" x14ac:dyDescent="0.3">
      <c r="A198" s="43"/>
      <c r="B198" s="11" t="s">
        <v>18</v>
      </c>
      <c r="C198" s="29">
        <v>3</v>
      </c>
      <c r="D198" s="3" t="s">
        <v>19</v>
      </c>
      <c r="E198" s="37"/>
      <c r="F198" s="11"/>
      <c r="G198" s="3"/>
      <c r="H198" s="3"/>
      <c r="K198" s="46"/>
      <c r="L198" s="46"/>
      <c r="M198" s="46"/>
      <c r="N198" s="3"/>
    </row>
    <row r="199" spans="1:14" ht="18.75" x14ac:dyDescent="0.3">
      <c r="A199" s="43"/>
      <c r="B199" s="11" t="s">
        <v>27</v>
      </c>
      <c r="C199" s="29">
        <v>1</v>
      </c>
      <c r="D199" s="3" t="s">
        <v>19</v>
      </c>
      <c r="E199" s="37"/>
      <c r="F199" s="11"/>
      <c r="G199" s="3"/>
      <c r="H199" s="3"/>
      <c r="K199" s="46"/>
      <c r="L199" s="46"/>
      <c r="M199" s="46"/>
      <c r="N199" s="3"/>
    </row>
    <row r="200" spans="1:14" ht="18.75" x14ac:dyDescent="0.3">
      <c r="A200" s="43"/>
      <c r="B200" s="11" t="s">
        <v>25</v>
      </c>
      <c r="C200" s="29">
        <v>12</v>
      </c>
      <c r="D200" s="3" t="s">
        <v>4</v>
      </c>
      <c r="E200" s="37"/>
      <c r="F200" s="11"/>
      <c r="G200" s="3"/>
      <c r="H200" s="3"/>
      <c r="K200" s="46"/>
      <c r="L200" s="46"/>
      <c r="M200" s="46"/>
      <c r="N200" s="3"/>
    </row>
    <row r="201" spans="1:14" ht="16.5" thickBot="1" x14ac:dyDescent="0.25">
      <c r="A201" s="43"/>
      <c r="B201" s="33" t="s">
        <v>0</v>
      </c>
      <c r="C201" s="34">
        <f>C198*C200*C199</f>
        <v>36</v>
      </c>
      <c r="D201" s="28" t="s">
        <v>4</v>
      </c>
      <c r="E201" s="37"/>
      <c r="F201" s="11"/>
      <c r="G201" s="3"/>
      <c r="H201" s="3"/>
      <c r="J201" s="2"/>
      <c r="K201" s="2"/>
    </row>
    <row r="202" spans="1:14" s="2" customFormat="1" ht="29.45" customHeight="1" x14ac:dyDescent="0.2">
      <c r="A202" s="42" t="s">
        <v>367</v>
      </c>
      <c r="B202" s="196" t="s">
        <v>85</v>
      </c>
      <c r="C202" s="196"/>
      <c r="D202" s="196"/>
      <c r="E202" s="196"/>
      <c r="F202" s="196"/>
      <c r="G202" s="27"/>
      <c r="H202" s="27"/>
      <c r="I202" s="48"/>
    </row>
    <row r="203" spans="1:14" ht="18.75" x14ac:dyDescent="0.3">
      <c r="A203" s="43"/>
      <c r="B203" s="11"/>
      <c r="C203" s="29"/>
      <c r="D203" s="3"/>
      <c r="E203" s="36"/>
      <c r="F203" s="11"/>
      <c r="G203" s="3"/>
      <c r="H203" s="3"/>
      <c r="K203" s="46"/>
      <c r="L203" s="46"/>
      <c r="M203" s="46"/>
      <c r="N203" s="3"/>
    </row>
    <row r="204" spans="1:14" ht="18.75" x14ac:dyDescent="0.3">
      <c r="A204" s="43"/>
      <c r="B204" s="11" t="s">
        <v>44</v>
      </c>
      <c r="C204" s="29">
        <v>1</v>
      </c>
      <c r="D204" s="3" t="s">
        <v>40</v>
      </c>
      <c r="E204" s="3"/>
      <c r="F204" s="11"/>
      <c r="G204" s="3"/>
      <c r="H204" s="3"/>
      <c r="K204" s="46"/>
      <c r="L204" s="46"/>
      <c r="M204" s="46"/>
      <c r="N204" s="3"/>
    </row>
    <row r="205" spans="1:14" ht="18.75" x14ac:dyDescent="0.3">
      <c r="A205" s="43"/>
      <c r="B205" s="11" t="s">
        <v>25</v>
      </c>
      <c r="C205" s="29">
        <v>12</v>
      </c>
      <c r="D205" s="3" t="s">
        <v>4</v>
      </c>
      <c r="E205" s="3"/>
      <c r="F205" s="11"/>
      <c r="G205" s="3"/>
      <c r="H205" s="3"/>
      <c r="K205" s="46"/>
      <c r="L205" s="46"/>
      <c r="M205" s="46"/>
      <c r="N205" s="3"/>
    </row>
    <row r="206" spans="1:14" ht="16.5" thickBot="1" x14ac:dyDescent="0.25">
      <c r="A206" s="43"/>
      <c r="B206" s="33" t="s">
        <v>0</v>
      </c>
      <c r="C206" s="34">
        <f>C204*C205</f>
        <v>12</v>
      </c>
      <c r="D206" s="28" t="s">
        <v>4</v>
      </c>
      <c r="E206" s="1"/>
      <c r="F206" s="11"/>
      <c r="G206" s="3"/>
      <c r="H206" s="3"/>
      <c r="J206" s="2"/>
      <c r="K206" s="2"/>
    </row>
    <row r="207" spans="1:14" s="2" customFormat="1" ht="29.45" customHeight="1" x14ac:dyDescent="0.2">
      <c r="A207" s="42" t="s">
        <v>368</v>
      </c>
      <c r="B207" s="196" t="s">
        <v>77</v>
      </c>
      <c r="C207" s="196"/>
      <c r="D207" s="196"/>
      <c r="E207" s="196"/>
      <c r="F207" s="196"/>
      <c r="G207" s="27"/>
      <c r="H207" s="27"/>
      <c r="I207" s="48"/>
    </row>
    <row r="208" spans="1:14" ht="18.75" x14ac:dyDescent="0.3">
      <c r="A208" s="43"/>
      <c r="B208" s="11"/>
      <c r="C208" s="29"/>
      <c r="D208" s="3"/>
      <c r="E208" s="36"/>
      <c r="F208" s="11"/>
      <c r="G208" s="3"/>
      <c r="H208" s="3"/>
      <c r="K208" s="46"/>
      <c r="L208" s="46"/>
      <c r="M208" s="46"/>
      <c r="N208" s="3"/>
    </row>
    <row r="209" spans="1:14" ht="18.75" x14ac:dyDescent="0.3">
      <c r="A209" s="43"/>
      <c r="B209" s="11" t="s">
        <v>18</v>
      </c>
      <c r="C209" s="29">
        <v>1</v>
      </c>
      <c r="D209" s="3" t="s">
        <v>19</v>
      </c>
      <c r="E209" s="3"/>
      <c r="F209" s="11"/>
      <c r="G209" s="3"/>
      <c r="H209" s="3"/>
      <c r="K209" s="46"/>
      <c r="L209" s="46"/>
      <c r="M209" s="46"/>
      <c r="N209" s="3"/>
    </row>
    <row r="210" spans="1:14" ht="18.75" x14ac:dyDescent="0.3">
      <c r="A210" s="43"/>
      <c r="B210" s="11" t="s">
        <v>29</v>
      </c>
      <c r="C210" s="29">
        <v>26</v>
      </c>
      <c r="D210" s="3" t="s">
        <v>28</v>
      </c>
      <c r="E210" s="3"/>
      <c r="F210" s="11"/>
      <c r="G210" s="3"/>
      <c r="H210" s="3"/>
      <c r="K210" s="46"/>
      <c r="L210" s="46"/>
      <c r="M210" s="46"/>
      <c r="N210" s="3"/>
    </row>
    <row r="211" spans="1:14" ht="18.75" x14ac:dyDescent="0.3">
      <c r="A211" s="43"/>
      <c r="B211" s="11" t="s">
        <v>30</v>
      </c>
      <c r="C211" s="29">
        <v>8</v>
      </c>
      <c r="D211" s="3" t="s">
        <v>26</v>
      </c>
      <c r="E211" s="3"/>
      <c r="F211" s="11"/>
      <c r="G211" s="3"/>
      <c r="H211" s="3"/>
      <c r="K211" s="46"/>
      <c r="L211" s="46"/>
      <c r="M211" s="46"/>
      <c r="N211" s="3"/>
    </row>
    <row r="212" spans="1:14" ht="18.75" x14ac:dyDescent="0.3">
      <c r="A212" s="43"/>
      <c r="B212" s="11" t="s">
        <v>25</v>
      </c>
      <c r="C212" s="29">
        <v>12</v>
      </c>
      <c r="D212" s="3" t="s">
        <v>4</v>
      </c>
      <c r="E212" s="3"/>
      <c r="F212" s="11"/>
      <c r="G212" s="3"/>
      <c r="H212" s="3"/>
      <c r="K212" s="46"/>
      <c r="L212" s="46"/>
      <c r="M212" s="46"/>
      <c r="N212" s="3"/>
    </row>
    <row r="213" spans="1:14" ht="16.5" thickBot="1" x14ac:dyDescent="0.25">
      <c r="A213" s="43"/>
      <c r="B213" s="33" t="s">
        <v>0</v>
      </c>
      <c r="C213" s="34">
        <f>C209*C210*C211*C212</f>
        <v>2496</v>
      </c>
      <c r="D213" s="28" t="s">
        <v>22</v>
      </c>
      <c r="E213" s="1"/>
      <c r="F213" s="11"/>
      <c r="G213" s="3"/>
      <c r="H213" s="3"/>
      <c r="J213" s="2"/>
      <c r="K213" s="2"/>
    </row>
    <row r="214" spans="1:14" s="2" customFormat="1" ht="29.45" customHeight="1" x14ac:dyDescent="0.2">
      <c r="A214" s="42" t="s">
        <v>369</v>
      </c>
      <c r="B214" s="196" t="s">
        <v>86</v>
      </c>
      <c r="C214" s="196"/>
      <c r="D214" s="196"/>
      <c r="E214" s="196"/>
      <c r="F214" s="196"/>
      <c r="G214" s="27"/>
      <c r="H214" s="27"/>
      <c r="I214" s="48"/>
    </row>
    <row r="215" spans="1:14" ht="18.75" x14ac:dyDescent="0.3">
      <c r="A215" s="43"/>
      <c r="B215" s="11"/>
      <c r="C215" s="29"/>
      <c r="D215" s="3"/>
      <c r="E215" s="36"/>
      <c r="F215" s="11"/>
      <c r="G215" s="3"/>
      <c r="H215" s="3"/>
      <c r="K215" s="46"/>
      <c r="L215" s="46"/>
      <c r="M215" s="46"/>
      <c r="N215" s="3"/>
    </row>
    <row r="216" spans="1:14" ht="18.75" x14ac:dyDescent="0.3">
      <c r="A216" s="43"/>
      <c r="B216" s="11" t="s">
        <v>18</v>
      </c>
      <c r="C216" s="29">
        <v>1</v>
      </c>
      <c r="D216" s="3" t="s">
        <v>19</v>
      </c>
      <c r="E216" s="37"/>
      <c r="F216" s="11"/>
      <c r="G216" s="3"/>
      <c r="H216" s="3"/>
      <c r="K216" s="46"/>
      <c r="L216" s="46"/>
      <c r="M216" s="46"/>
      <c r="N216" s="3"/>
    </row>
    <row r="217" spans="1:14" ht="18.75" x14ac:dyDescent="0.3">
      <c r="A217" s="43"/>
      <c r="B217" s="11" t="s">
        <v>29</v>
      </c>
      <c r="C217" s="29">
        <v>26</v>
      </c>
      <c r="D217" s="3" t="s">
        <v>28</v>
      </c>
      <c r="E217" s="37"/>
      <c r="F217" s="11"/>
      <c r="G217" s="3"/>
      <c r="H217" s="3"/>
      <c r="K217" s="46"/>
      <c r="L217" s="46"/>
      <c r="M217" s="46"/>
      <c r="N217" s="3"/>
    </row>
    <row r="218" spans="1:14" ht="18.75" x14ac:dyDescent="0.3">
      <c r="A218" s="43"/>
      <c r="B218" s="11" t="s">
        <v>65</v>
      </c>
      <c r="C218" s="29">
        <v>24</v>
      </c>
      <c r="D218" s="3" t="s">
        <v>26</v>
      </c>
      <c r="E218" s="37"/>
      <c r="F218" s="11"/>
      <c r="G218" s="3"/>
      <c r="H218" s="3"/>
      <c r="K218" s="46"/>
      <c r="L218" s="46"/>
      <c r="M218" s="46"/>
      <c r="N218" s="3"/>
    </row>
    <row r="219" spans="1:14" ht="18.75" x14ac:dyDescent="0.3">
      <c r="A219" s="43"/>
      <c r="B219" s="11" t="s">
        <v>25</v>
      </c>
      <c r="C219" s="29">
        <v>12</v>
      </c>
      <c r="D219" s="3" t="s">
        <v>4</v>
      </c>
      <c r="E219" s="37"/>
      <c r="F219" s="11"/>
      <c r="G219" s="3"/>
      <c r="H219" s="3"/>
      <c r="K219" s="46"/>
      <c r="L219" s="46"/>
      <c r="M219" s="46"/>
      <c r="N219" s="3"/>
    </row>
    <row r="220" spans="1:14" ht="16.5" thickBot="1" x14ac:dyDescent="0.25">
      <c r="A220" s="43"/>
      <c r="B220" s="33" t="s">
        <v>0</v>
      </c>
      <c r="C220" s="34">
        <f>C216*C217*C218*C219</f>
        <v>7488</v>
      </c>
      <c r="D220" s="28" t="s">
        <v>64</v>
      </c>
      <c r="E220" s="37"/>
      <c r="F220" s="11"/>
      <c r="G220" s="3"/>
      <c r="H220" s="3"/>
      <c r="J220" s="2"/>
      <c r="K220" s="2"/>
    </row>
    <row r="221" spans="1:14" s="2" customFormat="1" ht="30" customHeight="1" thickBot="1" x14ac:dyDescent="0.25">
      <c r="A221" s="41">
        <v>5</v>
      </c>
      <c r="B221" s="197" t="s">
        <v>210</v>
      </c>
      <c r="C221" s="197"/>
      <c r="D221" s="197"/>
      <c r="E221" s="197"/>
      <c r="F221" s="197"/>
      <c r="G221" s="17"/>
      <c r="H221" s="17"/>
      <c r="I221" s="48"/>
      <c r="J221" s="95">
        <v>91387</v>
      </c>
    </row>
    <row r="222" spans="1:14" s="2" customFormat="1" ht="29.45" customHeight="1" x14ac:dyDescent="0.2">
      <c r="A222" s="42" t="s">
        <v>370</v>
      </c>
      <c r="B222" s="196" t="s">
        <v>211</v>
      </c>
      <c r="C222" s="196"/>
      <c r="D222" s="196"/>
      <c r="E222" s="196"/>
      <c r="F222" s="196"/>
      <c r="G222" s="27"/>
      <c r="H222" s="27"/>
      <c r="I222" s="48"/>
      <c r="J222" s="2">
        <v>5877</v>
      </c>
    </row>
    <row r="223" spans="1:14" ht="18.75" x14ac:dyDescent="0.3">
      <c r="A223" s="43"/>
      <c r="B223" s="11"/>
      <c r="C223" s="29"/>
      <c r="D223" s="3"/>
      <c r="E223" s="36"/>
      <c r="F223" s="11"/>
      <c r="G223" s="3"/>
      <c r="H223" s="3"/>
      <c r="K223" s="46"/>
      <c r="L223" s="46"/>
      <c r="M223" s="46"/>
      <c r="N223" s="3"/>
    </row>
    <row r="224" spans="1:14" ht="18.75" x14ac:dyDescent="0.3">
      <c r="A224" s="43"/>
      <c r="B224" s="11" t="s">
        <v>18</v>
      </c>
      <c r="C224" s="29">
        <v>3</v>
      </c>
      <c r="D224" s="3" t="s">
        <v>19</v>
      </c>
      <c r="E224" s="3"/>
      <c r="F224" s="11"/>
      <c r="G224" s="3"/>
      <c r="H224" s="3"/>
      <c r="K224" s="46"/>
      <c r="L224" s="46"/>
      <c r="M224" s="46"/>
      <c r="N224" s="3"/>
    </row>
    <row r="225" spans="1:14" ht="18.75" x14ac:dyDescent="0.3">
      <c r="A225" s="43"/>
      <c r="B225" s="11" t="s">
        <v>27</v>
      </c>
      <c r="C225" s="29">
        <v>1</v>
      </c>
      <c r="D225" s="3" t="s">
        <v>19</v>
      </c>
      <c r="E225" s="3"/>
      <c r="F225" s="11"/>
      <c r="G225" s="3"/>
      <c r="H225" s="3"/>
      <c r="K225" s="46"/>
      <c r="L225" s="46"/>
      <c r="M225" s="46"/>
      <c r="N225" s="3"/>
    </row>
    <row r="226" spans="1:14" ht="18.75" x14ac:dyDescent="0.3">
      <c r="A226" s="43"/>
      <c r="B226" s="11" t="s">
        <v>25</v>
      </c>
      <c r="C226" s="29">
        <v>12</v>
      </c>
      <c r="D226" s="3" t="s">
        <v>4</v>
      </c>
      <c r="E226" s="3"/>
      <c r="F226" s="11"/>
      <c r="G226" s="3"/>
      <c r="H226" s="3"/>
      <c r="K226" s="46"/>
      <c r="L226" s="46"/>
      <c r="M226" s="46"/>
      <c r="N226" s="3"/>
    </row>
    <row r="227" spans="1:14" ht="16.5" thickBot="1" x14ac:dyDescent="0.25">
      <c r="A227" s="43"/>
      <c r="B227" s="33" t="s">
        <v>0</v>
      </c>
      <c r="C227" s="34">
        <f>C224*C226*C225</f>
        <v>36</v>
      </c>
      <c r="D227" s="28" t="s">
        <v>4</v>
      </c>
      <c r="E227" s="1"/>
      <c r="F227" s="11"/>
      <c r="G227" s="3"/>
      <c r="H227" s="3"/>
      <c r="J227" s="2"/>
      <c r="K227" s="2"/>
    </row>
    <row r="228" spans="1:14" s="2" customFormat="1" ht="29.45" customHeight="1" x14ac:dyDescent="0.2">
      <c r="A228" s="42" t="s">
        <v>371</v>
      </c>
      <c r="B228" s="196" t="s">
        <v>213</v>
      </c>
      <c r="C228" s="196"/>
      <c r="D228" s="196"/>
      <c r="E228" s="196"/>
      <c r="F228" s="196"/>
      <c r="G228" s="27"/>
      <c r="H228" s="27"/>
      <c r="I228" s="48"/>
      <c r="J228" s="2">
        <v>5877</v>
      </c>
    </row>
    <row r="229" spans="1:14" ht="18.75" x14ac:dyDescent="0.3">
      <c r="A229" s="43"/>
      <c r="B229" s="11"/>
      <c r="C229" s="29"/>
      <c r="D229" s="3"/>
      <c r="E229" s="36"/>
      <c r="F229" s="11"/>
      <c r="G229" s="3"/>
      <c r="H229" s="3"/>
      <c r="K229" s="46"/>
      <c r="L229" s="46"/>
      <c r="M229" s="46"/>
      <c r="N229" s="3"/>
    </row>
    <row r="230" spans="1:14" ht="18.75" x14ac:dyDescent="0.3">
      <c r="A230" s="43"/>
      <c r="B230" s="11" t="s">
        <v>18</v>
      </c>
      <c r="C230" s="29">
        <v>1</v>
      </c>
      <c r="D230" s="3" t="s">
        <v>19</v>
      </c>
      <c r="E230" s="3"/>
      <c r="F230" s="11"/>
      <c r="G230" s="3"/>
      <c r="H230" s="3"/>
      <c r="K230" s="46"/>
      <c r="L230" s="46"/>
      <c r="M230" s="46"/>
      <c r="N230" s="3"/>
    </row>
    <row r="231" spans="1:14" ht="18.75" x14ac:dyDescent="0.3">
      <c r="A231" s="43"/>
      <c r="B231" s="11" t="s">
        <v>27</v>
      </c>
      <c r="C231" s="29">
        <v>1</v>
      </c>
      <c r="D231" s="3" t="s">
        <v>19</v>
      </c>
      <c r="E231" s="3"/>
      <c r="F231" s="11"/>
      <c r="G231" s="3"/>
      <c r="H231" s="3"/>
      <c r="K231" s="46"/>
      <c r="L231" s="46"/>
      <c r="M231" s="46"/>
      <c r="N231" s="3"/>
    </row>
    <row r="232" spans="1:14" ht="18.75" x14ac:dyDescent="0.3">
      <c r="A232" s="43"/>
      <c r="B232" s="11" t="s">
        <v>25</v>
      </c>
      <c r="C232" s="29">
        <v>12</v>
      </c>
      <c r="D232" s="3" t="s">
        <v>4</v>
      </c>
      <c r="E232" s="3"/>
      <c r="F232" s="11"/>
      <c r="G232" s="3"/>
      <c r="H232" s="3"/>
      <c r="K232" s="46"/>
      <c r="L232" s="46"/>
      <c r="M232" s="46"/>
      <c r="N232" s="3"/>
    </row>
    <row r="233" spans="1:14" ht="16.5" thickBot="1" x14ac:dyDescent="0.25">
      <c r="A233" s="43"/>
      <c r="B233" s="33" t="s">
        <v>0</v>
      </c>
      <c r="C233" s="34">
        <f>C230*C232*C231</f>
        <v>12</v>
      </c>
      <c r="D233" s="28" t="s">
        <v>4</v>
      </c>
      <c r="E233" s="1"/>
      <c r="F233" s="11"/>
      <c r="G233" s="3"/>
      <c r="H233" s="3"/>
      <c r="J233" s="2"/>
      <c r="K233" s="2"/>
    </row>
    <row r="234" spans="1:14" s="2" customFormat="1" ht="29.45" customHeight="1" x14ac:dyDescent="0.2">
      <c r="A234" s="42" t="s">
        <v>372</v>
      </c>
      <c r="B234" s="196" t="s">
        <v>212</v>
      </c>
      <c r="C234" s="196"/>
      <c r="D234" s="196"/>
      <c r="E234" s="196"/>
      <c r="F234" s="196"/>
      <c r="G234" s="27"/>
      <c r="H234" s="27"/>
      <c r="I234" s="48"/>
    </row>
    <row r="235" spans="1:14" ht="18.75" x14ac:dyDescent="0.3">
      <c r="A235" s="43"/>
      <c r="B235" s="11"/>
      <c r="C235" s="29"/>
      <c r="D235" s="3"/>
      <c r="E235" s="36"/>
      <c r="F235" s="11"/>
      <c r="G235" s="3"/>
      <c r="H235" s="3"/>
      <c r="K235" s="46"/>
      <c r="L235" s="46"/>
      <c r="M235" s="46"/>
      <c r="N235" s="3"/>
    </row>
    <row r="236" spans="1:14" ht="18.75" x14ac:dyDescent="0.3">
      <c r="A236" s="43"/>
      <c r="B236" s="11" t="s">
        <v>18</v>
      </c>
      <c r="C236" s="29">
        <v>1</v>
      </c>
      <c r="D236" s="3" t="s">
        <v>19</v>
      </c>
      <c r="E236" s="3"/>
      <c r="F236" s="11"/>
      <c r="G236" s="3"/>
      <c r="H236" s="3"/>
      <c r="K236" s="46"/>
      <c r="L236" s="46"/>
      <c r="M236" s="46"/>
      <c r="N236" s="3"/>
    </row>
    <row r="237" spans="1:14" ht="18.75" x14ac:dyDescent="0.3">
      <c r="A237" s="43"/>
      <c r="B237" s="11" t="s">
        <v>29</v>
      </c>
      <c r="C237" s="29">
        <v>26</v>
      </c>
      <c r="D237" s="3" t="s">
        <v>28</v>
      </c>
      <c r="E237" s="3"/>
      <c r="F237" s="11"/>
      <c r="G237" s="3"/>
      <c r="H237" s="3"/>
      <c r="K237" s="46"/>
      <c r="L237" s="46"/>
      <c r="M237" s="46"/>
      <c r="N237" s="3"/>
    </row>
    <row r="238" spans="1:14" ht="18.75" x14ac:dyDescent="0.3">
      <c r="A238" s="43"/>
      <c r="B238" s="11" t="s">
        <v>30</v>
      </c>
      <c r="C238" s="29">
        <v>8</v>
      </c>
      <c r="D238" s="3" t="s">
        <v>26</v>
      </c>
      <c r="E238" s="3"/>
      <c r="F238" s="11"/>
      <c r="G238" s="3"/>
      <c r="H238" s="3"/>
      <c r="K238" s="46"/>
      <c r="L238" s="46"/>
      <c r="M238" s="46"/>
      <c r="N238" s="3"/>
    </row>
    <row r="239" spans="1:14" ht="18.75" x14ac:dyDescent="0.3">
      <c r="A239" s="43"/>
      <c r="B239" s="11" t="s">
        <v>25</v>
      </c>
      <c r="C239" s="29">
        <v>12</v>
      </c>
      <c r="D239" s="3" t="s">
        <v>4</v>
      </c>
      <c r="E239" s="3"/>
      <c r="F239" s="11"/>
      <c r="G239" s="3"/>
      <c r="H239" s="3"/>
      <c r="K239" s="46"/>
      <c r="L239" s="46"/>
      <c r="M239" s="46"/>
      <c r="N239" s="3"/>
    </row>
    <row r="240" spans="1:14" ht="16.5" thickBot="1" x14ac:dyDescent="0.25">
      <c r="A240" s="43"/>
      <c r="B240" s="33" t="s">
        <v>0</v>
      </c>
      <c r="C240" s="34">
        <f>C236*C237*C238*C239</f>
        <v>2496</v>
      </c>
      <c r="D240" s="28" t="s">
        <v>22</v>
      </c>
      <c r="E240" s="1"/>
      <c r="F240" s="11"/>
      <c r="G240" s="3"/>
      <c r="H240" s="3"/>
      <c r="J240" s="2"/>
      <c r="K240" s="2"/>
    </row>
    <row r="241" spans="1:14" s="2" customFormat="1" ht="30" customHeight="1" thickBot="1" x14ac:dyDescent="0.25">
      <c r="A241" s="41">
        <v>6</v>
      </c>
      <c r="B241" s="197" t="s">
        <v>513</v>
      </c>
      <c r="C241" s="197"/>
      <c r="D241" s="197"/>
      <c r="E241" s="197"/>
      <c r="F241" s="197"/>
      <c r="G241" s="17"/>
      <c r="H241" s="17"/>
      <c r="I241" s="48"/>
    </row>
    <row r="242" spans="1:14" s="2" customFormat="1" ht="29.45" customHeight="1" x14ac:dyDescent="0.2">
      <c r="A242" s="42" t="s">
        <v>373</v>
      </c>
      <c r="B242" s="196" t="s">
        <v>222</v>
      </c>
      <c r="C242" s="196"/>
      <c r="D242" s="196"/>
      <c r="E242" s="196"/>
      <c r="F242" s="196"/>
      <c r="G242" s="27"/>
      <c r="H242" s="27"/>
      <c r="I242" s="48"/>
    </row>
    <row r="243" spans="1:14" ht="18.75" x14ac:dyDescent="0.3">
      <c r="A243" s="43"/>
      <c r="B243" s="11"/>
      <c r="C243" s="29"/>
      <c r="D243" s="3"/>
      <c r="E243" s="36"/>
      <c r="F243" s="11"/>
      <c r="G243" s="3"/>
      <c r="H243" s="3"/>
      <c r="K243" s="46"/>
      <c r="L243" s="46"/>
      <c r="M243" s="46"/>
      <c r="N243" s="3"/>
    </row>
    <row r="244" spans="1:14" ht="18.75" x14ac:dyDescent="0.3">
      <c r="A244" s="43"/>
      <c r="B244" s="11" t="s">
        <v>223</v>
      </c>
      <c r="C244" s="29">
        <f>C246-C245</f>
        <v>1464</v>
      </c>
      <c r="D244" s="3" t="s">
        <v>42</v>
      </c>
      <c r="E244" s="36"/>
      <c r="F244" s="11"/>
      <c r="G244" s="3"/>
      <c r="H244" s="3"/>
      <c r="K244" s="46"/>
      <c r="L244" s="46"/>
      <c r="M244" s="46"/>
      <c r="N244" s="3"/>
    </row>
    <row r="245" spans="1:14" ht="18.75" x14ac:dyDescent="0.3">
      <c r="A245" s="43"/>
      <c r="B245" s="11" t="s">
        <v>224</v>
      </c>
      <c r="C245" s="29">
        <v>36</v>
      </c>
      <c r="D245" s="3" t="s">
        <v>42</v>
      </c>
      <c r="E245" s="36"/>
      <c r="F245" s="11"/>
      <c r="G245" s="3"/>
      <c r="H245" s="3"/>
      <c r="K245" s="46"/>
      <c r="L245" s="46"/>
      <c r="M245" s="46"/>
      <c r="N245" s="3"/>
    </row>
    <row r="246" spans="1:14" x14ac:dyDescent="0.2">
      <c r="A246" s="43"/>
      <c r="B246" s="11" t="s">
        <v>225</v>
      </c>
      <c r="C246" s="29">
        <v>1500</v>
      </c>
      <c r="D246" s="3" t="s">
        <v>42</v>
      </c>
      <c r="E246" s="1"/>
      <c r="F246" s="11"/>
      <c r="G246" s="3"/>
      <c r="H246" s="3"/>
      <c r="J246" s="2"/>
      <c r="K246" s="2"/>
    </row>
    <row r="247" spans="1:14" x14ac:dyDescent="0.2">
      <c r="A247" s="43"/>
      <c r="B247" s="11" t="s">
        <v>226</v>
      </c>
      <c r="C247" s="29">
        <v>12</v>
      </c>
      <c r="D247" s="3" t="s">
        <v>4</v>
      </c>
      <c r="E247" s="1"/>
      <c r="F247" s="11"/>
      <c r="G247" s="3"/>
      <c r="H247" s="3"/>
      <c r="J247" s="2"/>
      <c r="K247" s="2"/>
    </row>
    <row r="248" spans="1:14" ht="16.5" thickBot="1" x14ac:dyDescent="0.25">
      <c r="A248" s="43"/>
      <c r="B248" s="33" t="s">
        <v>0</v>
      </c>
      <c r="C248" s="34">
        <f>C246*C247</f>
        <v>18000</v>
      </c>
      <c r="D248" s="28" t="s">
        <v>42</v>
      </c>
      <c r="E248" s="1"/>
      <c r="F248" s="11"/>
      <c r="G248" s="3"/>
      <c r="H248" s="3"/>
      <c r="J248" s="2"/>
      <c r="K248" s="2"/>
    </row>
    <row r="249" spans="1:14" s="2" customFormat="1" ht="30" customHeight="1" thickBot="1" x14ac:dyDescent="0.25">
      <c r="A249" s="41">
        <v>7</v>
      </c>
      <c r="B249" s="197" t="s">
        <v>227</v>
      </c>
      <c r="C249" s="197"/>
      <c r="D249" s="197"/>
      <c r="E249" s="197"/>
      <c r="F249" s="197"/>
      <c r="G249" s="17"/>
      <c r="H249" s="17"/>
      <c r="I249" s="48"/>
    </row>
    <row r="250" spans="1:14" s="2" customFormat="1" ht="29.45" customHeight="1" x14ac:dyDescent="0.2">
      <c r="A250" s="42" t="s">
        <v>374</v>
      </c>
      <c r="B250" s="196" t="s">
        <v>325</v>
      </c>
      <c r="C250" s="196"/>
      <c r="D250" s="196"/>
      <c r="E250" s="196"/>
      <c r="F250" s="196"/>
      <c r="G250" s="27"/>
      <c r="H250" s="27"/>
      <c r="I250" s="48"/>
    </row>
    <row r="251" spans="1:14" ht="18.75" x14ac:dyDescent="0.3">
      <c r="A251" s="43"/>
      <c r="B251" s="11"/>
      <c r="C251" s="29"/>
      <c r="D251" s="3"/>
      <c r="E251" s="36"/>
      <c r="F251" s="11"/>
      <c r="G251" s="3"/>
      <c r="H251" s="3"/>
      <c r="K251" s="46"/>
      <c r="L251" s="46"/>
      <c r="M251" s="46"/>
      <c r="N251" s="3"/>
    </row>
    <row r="252" spans="1:14" ht="16.5" thickBot="1" x14ac:dyDescent="0.25">
      <c r="A252" s="43"/>
      <c r="B252" s="33" t="s">
        <v>224</v>
      </c>
      <c r="C252" s="34">
        <v>12</v>
      </c>
      <c r="D252" s="28" t="s">
        <v>42</v>
      </c>
      <c r="E252" s="1"/>
      <c r="F252" s="11"/>
      <c r="G252" s="3"/>
      <c r="H252" s="3"/>
      <c r="J252" s="2"/>
      <c r="K252" s="2"/>
    </row>
    <row r="253" spans="1:14" s="2" customFormat="1" ht="29.45" customHeight="1" x14ac:dyDescent="0.2">
      <c r="A253" s="42" t="s">
        <v>375</v>
      </c>
      <c r="B253" s="196" t="s">
        <v>326</v>
      </c>
      <c r="C253" s="196"/>
      <c r="D253" s="196"/>
      <c r="E253" s="196"/>
      <c r="F253" s="196"/>
      <c r="G253" s="27"/>
      <c r="H253" s="27"/>
      <c r="I253" s="48"/>
    </row>
    <row r="254" spans="1:14" ht="18.75" x14ac:dyDescent="0.3">
      <c r="A254" s="43"/>
      <c r="B254" s="11"/>
      <c r="C254" s="29"/>
      <c r="D254" s="3"/>
      <c r="E254" s="36"/>
      <c r="F254" s="11"/>
      <c r="G254" s="3"/>
      <c r="H254" s="3"/>
      <c r="K254" s="46"/>
      <c r="L254" s="46"/>
      <c r="M254" s="46"/>
      <c r="N254" s="3"/>
    </row>
    <row r="255" spans="1:14" ht="16.5" thickBot="1" x14ac:dyDescent="0.25">
      <c r="A255" s="43"/>
      <c r="B255" s="33" t="s">
        <v>0</v>
      </c>
      <c r="C255" s="34">
        <v>12</v>
      </c>
      <c r="D255" s="28" t="s">
        <v>42</v>
      </c>
      <c r="E255" s="1"/>
      <c r="F255" s="11"/>
      <c r="G255" s="3"/>
      <c r="H255" s="3"/>
      <c r="J255" s="2"/>
      <c r="K255" s="2"/>
    </row>
    <row r="256" spans="1:14" s="2" customFormat="1" ht="30" customHeight="1" thickBot="1" x14ac:dyDescent="0.25">
      <c r="A256" s="41">
        <v>8</v>
      </c>
      <c r="B256" s="197" t="s">
        <v>228</v>
      </c>
      <c r="C256" s="197"/>
      <c r="D256" s="197"/>
      <c r="E256" s="197"/>
      <c r="F256" s="197"/>
      <c r="G256" s="17"/>
      <c r="H256" s="17"/>
      <c r="I256" s="48"/>
    </row>
    <row r="257" spans="1:14" s="2" customFormat="1" ht="29.45" customHeight="1" x14ac:dyDescent="0.2">
      <c r="A257" s="42" t="s">
        <v>376</v>
      </c>
      <c r="B257" s="196" t="s">
        <v>327</v>
      </c>
      <c r="C257" s="196"/>
      <c r="D257" s="196"/>
      <c r="E257" s="196"/>
      <c r="F257" s="196"/>
      <c r="G257" s="27"/>
      <c r="H257" s="27"/>
      <c r="I257" s="48"/>
    </row>
    <row r="258" spans="1:14" ht="18.75" x14ac:dyDescent="0.3">
      <c r="A258" s="43"/>
      <c r="B258" s="11"/>
      <c r="C258" s="29"/>
      <c r="D258" s="3"/>
      <c r="E258" s="36"/>
      <c r="F258" s="11"/>
      <c r="G258" s="3"/>
      <c r="H258" s="3"/>
      <c r="K258" s="46"/>
      <c r="L258" s="46"/>
      <c r="M258" s="46"/>
      <c r="N258" s="3"/>
    </row>
    <row r="259" spans="1:14" ht="16.5" thickBot="1" x14ac:dyDescent="0.25">
      <c r="A259" s="43"/>
      <c r="B259" s="33" t="s">
        <v>229</v>
      </c>
      <c r="C259" s="34">
        <v>20</v>
      </c>
      <c r="D259" s="28" t="s">
        <v>42</v>
      </c>
      <c r="E259" s="1"/>
      <c r="F259" s="11"/>
      <c r="G259" s="3"/>
      <c r="H259" s="3"/>
      <c r="J259" s="2"/>
      <c r="K259" s="2"/>
    </row>
    <row r="260" spans="1:14" s="2" customFormat="1" ht="29.45" customHeight="1" x14ac:dyDescent="0.2">
      <c r="A260" s="42" t="s">
        <v>377</v>
      </c>
      <c r="B260" s="196" t="s">
        <v>260</v>
      </c>
      <c r="C260" s="196"/>
      <c r="D260" s="196"/>
      <c r="E260" s="196"/>
      <c r="F260" s="196"/>
      <c r="G260" s="27"/>
      <c r="H260" s="27"/>
      <c r="I260" s="48"/>
    </row>
    <row r="261" spans="1:14" ht="18.75" x14ac:dyDescent="0.3">
      <c r="A261" s="43"/>
      <c r="B261" s="11"/>
      <c r="C261" s="29"/>
      <c r="D261" s="3"/>
      <c r="E261" s="36"/>
      <c r="F261" s="11"/>
      <c r="G261" s="3"/>
      <c r="H261" s="3"/>
      <c r="K261" s="46"/>
      <c r="L261" s="46"/>
      <c r="M261" s="46"/>
      <c r="N261" s="3"/>
    </row>
    <row r="262" spans="1:14" ht="15.75" x14ac:dyDescent="0.2">
      <c r="A262" s="43"/>
      <c r="B262" s="33" t="s">
        <v>0</v>
      </c>
      <c r="C262" s="34">
        <v>20</v>
      </c>
      <c r="D262" s="28" t="s">
        <v>42</v>
      </c>
      <c r="E262" s="1"/>
      <c r="F262" s="11"/>
      <c r="G262" s="3"/>
      <c r="H262" s="3"/>
      <c r="J262" s="2"/>
      <c r="K262" s="2"/>
    </row>
    <row r="263" spans="1:14" ht="16.5" thickBot="1" x14ac:dyDescent="0.25">
      <c r="A263" s="43"/>
      <c r="B263" s="11"/>
      <c r="C263" s="30"/>
      <c r="D263" s="35"/>
      <c r="E263" s="36"/>
      <c r="F263" s="15"/>
      <c r="G263" s="11"/>
      <c r="H263" s="11"/>
      <c r="J263" s="2"/>
      <c r="K263" s="4"/>
      <c r="L263" s="3"/>
      <c r="M263" s="3"/>
      <c r="N263" s="3"/>
    </row>
    <row r="264" spans="1:14" s="2" customFormat="1" ht="30" customHeight="1" thickBot="1" x14ac:dyDescent="0.25">
      <c r="A264" s="41">
        <v>9</v>
      </c>
      <c r="B264" s="197" t="s">
        <v>31</v>
      </c>
      <c r="C264" s="197"/>
      <c r="D264" s="197"/>
      <c r="E264" s="197"/>
      <c r="F264" s="197"/>
      <c r="G264" s="17"/>
      <c r="H264" s="17"/>
      <c r="I264" s="48"/>
    </row>
    <row r="265" spans="1:14" s="2" customFormat="1" ht="29.45" customHeight="1" x14ac:dyDescent="0.2">
      <c r="A265" s="42" t="s">
        <v>378</v>
      </c>
      <c r="B265" s="196" t="s">
        <v>87</v>
      </c>
      <c r="C265" s="196"/>
      <c r="D265" s="196"/>
      <c r="E265" s="196"/>
      <c r="F265" s="196"/>
      <c r="G265" s="27"/>
      <c r="H265" s="27"/>
      <c r="I265" s="48"/>
    </row>
    <row r="266" spans="1:14" ht="18.75" x14ac:dyDescent="0.3">
      <c r="A266" s="43"/>
      <c r="B266" s="11"/>
      <c r="C266" s="29"/>
      <c r="D266" s="3"/>
      <c r="E266" s="36"/>
      <c r="F266" s="11"/>
      <c r="G266" s="3"/>
      <c r="H266" s="3"/>
      <c r="K266" s="46"/>
      <c r="L266" s="46"/>
      <c r="M266" s="46"/>
      <c r="N266" s="3"/>
    </row>
    <row r="267" spans="1:14" ht="18.75" x14ac:dyDescent="0.3">
      <c r="A267" s="43"/>
      <c r="B267" s="11" t="s">
        <v>41</v>
      </c>
      <c r="C267" s="29">
        <v>74</v>
      </c>
      <c r="D267" s="3" t="s">
        <v>40</v>
      </c>
      <c r="E267" s="37"/>
      <c r="F267" s="11"/>
      <c r="G267" s="3"/>
      <c r="H267" s="3"/>
      <c r="K267" s="46"/>
      <c r="L267" s="46"/>
      <c r="M267" s="46"/>
      <c r="N267" s="3"/>
    </row>
    <row r="268" spans="1:14" ht="18.75" x14ac:dyDescent="0.3">
      <c r="A268" s="43"/>
      <c r="B268" s="11" t="s">
        <v>25</v>
      </c>
      <c r="C268" s="29">
        <v>12</v>
      </c>
      <c r="D268" s="3" t="s">
        <v>4</v>
      </c>
      <c r="E268" s="37"/>
      <c r="F268" s="11"/>
      <c r="G268" s="3"/>
      <c r="H268" s="3"/>
      <c r="K268" s="46"/>
      <c r="L268" s="46"/>
      <c r="M268" s="46"/>
      <c r="N268" s="3"/>
    </row>
    <row r="269" spans="1:14" ht="16.5" thickBot="1" x14ac:dyDescent="0.25">
      <c r="A269" s="43"/>
      <c r="B269" s="33" t="s">
        <v>0</v>
      </c>
      <c r="C269" s="34">
        <f>C267*C268</f>
        <v>888</v>
      </c>
      <c r="D269" s="28" t="s">
        <v>4</v>
      </c>
      <c r="E269" s="37"/>
      <c r="F269" s="11"/>
      <c r="G269" s="3"/>
      <c r="H269" s="3"/>
      <c r="J269" s="2"/>
      <c r="K269" s="2"/>
    </row>
    <row r="270" spans="1:14" s="2" customFormat="1" ht="29.45" customHeight="1" x14ac:dyDescent="0.2">
      <c r="A270" s="42" t="s">
        <v>379</v>
      </c>
      <c r="B270" s="196" t="s">
        <v>88</v>
      </c>
      <c r="C270" s="196"/>
      <c r="D270" s="196"/>
      <c r="E270" s="196"/>
      <c r="F270" s="196"/>
      <c r="G270" s="27"/>
      <c r="H270" s="27"/>
      <c r="I270" s="48"/>
    </row>
    <row r="271" spans="1:14" ht="18.75" x14ac:dyDescent="0.3">
      <c r="A271" s="43"/>
      <c r="B271" s="11"/>
      <c r="C271" s="29"/>
      <c r="D271" s="3"/>
      <c r="E271" s="36"/>
      <c r="F271" s="11"/>
      <c r="G271" s="3"/>
      <c r="H271" s="3"/>
      <c r="K271" s="46"/>
      <c r="L271" s="46"/>
      <c r="M271" s="46"/>
      <c r="N271" s="3"/>
    </row>
    <row r="272" spans="1:14" ht="18.75" x14ac:dyDescent="0.3">
      <c r="A272" s="43"/>
      <c r="B272" s="11" t="s">
        <v>41</v>
      </c>
      <c r="C272" s="29">
        <v>8</v>
      </c>
      <c r="D272" s="3"/>
      <c r="E272" s="37"/>
      <c r="F272" s="11"/>
      <c r="G272" s="3"/>
      <c r="H272" s="3"/>
      <c r="K272" s="46"/>
      <c r="L272" s="46"/>
      <c r="M272" s="46"/>
      <c r="N272" s="3"/>
    </row>
    <row r="273" spans="1:14" ht="18.75" x14ac:dyDescent="0.3">
      <c r="A273" s="43"/>
      <c r="B273" s="11" t="s">
        <v>25</v>
      </c>
      <c r="C273" s="29">
        <v>12</v>
      </c>
      <c r="D273" s="3" t="s">
        <v>4</v>
      </c>
      <c r="E273" s="37"/>
      <c r="F273" s="11"/>
      <c r="G273" s="3"/>
      <c r="H273" s="3"/>
      <c r="K273" s="46"/>
      <c r="L273" s="46"/>
      <c r="M273" s="46"/>
      <c r="N273" s="3"/>
    </row>
    <row r="274" spans="1:14" ht="16.5" thickBot="1" x14ac:dyDescent="0.25">
      <c r="A274" s="43"/>
      <c r="B274" s="33" t="s">
        <v>0</v>
      </c>
      <c r="C274" s="34">
        <f>C272*C273</f>
        <v>96</v>
      </c>
      <c r="D274" s="28" t="s">
        <v>4</v>
      </c>
      <c r="E274" s="37"/>
      <c r="F274" s="11"/>
      <c r="G274" s="3"/>
      <c r="H274" s="3"/>
      <c r="J274" s="2"/>
      <c r="K274" s="2"/>
    </row>
    <row r="275" spans="1:14" s="2" customFormat="1" ht="29.45" customHeight="1" x14ac:dyDescent="0.2">
      <c r="A275" s="42" t="s">
        <v>380</v>
      </c>
      <c r="B275" s="196" t="s">
        <v>89</v>
      </c>
      <c r="C275" s="196"/>
      <c r="D275" s="196"/>
      <c r="E275" s="196"/>
      <c r="F275" s="196"/>
      <c r="G275" s="27"/>
      <c r="H275" s="27"/>
      <c r="I275" s="48"/>
    </row>
    <row r="276" spans="1:14" ht="18.75" x14ac:dyDescent="0.3">
      <c r="A276" s="43"/>
      <c r="B276" s="11"/>
      <c r="C276" s="29"/>
      <c r="D276" s="3"/>
      <c r="E276" s="36"/>
      <c r="F276" s="11"/>
      <c r="G276" s="3"/>
      <c r="H276" s="3"/>
      <c r="K276" s="46"/>
      <c r="L276" s="46"/>
      <c r="M276" s="46"/>
      <c r="N276" s="3"/>
    </row>
    <row r="277" spans="1:14" ht="18.75" x14ac:dyDescent="0.3">
      <c r="A277" s="43"/>
      <c r="B277" s="11" t="s">
        <v>41</v>
      </c>
      <c r="C277" s="29">
        <v>4</v>
      </c>
      <c r="D277" s="3"/>
      <c r="E277" s="37"/>
      <c r="F277" s="11"/>
      <c r="G277" s="3"/>
      <c r="H277" s="3"/>
      <c r="K277" s="46"/>
      <c r="L277" s="46"/>
      <c r="M277" s="46"/>
      <c r="N277" s="3"/>
    </row>
    <row r="278" spans="1:14" ht="18.75" x14ac:dyDescent="0.3">
      <c r="A278" s="43"/>
      <c r="B278" s="11" t="s">
        <v>25</v>
      </c>
      <c r="C278" s="29">
        <v>12</v>
      </c>
      <c r="D278" s="3" t="s">
        <v>4</v>
      </c>
      <c r="E278" s="37"/>
      <c r="F278" s="11"/>
      <c r="G278" s="3"/>
      <c r="H278" s="3"/>
      <c r="K278" s="46"/>
      <c r="L278" s="46"/>
      <c r="M278" s="46"/>
      <c r="N278" s="3"/>
    </row>
    <row r="279" spans="1:14" ht="16.5" thickBot="1" x14ac:dyDescent="0.25">
      <c r="A279" s="43"/>
      <c r="B279" s="33" t="s">
        <v>0</v>
      </c>
      <c r="C279" s="34">
        <f>C277*C278</f>
        <v>48</v>
      </c>
      <c r="D279" s="28" t="s">
        <v>4</v>
      </c>
      <c r="E279" s="37"/>
      <c r="F279" s="11"/>
      <c r="G279" s="3"/>
      <c r="H279" s="3"/>
      <c r="J279" s="2"/>
      <c r="K279" s="2"/>
    </row>
    <row r="280" spans="1:14" s="2" customFormat="1" ht="29.45" customHeight="1" x14ac:dyDescent="0.2">
      <c r="A280" s="42" t="s">
        <v>381</v>
      </c>
      <c r="B280" s="196" t="s">
        <v>90</v>
      </c>
      <c r="C280" s="196"/>
      <c r="D280" s="196"/>
      <c r="E280" s="196"/>
      <c r="F280" s="196"/>
      <c r="G280" s="27"/>
      <c r="H280" s="27"/>
      <c r="I280" s="48"/>
    </row>
    <row r="281" spans="1:14" ht="18.75" x14ac:dyDescent="0.3">
      <c r="A281" s="43"/>
      <c r="B281" s="11"/>
      <c r="C281" s="29"/>
      <c r="D281" s="3"/>
      <c r="E281" s="36"/>
      <c r="F281" s="11"/>
      <c r="G281" s="3"/>
      <c r="H281" s="3"/>
      <c r="K281" s="46"/>
      <c r="L281" s="46"/>
      <c r="M281" s="46"/>
      <c r="N281" s="3"/>
    </row>
    <row r="282" spans="1:14" ht="18.75" x14ac:dyDescent="0.3">
      <c r="A282" s="43"/>
      <c r="B282" s="11" t="s">
        <v>41</v>
      </c>
      <c r="C282" s="29">
        <v>74</v>
      </c>
      <c r="D282" s="3"/>
      <c r="E282" s="37"/>
      <c r="F282" s="11"/>
      <c r="G282" s="3"/>
      <c r="H282" s="3"/>
      <c r="K282" s="46"/>
      <c r="L282" s="46"/>
      <c r="M282" s="46"/>
      <c r="N282" s="3"/>
    </row>
    <row r="283" spans="1:14" ht="18.75" x14ac:dyDescent="0.3">
      <c r="A283" s="43"/>
      <c r="B283" s="11" t="s">
        <v>43</v>
      </c>
      <c r="C283" s="29">
        <v>12</v>
      </c>
      <c r="D283" s="3" t="s">
        <v>4</v>
      </c>
      <c r="E283" s="37"/>
      <c r="F283" s="11"/>
      <c r="G283" s="3"/>
      <c r="H283" s="3"/>
      <c r="K283" s="46"/>
      <c r="L283" s="46"/>
      <c r="M283" s="46"/>
      <c r="N283" s="3"/>
    </row>
    <row r="284" spans="1:14" ht="16.5" thickBot="1" x14ac:dyDescent="0.25">
      <c r="A284" s="43"/>
      <c r="B284" s="33" t="s">
        <v>0</v>
      </c>
      <c r="C284" s="34">
        <f>C282*C283</f>
        <v>888</v>
      </c>
      <c r="D284" s="28" t="s">
        <v>4</v>
      </c>
      <c r="E284" s="37"/>
      <c r="F284" s="11"/>
      <c r="G284" s="3"/>
      <c r="H284" s="3"/>
      <c r="J284" s="2"/>
      <c r="K284" s="2"/>
    </row>
    <row r="285" spans="1:14" s="2" customFormat="1" ht="29.45" customHeight="1" x14ac:dyDescent="0.2">
      <c r="A285" s="42" t="s">
        <v>382</v>
      </c>
      <c r="B285" s="196" t="s">
        <v>91</v>
      </c>
      <c r="C285" s="196"/>
      <c r="D285" s="196"/>
      <c r="E285" s="196"/>
      <c r="F285" s="196"/>
      <c r="G285" s="27"/>
      <c r="H285" s="27"/>
      <c r="I285" s="48"/>
    </row>
    <row r="286" spans="1:14" ht="18.75" x14ac:dyDescent="0.3">
      <c r="A286" s="43"/>
      <c r="B286" s="11"/>
      <c r="C286" s="29"/>
      <c r="D286" s="3"/>
      <c r="E286" s="36"/>
      <c r="F286" s="11"/>
      <c r="G286" s="3"/>
      <c r="H286" s="3"/>
      <c r="K286" s="46"/>
      <c r="L286" s="46"/>
      <c r="M286" s="46"/>
      <c r="N286" s="3"/>
    </row>
    <row r="287" spans="1:14" ht="18.75" x14ac:dyDescent="0.3">
      <c r="A287" s="43"/>
      <c r="B287" s="11" t="s">
        <v>67</v>
      </c>
      <c r="C287" s="29">
        <v>37</v>
      </c>
      <c r="D287" s="3" t="s">
        <v>19</v>
      </c>
      <c r="E287" s="3"/>
      <c r="F287" s="11"/>
      <c r="G287" s="3"/>
      <c r="H287" s="3"/>
      <c r="K287" s="46"/>
      <c r="L287" s="46"/>
      <c r="M287" s="46"/>
      <c r="N287" s="3"/>
    </row>
    <row r="288" spans="1:14" ht="18.75" x14ac:dyDescent="0.3">
      <c r="A288" s="43"/>
      <c r="B288" s="11" t="s">
        <v>66</v>
      </c>
      <c r="C288" s="29">
        <v>4</v>
      </c>
      <c r="D288" s="3" t="s">
        <v>19</v>
      </c>
      <c r="E288" s="3"/>
      <c r="F288" s="11"/>
      <c r="G288" s="3"/>
      <c r="H288" s="3"/>
      <c r="K288" s="46"/>
      <c r="L288" s="46"/>
      <c r="M288" s="46"/>
      <c r="N288" s="3"/>
    </row>
    <row r="289" spans="1:14" ht="16.5" thickBot="1" x14ac:dyDescent="0.25">
      <c r="A289" s="43"/>
      <c r="B289" s="33" t="s">
        <v>0</v>
      </c>
      <c r="C289" s="34">
        <f>(C287+C288)</f>
        <v>41</v>
      </c>
      <c r="D289" s="28" t="s">
        <v>19</v>
      </c>
      <c r="E289" s="1"/>
      <c r="F289" s="11"/>
      <c r="G289" s="3"/>
      <c r="H289" s="3"/>
      <c r="J289" s="2"/>
      <c r="K289" s="2"/>
    </row>
    <row r="290" spans="1:14" s="2" customFormat="1" ht="29.45" customHeight="1" x14ac:dyDescent="0.2">
      <c r="A290" s="42" t="s">
        <v>383</v>
      </c>
      <c r="B290" s="196" t="s">
        <v>92</v>
      </c>
      <c r="C290" s="196"/>
      <c r="D290" s="196"/>
      <c r="E290" s="196"/>
      <c r="F290" s="196"/>
      <c r="G290" s="27"/>
      <c r="H290" s="27"/>
      <c r="I290" s="48"/>
    </row>
    <row r="291" spans="1:14" ht="18.75" x14ac:dyDescent="0.3">
      <c r="A291" s="43"/>
      <c r="B291" s="11"/>
      <c r="C291" s="29"/>
      <c r="D291" s="3"/>
      <c r="E291" s="36"/>
      <c r="F291" s="11"/>
      <c r="G291" s="3"/>
      <c r="H291" s="3"/>
      <c r="K291" s="46"/>
      <c r="L291" s="46"/>
      <c r="M291" s="46"/>
      <c r="N291" s="3"/>
    </row>
    <row r="292" spans="1:14" ht="18.75" x14ac:dyDescent="0.3">
      <c r="A292" s="43"/>
      <c r="B292" s="11" t="s">
        <v>18</v>
      </c>
      <c r="C292" s="29">
        <v>4</v>
      </c>
      <c r="D292" s="3" t="s">
        <v>19</v>
      </c>
      <c r="E292" s="3"/>
      <c r="F292" s="11"/>
      <c r="G292" s="3"/>
      <c r="H292" s="3"/>
      <c r="K292" s="46"/>
      <c r="L292" s="46"/>
      <c r="M292" s="46"/>
      <c r="N292" s="3"/>
    </row>
    <row r="293" spans="1:14" ht="18.75" x14ac:dyDescent="0.3">
      <c r="A293" s="43"/>
      <c r="B293" s="11" t="s">
        <v>25</v>
      </c>
      <c r="C293" s="29">
        <v>12</v>
      </c>
      <c r="D293" s="3" t="s">
        <v>4</v>
      </c>
      <c r="E293" s="3"/>
      <c r="F293" s="11"/>
      <c r="G293" s="3"/>
      <c r="H293" s="3"/>
      <c r="K293" s="46"/>
      <c r="L293" s="46"/>
      <c r="M293" s="46"/>
      <c r="N293" s="3"/>
    </row>
    <row r="294" spans="1:14" ht="16.5" thickBot="1" x14ac:dyDescent="0.25">
      <c r="A294" s="43"/>
      <c r="B294" s="33" t="s">
        <v>0</v>
      </c>
      <c r="C294" s="34">
        <f>C292*C293</f>
        <v>48</v>
      </c>
      <c r="D294" s="28" t="s">
        <v>4</v>
      </c>
      <c r="E294" s="1"/>
      <c r="F294" s="11"/>
      <c r="G294" s="3"/>
      <c r="H294" s="3"/>
      <c r="J294" s="2"/>
      <c r="K294" s="2"/>
    </row>
    <row r="295" spans="1:14" s="2" customFormat="1" ht="30" customHeight="1" thickBot="1" x14ac:dyDescent="0.25">
      <c r="A295" s="41">
        <v>10</v>
      </c>
      <c r="B295" s="197" t="s">
        <v>256</v>
      </c>
      <c r="C295" s="197"/>
      <c r="D295" s="197"/>
      <c r="E295" s="197"/>
      <c r="F295" s="197"/>
      <c r="G295" s="17"/>
      <c r="H295" s="17"/>
      <c r="I295" s="48"/>
      <c r="J295" s="2" t="s">
        <v>49</v>
      </c>
    </row>
    <row r="296" spans="1:14" s="2" customFormat="1" ht="29.45" customHeight="1" x14ac:dyDescent="0.2">
      <c r="A296" s="42" t="s">
        <v>384</v>
      </c>
      <c r="B296" s="196" t="s">
        <v>93</v>
      </c>
      <c r="C296" s="196"/>
      <c r="D296" s="196"/>
      <c r="E296" s="196"/>
      <c r="F296" s="196"/>
      <c r="G296" s="27"/>
      <c r="H296" s="27"/>
      <c r="I296" s="48"/>
      <c r="J296" s="2" t="s">
        <v>50</v>
      </c>
    </row>
    <row r="297" spans="1:14" ht="18.75" x14ac:dyDescent="0.3">
      <c r="A297" s="43"/>
      <c r="B297" s="11"/>
      <c r="C297" s="29"/>
      <c r="D297" s="3"/>
      <c r="E297" s="36"/>
      <c r="F297" s="11"/>
      <c r="G297" s="3"/>
      <c r="H297" s="3"/>
      <c r="K297" s="46"/>
      <c r="L297" s="46"/>
      <c r="M297" s="46"/>
      <c r="N297" s="3"/>
    </row>
    <row r="298" spans="1:14" ht="18.75" x14ac:dyDescent="0.3">
      <c r="A298" s="43"/>
      <c r="B298" s="11" t="s">
        <v>34</v>
      </c>
      <c r="C298" s="29">
        <v>8</v>
      </c>
      <c r="D298" s="3"/>
      <c r="E298" s="3"/>
      <c r="F298" s="11"/>
      <c r="G298" s="3"/>
      <c r="H298" s="3"/>
      <c r="K298" s="46"/>
      <c r="L298" s="46"/>
      <c r="M298" s="46"/>
      <c r="N298" s="3"/>
    </row>
    <row r="299" spans="1:14" ht="18.75" x14ac:dyDescent="0.3">
      <c r="A299" s="43"/>
      <c r="B299" s="11" t="s">
        <v>33</v>
      </c>
      <c r="C299" s="29">
        <v>5</v>
      </c>
      <c r="D299" s="3"/>
      <c r="E299" s="36"/>
      <c r="F299" s="11"/>
      <c r="G299" s="3"/>
      <c r="H299" s="3"/>
      <c r="K299" s="46"/>
      <c r="L299" s="46"/>
      <c r="M299" s="46"/>
      <c r="N299" s="3"/>
    </row>
    <row r="300" spans="1:14" ht="18.75" x14ac:dyDescent="0.3">
      <c r="A300" s="43"/>
      <c r="B300" s="11" t="s">
        <v>32</v>
      </c>
      <c r="C300" s="29">
        <f>C298*C299</f>
        <v>40</v>
      </c>
      <c r="D300" s="3"/>
      <c r="E300" s="36"/>
      <c r="F300" s="11"/>
      <c r="G300" s="3"/>
      <c r="H300" s="3"/>
      <c r="K300" s="46"/>
      <c r="L300" s="46"/>
      <c r="M300" s="46"/>
      <c r="N300" s="3"/>
    </row>
    <row r="301" spans="1:14" ht="18.75" x14ac:dyDescent="0.3">
      <c r="A301" s="43"/>
      <c r="B301" s="11" t="s">
        <v>25</v>
      </c>
      <c r="C301" s="29">
        <v>12</v>
      </c>
      <c r="D301" s="3" t="s">
        <v>4</v>
      </c>
      <c r="E301" s="36"/>
      <c r="F301" s="11"/>
      <c r="G301" s="3"/>
      <c r="H301" s="3"/>
      <c r="K301" s="46"/>
      <c r="L301" s="46"/>
      <c r="M301" s="46"/>
      <c r="N301" s="3"/>
    </row>
    <row r="302" spans="1:14" ht="16.5" thickBot="1" x14ac:dyDescent="0.25">
      <c r="A302" s="43"/>
      <c r="B302" s="33" t="s">
        <v>0</v>
      </c>
      <c r="C302" s="34">
        <f>C300*C301</f>
        <v>480</v>
      </c>
      <c r="D302" s="28" t="s">
        <v>4</v>
      </c>
      <c r="E302" s="36"/>
      <c r="F302" s="11"/>
      <c r="G302" s="3"/>
      <c r="H302" s="3"/>
      <c r="J302" s="2"/>
      <c r="K302" s="2"/>
    </row>
    <row r="303" spans="1:14" s="2" customFormat="1" ht="29.45" customHeight="1" x14ac:dyDescent="0.2">
      <c r="A303" s="42" t="s">
        <v>385</v>
      </c>
      <c r="B303" s="196" t="s">
        <v>113</v>
      </c>
      <c r="C303" s="196"/>
      <c r="D303" s="196"/>
      <c r="E303" s="196"/>
      <c r="F303" s="196"/>
      <c r="G303" s="27"/>
      <c r="H303" s="27"/>
      <c r="I303" s="48"/>
    </row>
    <row r="304" spans="1:14" ht="18.75" x14ac:dyDescent="0.3">
      <c r="A304" s="43"/>
      <c r="B304" s="11"/>
      <c r="C304" s="29"/>
      <c r="D304" s="3"/>
      <c r="E304" s="36"/>
      <c r="F304" s="11"/>
      <c r="G304" s="3"/>
      <c r="H304" s="3"/>
      <c r="K304" s="46"/>
      <c r="L304" s="46"/>
      <c r="M304" s="46"/>
      <c r="N304" s="3"/>
    </row>
    <row r="305" spans="1:14" ht="18.75" x14ac:dyDescent="0.3">
      <c r="A305" s="43"/>
      <c r="B305" s="11" t="s">
        <v>33</v>
      </c>
      <c r="C305" s="29">
        <v>4</v>
      </c>
      <c r="D305" s="3"/>
      <c r="E305" s="36"/>
      <c r="F305" s="11"/>
      <c r="G305" s="3"/>
      <c r="H305" s="3"/>
      <c r="K305" s="46"/>
      <c r="L305" s="46"/>
      <c r="M305" s="46"/>
      <c r="N305" s="3"/>
    </row>
    <row r="306" spans="1:14" ht="18.75" x14ac:dyDescent="0.3">
      <c r="A306" s="43"/>
      <c r="B306" s="11" t="s">
        <v>25</v>
      </c>
      <c r="C306" s="29">
        <v>12</v>
      </c>
      <c r="D306" s="3" t="s">
        <v>4</v>
      </c>
      <c r="E306" s="36"/>
      <c r="F306" s="11"/>
      <c r="G306" s="3"/>
      <c r="H306" s="3"/>
      <c r="K306" s="46"/>
      <c r="L306" s="46"/>
      <c r="M306" s="46"/>
      <c r="N306" s="3"/>
    </row>
    <row r="307" spans="1:14" ht="16.5" thickBot="1" x14ac:dyDescent="0.25">
      <c r="A307" s="43"/>
      <c r="B307" s="33" t="s">
        <v>0</v>
      </c>
      <c r="C307" s="34">
        <f>C305*C306</f>
        <v>48</v>
      </c>
      <c r="D307" s="28" t="s">
        <v>4</v>
      </c>
      <c r="E307" s="36"/>
      <c r="F307" s="11"/>
      <c r="G307" s="3"/>
      <c r="H307" s="3"/>
      <c r="J307" s="2"/>
      <c r="K307" s="2"/>
    </row>
    <row r="308" spans="1:14" s="2" customFormat="1" ht="29.45" customHeight="1" x14ac:dyDescent="0.2">
      <c r="A308" s="42" t="s">
        <v>386</v>
      </c>
      <c r="B308" s="196" t="s">
        <v>94</v>
      </c>
      <c r="C308" s="196"/>
      <c r="D308" s="196"/>
      <c r="E308" s="196"/>
      <c r="F308" s="196"/>
      <c r="G308" s="27"/>
      <c r="H308" s="27"/>
      <c r="I308" s="48"/>
    </row>
    <row r="309" spans="1:14" ht="18.75" x14ac:dyDescent="0.3">
      <c r="A309" s="43"/>
      <c r="B309" s="11"/>
      <c r="C309" s="29"/>
      <c r="D309" s="3"/>
      <c r="E309" s="36"/>
      <c r="F309" s="11"/>
      <c r="G309" s="3"/>
      <c r="H309" s="3"/>
      <c r="K309" s="46"/>
      <c r="L309" s="46"/>
      <c r="M309" s="46"/>
      <c r="N309" s="3"/>
    </row>
    <row r="310" spans="1:14" ht="18.75" x14ac:dyDescent="0.3">
      <c r="A310" s="43"/>
      <c r="B310" s="11" t="s">
        <v>27</v>
      </c>
      <c r="C310" s="29">
        <v>8</v>
      </c>
      <c r="D310" s="3"/>
      <c r="E310" s="3"/>
      <c r="F310" s="11"/>
      <c r="G310" s="3"/>
      <c r="H310" s="3"/>
      <c r="K310" s="46"/>
      <c r="L310" s="46"/>
      <c r="M310" s="46"/>
      <c r="N310" s="3"/>
    </row>
    <row r="311" spans="1:14" ht="18.75" x14ac:dyDescent="0.3">
      <c r="A311" s="43"/>
      <c r="B311" s="11" t="s">
        <v>18</v>
      </c>
      <c r="C311" s="29">
        <v>2</v>
      </c>
      <c r="D311" s="3" t="s">
        <v>19</v>
      </c>
      <c r="E311" s="36"/>
      <c r="F311" s="11"/>
      <c r="G311" s="3"/>
      <c r="H311" s="3"/>
      <c r="K311" s="46"/>
      <c r="L311" s="46"/>
      <c r="M311" s="46"/>
      <c r="N311" s="3"/>
    </row>
    <row r="312" spans="1:14" ht="18.75" x14ac:dyDescent="0.3">
      <c r="A312" s="43"/>
      <c r="B312" s="11" t="s">
        <v>25</v>
      </c>
      <c r="C312" s="29">
        <v>12</v>
      </c>
      <c r="D312" s="3" t="s">
        <v>4</v>
      </c>
      <c r="E312" s="36"/>
      <c r="F312" s="11"/>
      <c r="G312" s="3"/>
      <c r="H312" s="3"/>
      <c r="K312" s="46"/>
      <c r="L312" s="46"/>
      <c r="M312" s="46"/>
      <c r="N312" s="3"/>
    </row>
    <row r="313" spans="1:14" ht="16.5" thickBot="1" x14ac:dyDescent="0.25">
      <c r="A313" s="43"/>
      <c r="B313" s="33" t="s">
        <v>0</v>
      </c>
      <c r="C313" s="34">
        <f>C311*C312*C310</f>
        <v>192</v>
      </c>
      <c r="D313" s="28" t="s">
        <v>4</v>
      </c>
      <c r="E313" s="36"/>
      <c r="F313" s="11"/>
      <c r="G313" s="3"/>
      <c r="H313" s="3"/>
      <c r="J313" s="2"/>
      <c r="K313" s="2"/>
    </row>
    <row r="314" spans="1:14" s="2" customFormat="1" ht="29.45" customHeight="1" x14ac:dyDescent="0.2">
      <c r="A314" s="42" t="s">
        <v>387</v>
      </c>
      <c r="B314" s="196" t="s">
        <v>95</v>
      </c>
      <c r="C314" s="196"/>
      <c r="D314" s="196"/>
      <c r="E314" s="196"/>
      <c r="F314" s="196"/>
      <c r="G314" s="27"/>
      <c r="H314" s="27"/>
      <c r="I314" s="48"/>
    </row>
    <row r="315" spans="1:14" ht="18.75" x14ac:dyDescent="0.3">
      <c r="A315" s="43"/>
      <c r="B315" s="11"/>
      <c r="C315" s="29"/>
      <c r="D315" s="3"/>
      <c r="E315" s="36"/>
      <c r="F315" s="11"/>
      <c r="G315" s="3"/>
      <c r="H315" s="3"/>
      <c r="K315" s="46"/>
      <c r="L315" s="46"/>
      <c r="M315" s="46"/>
      <c r="N315" s="3"/>
    </row>
    <row r="316" spans="1:14" ht="18.75" x14ac:dyDescent="0.3">
      <c r="A316" s="43"/>
      <c r="B316" s="11" t="s">
        <v>27</v>
      </c>
      <c r="C316" s="29">
        <v>8</v>
      </c>
      <c r="D316" s="3"/>
      <c r="E316" s="3"/>
      <c r="F316" s="11"/>
      <c r="G316" s="3"/>
      <c r="H316" s="3"/>
      <c r="K316" s="46"/>
      <c r="L316" s="46"/>
      <c r="M316" s="46"/>
      <c r="N316" s="3"/>
    </row>
    <row r="317" spans="1:14" ht="18.75" x14ac:dyDescent="0.3">
      <c r="A317" s="43"/>
      <c r="B317" s="11" t="s">
        <v>18</v>
      </c>
      <c r="C317" s="29">
        <v>0.5</v>
      </c>
      <c r="D317" s="3" t="s">
        <v>19</v>
      </c>
      <c r="E317" s="135" t="s">
        <v>68</v>
      </c>
      <c r="F317" s="11"/>
      <c r="G317" s="3"/>
      <c r="H317" s="3"/>
      <c r="K317" s="46"/>
      <c r="L317" s="46"/>
      <c r="M317" s="46"/>
      <c r="N317" s="3"/>
    </row>
    <row r="318" spans="1:14" ht="18.75" x14ac:dyDescent="0.3">
      <c r="A318" s="43"/>
      <c r="B318" s="11" t="s">
        <v>25</v>
      </c>
      <c r="C318" s="29">
        <v>12</v>
      </c>
      <c r="D318" s="3" t="s">
        <v>4</v>
      </c>
      <c r="E318" s="3"/>
      <c r="F318" s="11"/>
      <c r="G318" s="3"/>
      <c r="H318" s="3"/>
      <c r="K318" s="46"/>
      <c r="L318" s="46"/>
      <c r="M318" s="46"/>
      <c r="N318" s="3"/>
    </row>
    <row r="319" spans="1:14" ht="16.5" thickBot="1" x14ac:dyDescent="0.25">
      <c r="A319" s="43"/>
      <c r="B319" s="33" t="s">
        <v>0</v>
      </c>
      <c r="C319" s="34">
        <f>C316*C317*C318</f>
        <v>48</v>
      </c>
      <c r="D319" s="28" t="s">
        <v>4</v>
      </c>
      <c r="E319" s="1"/>
      <c r="F319" s="11"/>
      <c r="G319" s="3"/>
      <c r="H319" s="3"/>
      <c r="J319" s="2"/>
      <c r="K319" s="2"/>
    </row>
    <row r="320" spans="1:14" s="2" customFormat="1" ht="29.45" customHeight="1" x14ac:dyDescent="0.2">
      <c r="A320" s="42" t="s">
        <v>388</v>
      </c>
      <c r="B320" s="196" t="s">
        <v>96</v>
      </c>
      <c r="C320" s="196"/>
      <c r="D320" s="196"/>
      <c r="E320" s="196"/>
      <c r="F320" s="196"/>
      <c r="G320" s="27"/>
      <c r="H320" s="27"/>
      <c r="I320" s="48"/>
    </row>
    <row r="321" spans="1:14" ht="18.75" x14ac:dyDescent="0.3">
      <c r="A321" s="43"/>
      <c r="B321" s="11"/>
      <c r="C321" s="29"/>
      <c r="D321" s="3"/>
      <c r="E321" s="36"/>
      <c r="F321" s="11"/>
      <c r="G321" s="3"/>
      <c r="H321" s="3"/>
      <c r="K321" s="46"/>
      <c r="L321" s="46"/>
      <c r="M321" s="46"/>
      <c r="N321" s="3"/>
    </row>
    <row r="322" spans="1:14" ht="18.75" x14ac:dyDescent="0.3">
      <c r="A322" s="43"/>
      <c r="B322" s="11" t="s">
        <v>27</v>
      </c>
      <c r="C322" s="29">
        <v>8</v>
      </c>
      <c r="D322" s="3"/>
      <c r="E322" s="3"/>
      <c r="F322" s="11"/>
      <c r="G322" s="3"/>
      <c r="H322" s="3"/>
      <c r="K322" s="46"/>
      <c r="L322" s="46"/>
      <c r="M322" s="46"/>
      <c r="N322" s="3"/>
    </row>
    <row r="323" spans="1:14" ht="18.75" x14ac:dyDescent="0.3">
      <c r="A323" s="43"/>
      <c r="B323" s="11" t="s">
        <v>18</v>
      </c>
      <c r="C323" s="29">
        <v>0.5</v>
      </c>
      <c r="D323" s="3"/>
      <c r="E323" s="135" t="s">
        <v>69</v>
      </c>
      <c r="F323" s="11"/>
      <c r="G323" s="3"/>
      <c r="H323" s="3"/>
      <c r="K323" s="46"/>
      <c r="L323" s="46"/>
      <c r="M323" s="46"/>
      <c r="N323" s="3"/>
    </row>
    <row r="324" spans="1:14" ht="18.75" x14ac:dyDescent="0.3">
      <c r="A324" s="43"/>
      <c r="B324" s="11" t="s">
        <v>45</v>
      </c>
      <c r="C324" s="29">
        <f>C322*C323</f>
        <v>4</v>
      </c>
      <c r="D324" s="3"/>
      <c r="E324" s="3"/>
      <c r="F324" s="11"/>
      <c r="G324" s="3"/>
      <c r="H324" s="3"/>
      <c r="K324" s="46"/>
      <c r="L324" s="46"/>
      <c r="M324" s="46"/>
      <c r="N324" s="3"/>
    </row>
    <row r="325" spans="1:14" ht="18.75" x14ac:dyDescent="0.3">
      <c r="A325" s="43"/>
      <c r="B325" s="11" t="s">
        <v>29</v>
      </c>
      <c r="C325" s="29">
        <v>26</v>
      </c>
      <c r="D325" s="3" t="s">
        <v>28</v>
      </c>
      <c r="E325" s="3"/>
      <c r="F325" s="11"/>
      <c r="G325" s="3"/>
      <c r="H325" s="3"/>
      <c r="K325" s="46"/>
      <c r="L325" s="46"/>
      <c r="M325" s="46"/>
      <c r="N325" s="3"/>
    </row>
    <row r="326" spans="1:14" ht="18.75" x14ac:dyDescent="0.3">
      <c r="A326" s="43"/>
      <c r="B326" s="11" t="s">
        <v>30</v>
      </c>
      <c r="C326" s="29">
        <v>8</v>
      </c>
      <c r="D326" s="3" t="s">
        <v>26</v>
      </c>
      <c r="E326" s="3"/>
      <c r="F326" s="11"/>
      <c r="G326" s="3"/>
      <c r="H326" s="3"/>
      <c r="K326" s="46"/>
      <c r="L326" s="46"/>
      <c r="M326" s="46"/>
      <c r="N326" s="3"/>
    </row>
    <row r="327" spans="1:14" ht="18.75" x14ac:dyDescent="0.3">
      <c r="A327" s="43"/>
      <c r="B327" s="11" t="s">
        <v>25</v>
      </c>
      <c r="C327" s="29">
        <v>12</v>
      </c>
      <c r="D327" s="3" t="s">
        <v>4</v>
      </c>
      <c r="E327" s="3"/>
      <c r="F327" s="11"/>
      <c r="G327" s="3"/>
      <c r="H327" s="3"/>
      <c r="K327" s="46"/>
      <c r="L327" s="46"/>
      <c r="M327" s="46"/>
      <c r="N327" s="3"/>
    </row>
    <row r="328" spans="1:14" ht="16.5" thickBot="1" x14ac:dyDescent="0.25">
      <c r="A328" s="43"/>
      <c r="B328" s="33" t="s">
        <v>0</v>
      </c>
      <c r="C328" s="34">
        <f>C324*C325*C326*C327</f>
        <v>9984</v>
      </c>
      <c r="D328" s="28" t="s">
        <v>22</v>
      </c>
      <c r="E328" s="1"/>
      <c r="F328" s="11"/>
      <c r="G328" s="3"/>
      <c r="H328" s="3"/>
      <c r="J328" s="2"/>
      <c r="K328" s="2"/>
    </row>
    <row r="329" spans="1:14" s="2" customFormat="1" ht="29.45" customHeight="1" x14ac:dyDescent="0.2">
      <c r="A329" s="42" t="s">
        <v>389</v>
      </c>
      <c r="B329" s="196" t="s">
        <v>97</v>
      </c>
      <c r="C329" s="196"/>
      <c r="D329" s="196"/>
      <c r="E329" s="196"/>
      <c r="F329" s="196"/>
      <c r="G329" s="27"/>
      <c r="H329" s="27"/>
      <c r="I329" s="48"/>
    </row>
    <row r="330" spans="1:14" ht="18.75" x14ac:dyDescent="0.3">
      <c r="A330" s="43"/>
      <c r="B330" s="11"/>
      <c r="C330" s="29"/>
      <c r="D330" s="3"/>
      <c r="E330" s="36"/>
      <c r="F330" s="11"/>
      <c r="G330" s="3"/>
      <c r="H330" s="3"/>
      <c r="J330" s="1">
        <f>8*2+2</f>
        <v>18</v>
      </c>
      <c r="K330" s="46"/>
      <c r="L330" s="46"/>
      <c r="M330" s="46"/>
      <c r="N330" s="3"/>
    </row>
    <row r="331" spans="1:14" ht="18.75" x14ac:dyDescent="0.3">
      <c r="A331" s="43"/>
      <c r="B331" s="11" t="s">
        <v>27</v>
      </c>
      <c r="C331" s="29">
        <v>8</v>
      </c>
      <c r="D331" s="3"/>
      <c r="E331" s="3"/>
      <c r="F331" s="11"/>
      <c r="G331" s="3"/>
      <c r="H331" s="3"/>
      <c r="J331" s="1">
        <f>1227000</f>
        <v>1227000</v>
      </c>
      <c r="K331" s="46"/>
      <c r="L331" s="46"/>
      <c r="M331" s="46"/>
      <c r="N331" s="3"/>
    </row>
    <row r="332" spans="1:14" ht="18.75" x14ac:dyDescent="0.3">
      <c r="A332" s="43"/>
      <c r="B332" s="11" t="s">
        <v>18</v>
      </c>
      <c r="C332" s="29">
        <v>2</v>
      </c>
      <c r="D332" s="3" t="s">
        <v>19</v>
      </c>
      <c r="E332" s="3"/>
      <c r="F332" s="11"/>
      <c r="G332" s="3"/>
      <c r="H332" s="3"/>
      <c r="J332" s="125">
        <f>J331/J330</f>
        <v>68166.666666666672</v>
      </c>
      <c r="K332" s="46"/>
      <c r="L332" s="46"/>
      <c r="M332" s="46"/>
      <c r="N332" s="3"/>
    </row>
    <row r="333" spans="1:14" ht="18.75" x14ac:dyDescent="0.3">
      <c r="A333" s="43"/>
      <c r="B333" s="11" t="s">
        <v>63</v>
      </c>
      <c r="C333" s="29">
        <v>8</v>
      </c>
      <c r="D333" s="3" t="s">
        <v>40</v>
      </c>
      <c r="E333" s="3"/>
      <c r="F333" s="11"/>
      <c r="G333" s="3"/>
      <c r="H333" s="3"/>
      <c r="J333" s="126">
        <f>J332/12</f>
        <v>5680.5555555555557</v>
      </c>
      <c r="K333" s="46"/>
      <c r="L333" s="46"/>
      <c r="M333" s="46"/>
      <c r="N333" s="3"/>
    </row>
    <row r="334" spans="1:14" ht="18.75" x14ac:dyDescent="0.3">
      <c r="A334" s="43"/>
      <c r="B334" s="11" t="s">
        <v>29</v>
      </c>
      <c r="C334" s="29">
        <v>26</v>
      </c>
      <c r="D334" s="3" t="s">
        <v>28</v>
      </c>
      <c r="E334" s="3"/>
      <c r="F334" s="11"/>
      <c r="G334" s="3"/>
      <c r="H334" s="3"/>
      <c r="K334" s="46"/>
      <c r="L334" s="46"/>
      <c r="M334" s="46"/>
      <c r="N334" s="3"/>
    </row>
    <row r="335" spans="1:14" ht="18.75" x14ac:dyDescent="0.3">
      <c r="A335" s="43"/>
      <c r="B335" s="11" t="s">
        <v>25</v>
      </c>
      <c r="C335" s="29">
        <v>12</v>
      </c>
      <c r="D335" s="3" t="s">
        <v>4</v>
      </c>
      <c r="E335" s="3"/>
      <c r="F335" s="11"/>
      <c r="G335" s="3"/>
      <c r="H335" s="3"/>
      <c r="K335" s="46"/>
      <c r="L335" s="46"/>
      <c r="M335" s="46"/>
      <c r="N335" s="3"/>
    </row>
    <row r="336" spans="1:14" ht="16.5" thickBot="1" x14ac:dyDescent="0.25">
      <c r="A336" s="43"/>
      <c r="B336" s="33" t="s">
        <v>0</v>
      </c>
      <c r="C336" s="34">
        <f>C331*C332*C335*C333*C334</f>
        <v>39936</v>
      </c>
      <c r="D336" s="28" t="s">
        <v>22</v>
      </c>
      <c r="E336" s="1"/>
      <c r="F336" s="11"/>
      <c r="G336" s="3"/>
      <c r="H336" s="3"/>
      <c r="J336" s="2"/>
      <c r="K336" s="2"/>
    </row>
    <row r="337" spans="1:14" s="2" customFormat="1" ht="30" customHeight="1" thickBot="1" x14ac:dyDescent="0.25">
      <c r="A337" s="41">
        <v>11</v>
      </c>
      <c r="B337" s="197" t="s">
        <v>36</v>
      </c>
      <c r="C337" s="197"/>
      <c r="D337" s="197"/>
      <c r="E337" s="197"/>
      <c r="F337" s="197"/>
      <c r="G337" s="17"/>
      <c r="H337" s="17"/>
      <c r="I337" s="48"/>
      <c r="J337" s="2" t="s">
        <v>49</v>
      </c>
    </row>
    <row r="338" spans="1:14" s="2" customFormat="1" ht="29.45" customHeight="1" x14ac:dyDescent="0.2">
      <c r="A338" s="42" t="s">
        <v>390</v>
      </c>
      <c r="B338" s="196" t="s">
        <v>98</v>
      </c>
      <c r="C338" s="196"/>
      <c r="D338" s="196"/>
      <c r="E338" s="196"/>
      <c r="F338" s="196"/>
      <c r="G338" s="27"/>
      <c r="H338" s="27"/>
      <c r="I338" s="48"/>
      <c r="J338" s="2" t="s">
        <v>51</v>
      </c>
    </row>
    <row r="339" spans="1:14" ht="18.75" x14ac:dyDescent="0.3">
      <c r="A339" s="43"/>
      <c r="B339" s="11"/>
      <c r="C339" s="29"/>
      <c r="D339" s="3"/>
      <c r="E339" s="36"/>
      <c r="F339" s="11"/>
      <c r="G339" s="3"/>
      <c r="H339" s="3"/>
      <c r="J339" s="95" t="s">
        <v>52</v>
      </c>
      <c r="K339" s="46"/>
      <c r="L339" s="46"/>
      <c r="M339" s="46"/>
      <c r="N339" s="3"/>
    </row>
    <row r="340" spans="1:14" ht="18.75" x14ac:dyDescent="0.3">
      <c r="A340" s="43"/>
      <c r="B340" s="11" t="s">
        <v>27</v>
      </c>
      <c r="C340" s="29">
        <v>1</v>
      </c>
      <c r="D340" s="3"/>
      <c r="E340" s="3"/>
      <c r="F340" s="11"/>
      <c r="G340" s="3"/>
      <c r="H340" s="3"/>
      <c r="J340" s="95" t="s">
        <v>53</v>
      </c>
      <c r="K340" s="46"/>
      <c r="L340" s="46"/>
      <c r="M340" s="46"/>
      <c r="N340" s="3"/>
    </row>
    <row r="341" spans="1:14" ht="18.75" x14ac:dyDescent="0.3">
      <c r="A341" s="43"/>
      <c r="B341" s="11" t="s">
        <v>35</v>
      </c>
      <c r="C341" s="29">
        <v>6</v>
      </c>
      <c r="D341" s="3"/>
      <c r="E341" s="36"/>
      <c r="F341" s="11"/>
      <c r="G341" s="3"/>
      <c r="H341" s="3"/>
      <c r="J341" s="1">
        <v>90693</v>
      </c>
      <c r="K341" s="46"/>
      <c r="L341" s="46"/>
      <c r="M341" s="46"/>
      <c r="N341" s="3"/>
    </row>
    <row r="342" spans="1:14" ht="18.75" x14ac:dyDescent="0.3">
      <c r="A342" s="43"/>
      <c r="B342" s="11" t="s">
        <v>25</v>
      </c>
      <c r="C342" s="29">
        <v>12</v>
      </c>
      <c r="D342" s="3" t="s">
        <v>4</v>
      </c>
      <c r="E342" s="36"/>
      <c r="F342" s="11"/>
      <c r="G342" s="3"/>
      <c r="H342" s="3"/>
      <c r="K342" s="46"/>
      <c r="L342" s="46"/>
      <c r="M342" s="46"/>
      <c r="N342" s="3"/>
    </row>
    <row r="343" spans="1:14" ht="16.5" thickBot="1" x14ac:dyDescent="0.25">
      <c r="A343" s="43"/>
      <c r="B343" s="33" t="s">
        <v>0</v>
      </c>
      <c r="C343" s="34">
        <f>C341*C342*C340</f>
        <v>72</v>
      </c>
      <c r="D343" s="28" t="s">
        <v>4</v>
      </c>
      <c r="E343" s="36"/>
      <c r="F343" s="11"/>
      <c r="G343" s="3"/>
      <c r="H343" s="3"/>
      <c r="J343" s="2"/>
      <c r="K343" s="2"/>
    </row>
    <row r="344" spans="1:14" s="2" customFormat="1" ht="29.45" customHeight="1" x14ac:dyDescent="0.2">
      <c r="A344" s="42" t="s">
        <v>391</v>
      </c>
      <c r="B344" s="196" t="s">
        <v>114</v>
      </c>
      <c r="C344" s="196"/>
      <c r="D344" s="196"/>
      <c r="E344" s="196"/>
      <c r="F344" s="196"/>
      <c r="G344" s="27"/>
      <c r="H344" s="27"/>
      <c r="I344" s="48"/>
    </row>
    <row r="345" spans="1:14" ht="18.75" x14ac:dyDescent="0.3">
      <c r="A345" s="43"/>
      <c r="B345" s="11"/>
      <c r="C345" s="29"/>
      <c r="D345" s="3"/>
      <c r="E345" s="36"/>
      <c r="F345" s="11"/>
      <c r="G345" s="3"/>
      <c r="H345" s="3"/>
      <c r="K345" s="46"/>
      <c r="L345" s="46"/>
      <c r="M345" s="46"/>
      <c r="N345" s="3"/>
    </row>
    <row r="346" spans="1:14" ht="18.75" x14ac:dyDescent="0.3">
      <c r="A346" s="43"/>
      <c r="B346" s="11" t="s">
        <v>27</v>
      </c>
      <c r="C346" s="29">
        <v>1</v>
      </c>
      <c r="D346" s="3"/>
      <c r="E346" s="3"/>
      <c r="F346" s="11"/>
      <c r="G346" s="3"/>
      <c r="H346" s="3"/>
      <c r="K346" s="46"/>
      <c r="L346" s="46"/>
      <c r="M346" s="46"/>
      <c r="N346" s="3"/>
    </row>
    <row r="347" spans="1:14" ht="18.75" x14ac:dyDescent="0.3">
      <c r="A347" s="43"/>
      <c r="B347" s="11" t="s">
        <v>18</v>
      </c>
      <c r="C347" s="29">
        <v>1</v>
      </c>
      <c r="D347" s="3" t="s">
        <v>19</v>
      </c>
      <c r="E347" s="36"/>
      <c r="F347" s="11"/>
      <c r="G347" s="3"/>
      <c r="H347" s="3"/>
      <c r="K347" s="46"/>
      <c r="L347" s="46"/>
      <c r="M347" s="46"/>
      <c r="N347" s="3"/>
    </row>
    <row r="348" spans="1:14" ht="18.75" x14ac:dyDescent="0.3">
      <c r="A348" s="43"/>
      <c r="B348" s="11" t="s">
        <v>25</v>
      </c>
      <c r="C348" s="29">
        <v>12</v>
      </c>
      <c r="D348" s="3" t="s">
        <v>4</v>
      </c>
      <c r="E348" s="36"/>
      <c r="F348" s="11"/>
      <c r="G348" s="3"/>
      <c r="H348" s="3"/>
      <c r="K348" s="46"/>
      <c r="L348" s="46"/>
      <c r="M348" s="46"/>
      <c r="N348" s="3"/>
    </row>
    <row r="349" spans="1:14" ht="16.5" thickBot="1" x14ac:dyDescent="0.25">
      <c r="A349" s="43"/>
      <c r="B349" s="33" t="s">
        <v>0</v>
      </c>
      <c r="C349" s="34">
        <f>C347*C348</f>
        <v>12</v>
      </c>
      <c r="D349" s="28" t="s">
        <v>4</v>
      </c>
      <c r="E349" s="36"/>
      <c r="F349" s="11"/>
      <c r="G349" s="3"/>
      <c r="H349" s="3"/>
      <c r="J349" s="2"/>
      <c r="K349" s="2"/>
    </row>
    <row r="350" spans="1:14" s="2" customFormat="1" ht="29.45" customHeight="1" x14ac:dyDescent="0.2">
      <c r="A350" s="42" t="s">
        <v>392</v>
      </c>
      <c r="B350" s="196" t="s">
        <v>99</v>
      </c>
      <c r="C350" s="196"/>
      <c r="D350" s="196"/>
      <c r="E350" s="196"/>
      <c r="F350" s="196"/>
      <c r="G350" s="27"/>
      <c r="H350" s="27"/>
      <c r="I350" s="48"/>
    </row>
    <row r="351" spans="1:14" ht="18.75" x14ac:dyDescent="0.3">
      <c r="A351" s="43"/>
      <c r="B351" s="11"/>
      <c r="C351" s="29"/>
      <c r="D351" s="3"/>
      <c r="E351" s="36"/>
      <c r="F351" s="11"/>
      <c r="G351" s="3"/>
      <c r="H351" s="3"/>
      <c r="K351" s="46"/>
      <c r="L351" s="46"/>
      <c r="M351" s="46"/>
      <c r="N351" s="3"/>
    </row>
    <row r="352" spans="1:14" ht="18.75" x14ac:dyDescent="0.3">
      <c r="A352" s="43"/>
      <c r="B352" s="11" t="s">
        <v>27</v>
      </c>
      <c r="C352" s="29">
        <v>1</v>
      </c>
      <c r="D352" s="3"/>
      <c r="E352" s="3"/>
      <c r="F352" s="11"/>
      <c r="G352" s="3"/>
      <c r="H352" s="3"/>
      <c r="K352" s="46"/>
      <c r="L352" s="46"/>
      <c r="M352" s="46"/>
      <c r="N352" s="3"/>
    </row>
    <row r="353" spans="1:14" ht="18.75" x14ac:dyDescent="0.3">
      <c r="A353" s="43"/>
      <c r="B353" s="11" t="s">
        <v>18</v>
      </c>
      <c r="C353" s="29">
        <v>1</v>
      </c>
      <c r="D353" s="3" t="s">
        <v>19</v>
      </c>
      <c r="E353" s="36"/>
      <c r="F353" s="11"/>
      <c r="G353" s="3"/>
      <c r="H353" s="3"/>
      <c r="K353" s="46"/>
      <c r="L353" s="46"/>
      <c r="M353" s="46"/>
      <c r="N353" s="3"/>
    </row>
    <row r="354" spans="1:14" ht="18.75" x14ac:dyDescent="0.3">
      <c r="A354" s="43"/>
      <c r="B354" s="11" t="s">
        <v>25</v>
      </c>
      <c r="C354" s="29">
        <v>12</v>
      </c>
      <c r="D354" s="3" t="s">
        <v>4</v>
      </c>
      <c r="E354" s="36"/>
      <c r="F354" s="11"/>
      <c r="G354" s="3"/>
      <c r="H354" s="3"/>
      <c r="K354" s="46"/>
      <c r="L354" s="46"/>
      <c r="M354" s="46"/>
      <c r="N354" s="3"/>
    </row>
    <row r="355" spans="1:14" ht="16.5" thickBot="1" x14ac:dyDescent="0.25">
      <c r="A355" s="43"/>
      <c r="B355" s="33" t="s">
        <v>0</v>
      </c>
      <c r="C355" s="34">
        <f>C353*C354</f>
        <v>12</v>
      </c>
      <c r="D355" s="28" t="s">
        <v>4</v>
      </c>
      <c r="E355" s="36"/>
      <c r="F355" s="11"/>
      <c r="G355" s="3"/>
      <c r="H355" s="3"/>
      <c r="J355" s="2"/>
      <c r="K355" s="2"/>
    </row>
    <row r="356" spans="1:14" s="2" customFormat="1" ht="29.45" customHeight="1" x14ac:dyDescent="0.2">
      <c r="A356" s="42" t="s">
        <v>393</v>
      </c>
      <c r="B356" s="196" t="s">
        <v>100</v>
      </c>
      <c r="C356" s="196"/>
      <c r="D356" s="196"/>
      <c r="E356" s="196"/>
      <c r="F356" s="196"/>
      <c r="G356" s="27"/>
      <c r="H356" s="27"/>
      <c r="I356" s="48"/>
    </row>
    <row r="357" spans="1:14" ht="18.75" x14ac:dyDescent="0.3">
      <c r="A357" s="43"/>
      <c r="B357" s="11"/>
      <c r="C357" s="29"/>
      <c r="D357" s="3"/>
      <c r="E357" s="36"/>
      <c r="F357" s="11"/>
      <c r="G357" s="3"/>
      <c r="H357" s="3"/>
      <c r="K357" s="46"/>
      <c r="L357" s="46"/>
      <c r="M357" s="46"/>
      <c r="N357" s="3"/>
    </row>
    <row r="358" spans="1:14" ht="18.75" x14ac:dyDescent="0.3">
      <c r="A358" s="43"/>
      <c r="B358" s="11" t="s">
        <v>27</v>
      </c>
      <c r="C358" s="29">
        <v>1</v>
      </c>
      <c r="D358" s="3"/>
      <c r="E358" s="3"/>
      <c r="F358" s="11"/>
      <c r="G358" s="3"/>
      <c r="H358" s="3"/>
      <c r="K358" s="46"/>
      <c r="L358" s="46"/>
      <c r="M358" s="46"/>
      <c r="N358" s="3"/>
    </row>
    <row r="359" spans="1:14" ht="18.75" x14ac:dyDescent="0.3">
      <c r="A359" s="43"/>
      <c r="B359" s="11" t="s">
        <v>18</v>
      </c>
      <c r="C359" s="29">
        <v>1</v>
      </c>
      <c r="D359" s="3" t="s">
        <v>19</v>
      </c>
      <c r="E359" s="36"/>
      <c r="F359" s="11"/>
      <c r="G359" s="3"/>
      <c r="H359" s="3"/>
      <c r="K359" s="46"/>
      <c r="L359" s="46"/>
      <c r="M359" s="46"/>
      <c r="N359" s="3"/>
    </row>
    <row r="360" spans="1:14" ht="18.75" x14ac:dyDescent="0.3">
      <c r="A360" s="43"/>
      <c r="B360" s="11" t="s">
        <v>25</v>
      </c>
      <c r="C360" s="29">
        <v>12</v>
      </c>
      <c r="D360" s="3" t="s">
        <v>4</v>
      </c>
      <c r="E360" s="36"/>
      <c r="F360" s="11"/>
      <c r="G360" s="3"/>
      <c r="H360" s="3"/>
      <c r="K360" s="46"/>
      <c r="L360" s="46"/>
      <c r="M360" s="46"/>
      <c r="N360" s="3"/>
    </row>
    <row r="361" spans="1:14" ht="16.5" thickBot="1" x14ac:dyDescent="0.25">
      <c r="A361" s="43"/>
      <c r="B361" s="33" t="s">
        <v>0</v>
      </c>
      <c r="C361" s="34">
        <f>C359*C360</f>
        <v>12</v>
      </c>
      <c r="D361" s="28" t="s">
        <v>4</v>
      </c>
      <c r="E361" s="36"/>
      <c r="F361" s="11"/>
      <c r="G361" s="3"/>
      <c r="H361" s="3"/>
      <c r="J361" s="2"/>
      <c r="K361" s="2"/>
    </row>
    <row r="362" spans="1:14" s="2" customFormat="1" ht="29.45" customHeight="1" x14ac:dyDescent="0.2">
      <c r="A362" s="42" t="s">
        <v>394</v>
      </c>
      <c r="B362" s="196" t="s">
        <v>101</v>
      </c>
      <c r="C362" s="196"/>
      <c r="D362" s="196"/>
      <c r="E362" s="196"/>
      <c r="F362" s="196"/>
      <c r="G362" s="27"/>
      <c r="H362" s="27"/>
      <c r="I362" s="48"/>
    </row>
    <row r="363" spans="1:14" ht="18.75" x14ac:dyDescent="0.3">
      <c r="A363" s="43"/>
      <c r="B363" s="11"/>
      <c r="C363" s="29"/>
      <c r="D363" s="3"/>
      <c r="E363" s="36"/>
      <c r="F363" s="11"/>
      <c r="G363" s="3"/>
      <c r="H363" s="3"/>
      <c r="K363" s="46"/>
      <c r="L363" s="46"/>
      <c r="M363" s="46"/>
      <c r="N363" s="3"/>
    </row>
    <row r="364" spans="1:14" ht="18.75" x14ac:dyDescent="0.3">
      <c r="A364" s="43"/>
      <c r="B364" s="11" t="s">
        <v>27</v>
      </c>
      <c r="C364" s="29">
        <v>1</v>
      </c>
      <c r="D364" s="3"/>
      <c r="E364" s="3"/>
      <c r="F364" s="11"/>
      <c r="G364" s="3"/>
      <c r="H364" s="3"/>
      <c r="K364" s="46"/>
      <c r="L364" s="46"/>
      <c r="M364" s="46"/>
      <c r="N364" s="3"/>
    </row>
    <row r="365" spans="1:14" ht="18.75" x14ac:dyDescent="0.3">
      <c r="A365" s="43"/>
      <c r="B365" s="11" t="s">
        <v>18</v>
      </c>
      <c r="C365" s="29">
        <v>1</v>
      </c>
      <c r="D365" s="3" t="s">
        <v>19</v>
      </c>
      <c r="E365" s="36"/>
      <c r="F365" s="11"/>
      <c r="G365" s="3"/>
      <c r="H365" s="3"/>
      <c r="K365" s="46"/>
      <c r="L365" s="46"/>
      <c r="M365" s="46"/>
      <c r="N365" s="3"/>
    </row>
    <row r="366" spans="1:14" ht="18.75" x14ac:dyDescent="0.3">
      <c r="A366" s="43"/>
      <c r="B366" s="11" t="s">
        <v>25</v>
      </c>
      <c r="C366" s="29">
        <v>12</v>
      </c>
      <c r="D366" s="3" t="s">
        <v>4</v>
      </c>
      <c r="E366" s="36"/>
      <c r="F366" s="11"/>
      <c r="G366" s="3"/>
      <c r="H366" s="3"/>
      <c r="K366" s="46"/>
      <c r="L366" s="46"/>
      <c r="M366" s="46"/>
      <c r="N366" s="3"/>
    </row>
    <row r="367" spans="1:14" ht="16.5" thickBot="1" x14ac:dyDescent="0.25">
      <c r="A367" s="43"/>
      <c r="B367" s="33" t="s">
        <v>0</v>
      </c>
      <c r="C367" s="34">
        <f>C365*C366</f>
        <v>12</v>
      </c>
      <c r="D367" s="28" t="s">
        <v>4</v>
      </c>
      <c r="E367" s="36"/>
      <c r="F367" s="11"/>
      <c r="G367" s="3"/>
      <c r="H367" s="3"/>
      <c r="J367" s="2"/>
      <c r="K367" s="2"/>
    </row>
    <row r="368" spans="1:14" s="2" customFormat="1" ht="29.45" customHeight="1" x14ac:dyDescent="0.2">
      <c r="A368" s="42" t="s">
        <v>395</v>
      </c>
      <c r="B368" s="196" t="s">
        <v>102</v>
      </c>
      <c r="C368" s="196"/>
      <c r="D368" s="196"/>
      <c r="E368" s="196"/>
      <c r="F368" s="196"/>
      <c r="G368" s="27"/>
      <c r="H368" s="27"/>
      <c r="I368" s="48"/>
    </row>
    <row r="369" spans="1:14" ht="18.75" x14ac:dyDescent="0.3">
      <c r="A369" s="43"/>
      <c r="B369" s="11"/>
      <c r="C369" s="29"/>
      <c r="D369" s="3"/>
      <c r="E369" s="36"/>
      <c r="F369" s="11"/>
      <c r="G369" s="3"/>
      <c r="H369" s="3"/>
      <c r="K369" s="46"/>
      <c r="L369" s="46"/>
      <c r="M369" s="46"/>
      <c r="N369" s="3"/>
    </row>
    <row r="370" spans="1:14" ht="18.75" x14ac:dyDescent="0.3">
      <c r="A370" s="43"/>
      <c r="B370" s="11" t="s">
        <v>27</v>
      </c>
      <c r="C370" s="29">
        <v>1</v>
      </c>
      <c r="D370" s="3"/>
      <c r="E370" s="3"/>
      <c r="F370" s="11"/>
      <c r="G370" s="3"/>
      <c r="H370" s="3"/>
      <c r="K370" s="46"/>
      <c r="L370" s="46"/>
      <c r="M370" s="46"/>
      <c r="N370" s="3"/>
    </row>
    <row r="371" spans="1:14" ht="18.75" x14ac:dyDescent="0.3">
      <c r="A371" s="43"/>
      <c r="B371" s="11" t="s">
        <v>18</v>
      </c>
      <c r="C371" s="29">
        <v>1</v>
      </c>
      <c r="D371" s="3" t="s">
        <v>19</v>
      </c>
      <c r="E371" s="3"/>
      <c r="F371" s="11"/>
      <c r="G371" s="3"/>
      <c r="H371" s="3"/>
      <c r="K371" s="46"/>
      <c r="L371" s="46"/>
      <c r="M371" s="46"/>
      <c r="N371" s="3"/>
    </row>
    <row r="372" spans="1:14" ht="18.75" x14ac:dyDescent="0.3">
      <c r="A372" s="43"/>
      <c r="B372" s="11" t="s">
        <v>29</v>
      </c>
      <c r="C372" s="29">
        <v>26</v>
      </c>
      <c r="D372" s="3" t="s">
        <v>28</v>
      </c>
      <c r="E372" s="3"/>
      <c r="F372" s="11"/>
      <c r="G372" s="3"/>
      <c r="H372" s="3"/>
      <c r="K372" s="46"/>
      <c r="L372" s="46"/>
      <c r="M372" s="46"/>
      <c r="N372" s="3"/>
    </row>
    <row r="373" spans="1:14" ht="18.75" x14ac:dyDescent="0.3">
      <c r="A373" s="43"/>
      <c r="B373" s="11" t="s">
        <v>30</v>
      </c>
      <c r="C373" s="29">
        <v>8</v>
      </c>
      <c r="D373" s="3" t="s">
        <v>26</v>
      </c>
      <c r="E373" s="3"/>
      <c r="F373" s="11"/>
      <c r="G373" s="3"/>
      <c r="H373" s="3"/>
      <c r="K373" s="46"/>
      <c r="L373" s="46"/>
      <c r="M373" s="46"/>
      <c r="N373" s="3"/>
    </row>
    <row r="374" spans="1:14" ht="18.75" x14ac:dyDescent="0.3">
      <c r="A374" s="43"/>
      <c r="B374" s="11" t="s">
        <v>25</v>
      </c>
      <c r="C374" s="29">
        <v>12</v>
      </c>
      <c r="D374" s="3" t="s">
        <v>4</v>
      </c>
      <c r="E374" s="3"/>
      <c r="F374" s="11"/>
      <c r="G374" s="3"/>
      <c r="H374" s="3"/>
      <c r="K374" s="46"/>
      <c r="L374" s="46"/>
      <c r="M374" s="46"/>
      <c r="N374" s="3"/>
    </row>
    <row r="375" spans="1:14" ht="16.5" thickBot="1" x14ac:dyDescent="0.25">
      <c r="A375" s="43"/>
      <c r="B375" s="33" t="s">
        <v>0</v>
      </c>
      <c r="C375" s="34">
        <f>C371*C372*C373*C374</f>
        <v>2496</v>
      </c>
      <c r="D375" s="28" t="s">
        <v>22</v>
      </c>
      <c r="E375" s="1"/>
      <c r="F375" s="11"/>
      <c r="G375" s="3"/>
      <c r="H375" s="3"/>
      <c r="J375" s="2"/>
      <c r="K375" s="2"/>
    </row>
    <row r="376" spans="1:14" s="2" customFormat="1" ht="29.45" customHeight="1" x14ac:dyDescent="0.2">
      <c r="A376" s="42" t="s">
        <v>396</v>
      </c>
      <c r="B376" s="196" t="s">
        <v>103</v>
      </c>
      <c r="C376" s="196"/>
      <c r="D376" s="196"/>
      <c r="E376" s="196"/>
      <c r="F376" s="196"/>
      <c r="G376" s="27"/>
      <c r="H376" s="27"/>
      <c r="I376" s="48"/>
    </row>
    <row r="377" spans="1:14" ht="18.75" x14ac:dyDescent="0.3">
      <c r="A377" s="43"/>
      <c r="B377" s="11"/>
      <c r="C377" s="29"/>
      <c r="D377" s="3"/>
      <c r="E377" s="36"/>
      <c r="F377" s="11"/>
      <c r="G377" s="3"/>
      <c r="H377" s="3"/>
      <c r="K377" s="46"/>
      <c r="L377" s="46"/>
      <c r="M377" s="46"/>
      <c r="N377" s="3"/>
    </row>
    <row r="378" spans="1:14" ht="18.75" x14ac:dyDescent="0.3">
      <c r="A378" s="43"/>
      <c r="B378" s="11" t="s">
        <v>27</v>
      </c>
      <c r="C378" s="29">
        <v>1</v>
      </c>
      <c r="D378" s="3"/>
      <c r="E378" s="3"/>
      <c r="F378" s="11"/>
      <c r="G378" s="3"/>
      <c r="H378" s="3"/>
      <c r="K378" s="46"/>
      <c r="L378" s="46"/>
      <c r="M378" s="46"/>
      <c r="N378" s="3"/>
    </row>
    <row r="379" spans="1:14" ht="18.75" x14ac:dyDescent="0.3">
      <c r="A379" s="43"/>
      <c r="B379" s="11" t="s">
        <v>18</v>
      </c>
      <c r="C379" s="29">
        <v>1</v>
      </c>
      <c r="D379" s="3" t="s">
        <v>19</v>
      </c>
      <c r="E379" s="3"/>
      <c r="F379" s="11"/>
      <c r="G379" s="3"/>
      <c r="H379" s="3"/>
      <c r="K379" s="46"/>
      <c r="L379" s="46"/>
      <c r="M379" s="46"/>
      <c r="N379" s="3"/>
    </row>
    <row r="380" spans="1:14" ht="18.75" x14ac:dyDescent="0.3">
      <c r="A380" s="43"/>
      <c r="B380" s="11" t="s">
        <v>29</v>
      </c>
      <c r="C380" s="29">
        <v>26</v>
      </c>
      <c r="D380" s="3" t="s">
        <v>28</v>
      </c>
      <c r="E380" s="3"/>
      <c r="F380" s="11"/>
      <c r="G380" s="3"/>
      <c r="H380" s="3"/>
      <c r="K380" s="46"/>
      <c r="L380" s="46"/>
      <c r="M380" s="46"/>
      <c r="N380" s="3"/>
    </row>
    <row r="381" spans="1:14" ht="18.75" x14ac:dyDescent="0.3">
      <c r="A381" s="43"/>
      <c r="B381" s="11" t="s">
        <v>30</v>
      </c>
      <c r="C381" s="29">
        <v>8</v>
      </c>
      <c r="D381" s="3" t="s">
        <v>26</v>
      </c>
      <c r="E381" s="3"/>
      <c r="F381" s="11"/>
      <c r="G381" s="3"/>
      <c r="H381" s="3"/>
      <c r="K381" s="46"/>
      <c r="L381" s="46"/>
      <c r="M381" s="46"/>
      <c r="N381" s="3"/>
    </row>
    <row r="382" spans="1:14" ht="18.75" x14ac:dyDescent="0.3">
      <c r="A382" s="43"/>
      <c r="B382" s="11" t="s">
        <v>25</v>
      </c>
      <c r="C382" s="29">
        <v>12</v>
      </c>
      <c r="D382" s="3" t="s">
        <v>4</v>
      </c>
      <c r="E382" s="3"/>
      <c r="F382" s="11"/>
      <c r="G382" s="3"/>
      <c r="H382" s="3"/>
      <c r="K382" s="46"/>
      <c r="L382" s="46"/>
      <c r="M382" s="46"/>
      <c r="N382" s="3"/>
    </row>
    <row r="383" spans="1:14" ht="16.5" thickBot="1" x14ac:dyDescent="0.25">
      <c r="A383" s="43"/>
      <c r="B383" s="33" t="s">
        <v>0</v>
      </c>
      <c r="C383" s="34">
        <f>C379*C380*C381*C382</f>
        <v>2496</v>
      </c>
      <c r="D383" s="28" t="s">
        <v>22</v>
      </c>
      <c r="E383" s="1"/>
      <c r="F383" s="11"/>
      <c r="G383" s="3"/>
      <c r="H383" s="3"/>
      <c r="J383" s="2"/>
      <c r="K383" s="2"/>
    </row>
    <row r="384" spans="1:14" s="2" customFormat="1" ht="29.45" customHeight="1" x14ac:dyDescent="0.2">
      <c r="A384" s="42" t="s">
        <v>397</v>
      </c>
      <c r="B384" s="196" t="s">
        <v>104</v>
      </c>
      <c r="C384" s="196"/>
      <c r="D384" s="196"/>
      <c r="E384" s="196"/>
      <c r="F384" s="196"/>
      <c r="G384" s="27"/>
      <c r="H384" s="27"/>
      <c r="I384" s="48"/>
    </row>
    <row r="385" spans="1:14" ht="18.75" x14ac:dyDescent="0.3">
      <c r="A385" s="43"/>
      <c r="B385" s="11"/>
      <c r="C385" s="29"/>
      <c r="D385" s="3"/>
      <c r="E385" s="36"/>
      <c r="F385" s="11"/>
      <c r="G385" s="3"/>
      <c r="H385" s="3"/>
      <c r="K385" s="46"/>
      <c r="L385" s="46"/>
      <c r="M385" s="46"/>
      <c r="N385" s="3"/>
    </row>
    <row r="386" spans="1:14" ht="18.75" x14ac:dyDescent="0.3">
      <c r="A386" s="43"/>
      <c r="B386" s="11" t="s">
        <v>27</v>
      </c>
      <c r="C386" s="29">
        <v>1</v>
      </c>
      <c r="D386" s="3"/>
      <c r="E386" s="3"/>
      <c r="F386" s="11"/>
      <c r="G386" s="3"/>
      <c r="H386" s="3"/>
      <c r="K386" s="46"/>
      <c r="L386" s="46"/>
      <c r="M386" s="46"/>
      <c r="N386" s="3"/>
    </row>
    <row r="387" spans="1:14" ht="18.75" x14ac:dyDescent="0.3">
      <c r="A387" s="43"/>
      <c r="B387" s="11" t="s">
        <v>18</v>
      </c>
      <c r="C387" s="29">
        <v>1</v>
      </c>
      <c r="D387" s="3" t="s">
        <v>19</v>
      </c>
      <c r="E387" s="3"/>
      <c r="F387" s="11"/>
      <c r="G387" s="3"/>
      <c r="H387" s="3"/>
      <c r="K387" s="46"/>
      <c r="L387" s="46"/>
      <c r="M387" s="46"/>
      <c r="N387" s="3"/>
    </row>
    <row r="388" spans="1:14" ht="18.75" x14ac:dyDescent="0.3">
      <c r="A388" s="43"/>
      <c r="B388" s="11" t="s">
        <v>29</v>
      </c>
      <c r="C388" s="29">
        <v>26</v>
      </c>
      <c r="D388" s="3" t="s">
        <v>28</v>
      </c>
      <c r="E388" s="3"/>
      <c r="F388" s="11"/>
      <c r="G388" s="3"/>
      <c r="H388" s="3"/>
      <c r="K388" s="46"/>
      <c r="L388" s="46"/>
      <c r="M388" s="46"/>
      <c r="N388" s="3"/>
    </row>
    <row r="389" spans="1:14" ht="18.75" x14ac:dyDescent="0.3">
      <c r="A389" s="43"/>
      <c r="B389" s="11" t="s">
        <v>30</v>
      </c>
      <c r="C389" s="29">
        <v>8</v>
      </c>
      <c r="D389" s="3" t="s">
        <v>26</v>
      </c>
      <c r="E389" s="3"/>
      <c r="F389" s="11"/>
      <c r="G389" s="3"/>
      <c r="H389" s="3"/>
      <c r="K389" s="46"/>
      <c r="L389" s="46"/>
      <c r="M389" s="46"/>
      <c r="N389" s="3"/>
    </row>
    <row r="390" spans="1:14" ht="18.75" x14ac:dyDescent="0.3">
      <c r="A390" s="43"/>
      <c r="B390" s="11" t="s">
        <v>25</v>
      </c>
      <c r="C390" s="29">
        <v>12</v>
      </c>
      <c r="D390" s="3" t="s">
        <v>4</v>
      </c>
      <c r="E390" s="3"/>
      <c r="F390" s="11"/>
      <c r="G390" s="3"/>
      <c r="H390" s="3"/>
      <c r="K390" s="46"/>
      <c r="L390" s="46"/>
      <c r="M390" s="46"/>
      <c r="N390" s="3"/>
    </row>
    <row r="391" spans="1:14" ht="16.5" thickBot="1" x14ac:dyDescent="0.25">
      <c r="A391" s="43"/>
      <c r="B391" s="33" t="s">
        <v>0</v>
      </c>
      <c r="C391" s="34">
        <f>C387*C388*C389*C390</f>
        <v>2496</v>
      </c>
      <c r="D391" s="28" t="s">
        <v>21</v>
      </c>
      <c r="E391" s="1"/>
      <c r="F391" s="11"/>
      <c r="G391" s="3"/>
      <c r="H391" s="3"/>
      <c r="J391" s="2"/>
      <c r="K391" s="2"/>
    </row>
    <row r="392" spans="1:14" s="2" customFormat="1" ht="29.45" customHeight="1" x14ac:dyDescent="0.2">
      <c r="A392" s="42" t="s">
        <v>398</v>
      </c>
      <c r="B392" s="196" t="s">
        <v>96</v>
      </c>
      <c r="C392" s="196"/>
      <c r="D392" s="196"/>
      <c r="E392" s="196"/>
      <c r="F392" s="196"/>
      <c r="G392" s="27"/>
      <c r="H392" s="27"/>
      <c r="I392" s="48"/>
    </row>
    <row r="393" spans="1:14" ht="18.75" x14ac:dyDescent="0.3">
      <c r="A393" s="43"/>
      <c r="B393" s="11"/>
      <c r="C393" s="29"/>
      <c r="D393" s="3"/>
      <c r="E393" s="36"/>
      <c r="F393" s="11"/>
      <c r="G393" s="3"/>
      <c r="H393" s="3"/>
      <c r="K393" s="46"/>
      <c r="L393" s="46"/>
      <c r="M393" s="46"/>
      <c r="N393" s="3"/>
    </row>
    <row r="394" spans="1:14" ht="18.75" x14ac:dyDescent="0.3">
      <c r="A394" s="43"/>
      <c r="B394" s="11" t="s">
        <v>27</v>
      </c>
      <c r="C394" s="29">
        <v>1</v>
      </c>
      <c r="D394" s="3"/>
      <c r="E394" s="3"/>
      <c r="F394" s="11"/>
      <c r="G394" s="3"/>
      <c r="H394" s="3"/>
      <c r="K394" s="46"/>
      <c r="L394" s="46"/>
      <c r="M394" s="46"/>
      <c r="N394" s="3"/>
    </row>
    <row r="395" spans="1:14" ht="18.75" x14ac:dyDescent="0.3">
      <c r="A395" s="43"/>
      <c r="B395" s="11" t="s">
        <v>18</v>
      </c>
      <c r="C395" s="29">
        <v>1</v>
      </c>
      <c r="D395" s="3" t="s">
        <v>19</v>
      </c>
      <c r="E395" s="3"/>
      <c r="F395" s="11"/>
      <c r="G395" s="3"/>
      <c r="H395" s="3"/>
      <c r="K395" s="46"/>
      <c r="L395" s="46"/>
      <c r="M395" s="46"/>
      <c r="N395" s="3"/>
    </row>
    <row r="396" spans="1:14" ht="18.75" x14ac:dyDescent="0.3">
      <c r="A396" s="43"/>
      <c r="B396" s="11" t="s">
        <v>29</v>
      </c>
      <c r="C396" s="29">
        <v>26</v>
      </c>
      <c r="D396" s="3" t="s">
        <v>28</v>
      </c>
      <c r="E396" s="3"/>
      <c r="F396" s="11"/>
      <c r="G396" s="3"/>
      <c r="H396" s="3"/>
      <c r="K396" s="46"/>
      <c r="L396" s="46"/>
      <c r="M396" s="46"/>
      <c r="N396" s="3"/>
    </row>
    <row r="397" spans="1:14" ht="18.75" x14ac:dyDescent="0.3">
      <c r="A397" s="43"/>
      <c r="B397" s="11" t="s">
        <v>30</v>
      </c>
      <c r="C397" s="29">
        <v>8</v>
      </c>
      <c r="D397" s="3" t="s">
        <v>26</v>
      </c>
      <c r="E397" s="3"/>
      <c r="F397" s="11"/>
      <c r="G397" s="3"/>
      <c r="H397" s="3"/>
      <c r="K397" s="46"/>
      <c r="L397" s="46"/>
      <c r="M397" s="46"/>
      <c r="N397" s="3"/>
    </row>
    <row r="398" spans="1:14" ht="18.75" x14ac:dyDescent="0.3">
      <c r="A398" s="43"/>
      <c r="B398" s="11" t="s">
        <v>25</v>
      </c>
      <c r="C398" s="29">
        <v>12</v>
      </c>
      <c r="D398" s="3" t="s">
        <v>4</v>
      </c>
      <c r="E398" s="3"/>
      <c r="F398" s="11"/>
      <c r="G398" s="3"/>
      <c r="H398" s="3"/>
      <c r="K398" s="46"/>
      <c r="L398" s="46"/>
      <c r="M398" s="46"/>
      <c r="N398" s="3"/>
    </row>
    <row r="399" spans="1:14" ht="16.5" thickBot="1" x14ac:dyDescent="0.25">
      <c r="A399" s="43"/>
      <c r="B399" s="33" t="s">
        <v>0</v>
      </c>
      <c r="C399" s="34">
        <f>C395*C396*C397*C398</f>
        <v>2496</v>
      </c>
      <c r="D399" s="28" t="s">
        <v>22</v>
      </c>
      <c r="E399" s="1"/>
      <c r="F399" s="11"/>
      <c r="G399" s="3"/>
      <c r="H399" s="3"/>
      <c r="J399" s="2"/>
      <c r="K399" s="2"/>
    </row>
    <row r="400" spans="1:14" s="2" customFormat="1" ht="30" customHeight="1" thickBot="1" x14ac:dyDescent="0.25">
      <c r="A400" s="41">
        <v>12</v>
      </c>
      <c r="B400" s="197" t="s">
        <v>230</v>
      </c>
      <c r="C400" s="197"/>
      <c r="D400" s="197"/>
      <c r="E400" s="197"/>
      <c r="F400" s="197"/>
      <c r="G400" s="17"/>
      <c r="H400" s="17"/>
      <c r="I400" s="48"/>
      <c r="J400" s="2" t="s">
        <v>231</v>
      </c>
    </row>
    <row r="401" spans="1:14" s="2" customFormat="1" ht="29.45" customHeight="1" x14ac:dyDescent="0.2">
      <c r="A401" s="42" t="s">
        <v>399</v>
      </c>
      <c r="B401" s="196" t="s">
        <v>328</v>
      </c>
      <c r="C401" s="196"/>
      <c r="D401" s="196"/>
      <c r="E401" s="196"/>
      <c r="F401" s="196"/>
      <c r="G401" s="27"/>
      <c r="H401" s="27"/>
      <c r="I401" s="48"/>
      <c r="J401" s="2" t="s">
        <v>232</v>
      </c>
    </row>
    <row r="402" spans="1:14" ht="18.75" x14ac:dyDescent="0.3">
      <c r="A402" s="43"/>
      <c r="B402" s="11"/>
      <c r="C402" s="29"/>
      <c r="D402" s="3"/>
      <c r="E402" s="36"/>
      <c r="F402" s="11"/>
      <c r="G402" s="3"/>
      <c r="H402" s="3"/>
      <c r="K402" s="46"/>
      <c r="L402" s="46"/>
      <c r="M402" s="46"/>
      <c r="N402" s="3"/>
    </row>
    <row r="403" spans="1:14" ht="18.75" x14ac:dyDescent="0.3">
      <c r="A403" s="43"/>
      <c r="B403" s="11" t="s">
        <v>27</v>
      </c>
      <c r="C403" s="29">
        <v>1</v>
      </c>
      <c r="D403" s="3"/>
      <c r="E403" s="3"/>
      <c r="F403" s="11"/>
      <c r="G403" s="3"/>
      <c r="H403" s="3"/>
      <c r="K403" s="46"/>
      <c r="L403" s="46"/>
      <c r="M403" s="46"/>
      <c r="N403" s="3"/>
    </row>
    <row r="404" spans="1:14" ht="18.75" x14ac:dyDescent="0.3">
      <c r="A404" s="43"/>
      <c r="B404" s="11" t="s">
        <v>35</v>
      </c>
      <c r="C404" s="29">
        <v>6</v>
      </c>
      <c r="D404" s="3"/>
      <c r="E404" s="36"/>
      <c r="F404" s="11"/>
      <c r="G404" s="3"/>
      <c r="H404" s="3"/>
      <c r="K404" s="46"/>
      <c r="L404" s="46"/>
      <c r="M404" s="46"/>
      <c r="N404" s="3"/>
    </row>
    <row r="405" spans="1:14" ht="18.75" x14ac:dyDescent="0.3">
      <c r="A405" s="43"/>
      <c r="B405" s="11" t="s">
        <v>25</v>
      </c>
      <c r="C405" s="29">
        <v>12</v>
      </c>
      <c r="D405" s="3" t="s">
        <v>4</v>
      </c>
      <c r="E405" s="36"/>
      <c r="F405" s="11"/>
      <c r="G405" s="3"/>
      <c r="H405" s="3"/>
      <c r="K405" s="46"/>
      <c r="L405" s="46"/>
      <c r="M405" s="46"/>
      <c r="N405" s="3"/>
    </row>
    <row r="406" spans="1:14" ht="16.5" thickBot="1" x14ac:dyDescent="0.25">
      <c r="A406" s="43"/>
      <c r="B406" s="33" t="s">
        <v>0</v>
      </c>
      <c r="C406" s="34">
        <f>C404*C405*C403</f>
        <v>72</v>
      </c>
      <c r="D406" s="28" t="s">
        <v>4</v>
      </c>
      <c r="E406" s="36"/>
      <c r="F406" s="11"/>
      <c r="G406" s="3"/>
      <c r="H406" s="3"/>
      <c r="J406" s="2"/>
      <c r="K406" s="2"/>
    </row>
    <row r="407" spans="1:14" s="2" customFormat="1" ht="29.45" customHeight="1" x14ac:dyDescent="0.2">
      <c r="A407" s="42" t="s">
        <v>400</v>
      </c>
      <c r="B407" s="196" t="s">
        <v>329</v>
      </c>
      <c r="C407" s="196"/>
      <c r="D407" s="196"/>
      <c r="E407" s="196"/>
      <c r="F407" s="196"/>
      <c r="G407" s="27"/>
      <c r="H407" s="27"/>
      <c r="I407" s="48"/>
    </row>
    <row r="408" spans="1:14" ht="18.75" x14ac:dyDescent="0.3">
      <c r="A408" s="43"/>
      <c r="B408" s="11"/>
      <c r="C408" s="29"/>
      <c r="D408" s="3"/>
      <c r="E408" s="36"/>
      <c r="F408" s="11"/>
      <c r="G408" s="3"/>
      <c r="H408" s="3"/>
      <c r="K408" s="46"/>
      <c r="L408" s="46"/>
      <c r="M408" s="46"/>
      <c r="N408" s="3"/>
    </row>
    <row r="409" spans="1:14" ht="18.75" x14ac:dyDescent="0.3">
      <c r="A409" s="43"/>
      <c r="B409" s="11" t="s">
        <v>27</v>
      </c>
      <c r="C409" s="29">
        <v>1</v>
      </c>
      <c r="D409" s="3"/>
      <c r="E409" s="3"/>
      <c r="F409" s="11"/>
      <c r="G409" s="3"/>
      <c r="H409" s="3"/>
      <c r="K409" s="46"/>
      <c r="L409" s="46"/>
      <c r="M409" s="46"/>
      <c r="N409" s="3"/>
    </row>
    <row r="410" spans="1:14" ht="18.75" x14ac:dyDescent="0.3">
      <c r="A410" s="43"/>
      <c r="B410" s="11" t="s">
        <v>18</v>
      </c>
      <c r="C410" s="29">
        <v>1</v>
      </c>
      <c r="D410" s="3" t="s">
        <v>19</v>
      </c>
      <c r="E410" s="36"/>
      <c r="F410" s="11"/>
      <c r="G410" s="3"/>
      <c r="H410" s="3"/>
      <c r="K410" s="46"/>
      <c r="L410" s="46"/>
      <c r="M410" s="46"/>
      <c r="N410" s="3"/>
    </row>
    <row r="411" spans="1:14" ht="18.75" x14ac:dyDescent="0.3">
      <c r="A411" s="43"/>
      <c r="B411" s="11" t="s">
        <v>25</v>
      </c>
      <c r="C411" s="29">
        <v>12</v>
      </c>
      <c r="D411" s="3" t="s">
        <v>4</v>
      </c>
      <c r="E411" s="36"/>
      <c r="F411" s="11"/>
      <c r="G411" s="3"/>
      <c r="H411" s="3"/>
      <c r="K411" s="46"/>
      <c r="L411" s="46"/>
      <c r="M411" s="46"/>
      <c r="N411" s="3"/>
    </row>
    <row r="412" spans="1:14" ht="16.5" thickBot="1" x14ac:dyDescent="0.25">
      <c r="A412" s="43"/>
      <c r="B412" s="33" t="s">
        <v>0</v>
      </c>
      <c r="C412" s="34">
        <f>C410*C411</f>
        <v>12</v>
      </c>
      <c r="D412" s="28" t="s">
        <v>4</v>
      </c>
      <c r="E412" s="36"/>
      <c r="F412" s="11"/>
      <c r="G412" s="3"/>
      <c r="H412" s="3"/>
      <c r="J412" s="2"/>
      <c r="K412" s="2"/>
    </row>
    <row r="413" spans="1:14" s="2" customFormat="1" ht="29.45" customHeight="1" x14ac:dyDescent="0.2">
      <c r="A413" s="42" t="s">
        <v>401</v>
      </c>
      <c r="B413" s="196" t="s">
        <v>96</v>
      </c>
      <c r="C413" s="196"/>
      <c r="D413" s="196"/>
      <c r="E413" s="196"/>
      <c r="F413" s="196"/>
      <c r="G413" s="27"/>
      <c r="H413" s="27"/>
      <c r="I413" s="48"/>
    </row>
    <row r="414" spans="1:14" ht="18.75" x14ac:dyDescent="0.3">
      <c r="A414" s="43"/>
      <c r="B414" s="11"/>
      <c r="C414" s="29"/>
      <c r="D414" s="3"/>
      <c r="E414" s="36"/>
      <c r="F414" s="11"/>
      <c r="G414" s="3"/>
      <c r="H414" s="3"/>
      <c r="K414" s="46"/>
      <c r="L414" s="46"/>
      <c r="M414" s="46"/>
      <c r="N414" s="3"/>
    </row>
    <row r="415" spans="1:14" ht="18.75" x14ac:dyDescent="0.3">
      <c r="A415" s="43"/>
      <c r="B415" s="11" t="s">
        <v>27</v>
      </c>
      <c r="C415" s="29">
        <v>1</v>
      </c>
      <c r="D415" s="3"/>
      <c r="E415" s="3"/>
      <c r="F415" s="11"/>
      <c r="G415" s="3"/>
      <c r="H415" s="3"/>
      <c r="K415" s="46"/>
      <c r="L415" s="46"/>
      <c r="M415" s="46"/>
      <c r="N415" s="3"/>
    </row>
    <row r="416" spans="1:14" ht="18.75" x14ac:dyDescent="0.3">
      <c r="A416" s="43"/>
      <c r="B416" s="11" t="s">
        <v>18</v>
      </c>
      <c r="C416" s="29">
        <v>1</v>
      </c>
      <c r="D416" s="3" t="s">
        <v>19</v>
      </c>
      <c r="E416" s="3"/>
      <c r="F416" s="11"/>
      <c r="G416" s="3"/>
      <c r="H416" s="3"/>
      <c r="K416" s="46"/>
      <c r="L416" s="46"/>
      <c r="M416" s="46"/>
      <c r="N416" s="3"/>
    </row>
    <row r="417" spans="1:14" ht="18.75" x14ac:dyDescent="0.3">
      <c r="A417" s="43"/>
      <c r="B417" s="11" t="s">
        <v>29</v>
      </c>
      <c r="C417" s="29">
        <v>26</v>
      </c>
      <c r="D417" s="3" t="s">
        <v>28</v>
      </c>
      <c r="E417" s="3"/>
      <c r="F417" s="11"/>
      <c r="G417" s="3"/>
      <c r="H417" s="3"/>
      <c r="K417" s="46"/>
      <c r="L417" s="46"/>
      <c r="M417" s="46"/>
      <c r="N417" s="3"/>
    </row>
    <row r="418" spans="1:14" ht="18.75" x14ac:dyDescent="0.3">
      <c r="A418" s="43"/>
      <c r="B418" s="11" t="s">
        <v>30</v>
      </c>
      <c r="C418" s="29">
        <v>8</v>
      </c>
      <c r="D418" s="3" t="s">
        <v>26</v>
      </c>
      <c r="E418" s="3"/>
      <c r="F418" s="11"/>
      <c r="G418" s="3"/>
      <c r="H418" s="3"/>
      <c r="K418" s="46"/>
      <c r="L418" s="46"/>
      <c r="M418" s="46"/>
      <c r="N418" s="3"/>
    </row>
    <row r="419" spans="1:14" ht="18.75" x14ac:dyDescent="0.3">
      <c r="A419" s="43"/>
      <c r="B419" s="11" t="s">
        <v>25</v>
      </c>
      <c r="C419" s="29">
        <v>12</v>
      </c>
      <c r="D419" s="3" t="s">
        <v>4</v>
      </c>
      <c r="E419" s="3"/>
      <c r="F419" s="11"/>
      <c r="G419" s="3"/>
      <c r="H419" s="3"/>
      <c r="K419" s="46"/>
      <c r="L419" s="46"/>
      <c r="M419" s="46"/>
      <c r="N419" s="3"/>
    </row>
    <row r="420" spans="1:14" ht="16.5" thickBot="1" x14ac:dyDescent="0.25">
      <c r="A420" s="43"/>
      <c r="B420" s="33" t="s">
        <v>0</v>
      </c>
      <c r="C420" s="34">
        <f>C416*C417*C418*C419</f>
        <v>2496</v>
      </c>
      <c r="D420" s="28" t="s">
        <v>22</v>
      </c>
      <c r="E420" s="1"/>
      <c r="F420" s="11"/>
      <c r="G420" s="3"/>
      <c r="H420" s="3"/>
      <c r="J420" s="2"/>
      <c r="K420" s="2"/>
    </row>
    <row r="421" spans="1:14" s="2" customFormat="1" ht="35.450000000000003" customHeight="1" thickBot="1" x14ac:dyDescent="0.25">
      <c r="A421" s="41">
        <v>13</v>
      </c>
      <c r="B421" s="197" t="s">
        <v>257</v>
      </c>
      <c r="C421" s="197"/>
      <c r="D421" s="197"/>
      <c r="E421" s="197"/>
      <c r="F421" s="197"/>
      <c r="G421" s="17"/>
      <c r="H421" s="17"/>
      <c r="I421" s="48"/>
      <c r="J421" s="2">
        <v>91387</v>
      </c>
    </row>
    <row r="422" spans="1:14" s="2" customFormat="1" ht="29.45" customHeight="1" x14ac:dyDescent="0.2">
      <c r="A422" s="42" t="s">
        <v>402</v>
      </c>
      <c r="B422" s="196" t="s">
        <v>330</v>
      </c>
      <c r="C422" s="196"/>
      <c r="D422" s="196"/>
      <c r="E422" s="196"/>
      <c r="F422" s="196"/>
      <c r="G422" s="27"/>
      <c r="H422" s="27"/>
      <c r="I422" s="48"/>
      <c r="J422" s="2">
        <v>5681</v>
      </c>
    </row>
    <row r="423" spans="1:14" ht="18.75" x14ac:dyDescent="0.3">
      <c r="A423" s="43"/>
      <c r="B423" s="11"/>
      <c r="C423" s="29"/>
      <c r="D423" s="3"/>
      <c r="E423" s="36"/>
      <c r="F423" s="11"/>
      <c r="G423" s="3"/>
      <c r="H423" s="3"/>
      <c r="K423" s="46"/>
      <c r="L423" s="46"/>
      <c r="M423" s="46"/>
      <c r="N423" s="3"/>
    </row>
    <row r="424" spans="1:14" ht="18.75" x14ac:dyDescent="0.3">
      <c r="A424" s="43"/>
      <c r="B424" s="11" t="s">
        <v>27</v>
      </c>
      <c r="C424" s="29">
        <v>1</v>
      </c>
      <c r="D424" s="3"/>
      <c r="E424" s="3"/>
      <c r="F424" s="11"/>
      <c r="G424" s="3"/>
      <c r="H424" s="3"/>
      <c r="K424" s="46"/>
      <c r="L424" s="46"/>
      <c r="M424" s="46"/>
      <c r="N424" s="3"/>
    </row>
    <row r="425" spans="1:14" ht="18.75" x14ac:dyDescent="0.3">
      <c r="A425" s="43"/>
      <c r="B425" s="11" t="s">
        <v>35</v>
      </c>
      <c r="C425" s="29">
        <v>4</v>
      </c>
      <c r="D425" s="3"/>
      <c r="E425" s="36"/>
      <c r="F425" s="11"/>
      <c r="G425" s="3"/>
      <c r="H425" s="3"/>
      <c r="K425" s="46"/>
      <c r="L425" s="46"/>
      <c r="M425" s="46"/>
      <c r="N425" s="3"/>
    </row>
    <row r="426" spans="1:14" ht="18.75" x14ac:dyDescent="0.3">
      <c r="A426" s="43"/>
      <c r="B426" s="11" t="s">
        <v>25</v>
      </c>
      <c r="C426" s="29">
        <v>12</v>
      </c>
      <c r="D426" s="3" t="s">
        <v>4</v>
      </c>
      <c r="E426" s="36"/>
      <c r="F426" s="11"/>
      <c r="G426" s="3"/>
      <c r="H426" s="3"/>
      <c r="K426" s="46"/>
      <c r="L426" s="46"/>
      <c r="M426" s="46"/>
      <c r="N426" s="3"/>
    </row>
    <row r="427" spans="1:14" ht="16.5" thickBot="1" x14ac:dyDescent="0.25">
      <c r="A427" s="43"/>
      <c r="B427" s="33" t="s">
        <v>0</v>
      </c>
      <c r="C427" s="34">
        <f>C425*C426*C424</f>
        <v>48</v>
      </c>
      <c r="D427" s="28" t="s">
        <v>4</v>
      </c>
      <c r="E427" s="36"/>
      <c r="F427" s="11"/>
      <c r="G427" s="3"/>
      <c r="H427" s="3"/>
      <c r="J427" s="2"/>
      <c r="K427" s="2"/>
    </row>
    <row r="428" spans="1:14" s="2" customFormat="1" ht="29.45" customHeight="1" x14ac:dyDescent="0.2">
      <c r="A428" s="42" t="s">
        <v>403</v>
      </c>
      <c r="B428" s="196" t="s">
        <v>331</v>
      </c>
      <c r="C428" s="196"/>
      <c r="D428" s="196"/>
      <c r="E428" s="196"/>
      <c r="F428" s="196"/>
      <c r="G428" s="27"/>
      <c r="H428" s="27"/>
      <c r="I428" s="48"/>
    </row>
    <row r="429" spans="1:14" ht="18.75" x14ac:dyDescent="0.3">
      <c r="A429" s="43"/>
      <c r="B429" s="11"/>
      <c r="C429" s="29"/>
      <c r="D429" s="3"/>
      <c r="E429" s="36"/>
      <c r="F429" s="11"/>
      <c r="G429" s="3"/>
      <c r="H429" s="3"/>
      <c r="K429" s="46"/>
      <c r="L429" s="46"/>
      <c r="M429" s="46"/>
      <c r="N429" s="3"/>
    </row>
    <row r="430" spans="1:14" ht="18.75" x14ac:dyDescent="0.3">
      <c r="A430" s="43"/>
      <c r="B430" s="11" t="s">
        <v>27</v>
      </c>
      <c r="C430" s="29">
        <v>1</v>
      </c>
      <c r="D430" s="3"/>
      <c r="E430" s="3"/>
      <c r="F430" s="11"/>
      <c r="G430" s="3"/>
      <c r="H430" s="3"/>
      <c r="K430" s="46"/>
      <c r="L430" s="46"/>
      <c r="M430" s="46"/>
      <c r="N430" s="3"/>
    </row>
    <row r="431" spans="1:14" ht="18.75" x14ac:dyDescent="0.3">
      <c r="A431" s="43"/>
      <c r="B431" s="11" t="s">
        <v>18</v>
      </c>
      <c r="C431" s="29">
        <v>2</v>
      </c>
      <c r="D431" s="3" t="s">
        <v>19</v>
      </c>
      <c r="E431" s="36"/>
      <c r="F431" s="11"/>
      <c r="G431" s="3"/>
      <c r="H431" s="3"/>
      <c r="K431" s="46"/>
      <c r="L431" s="46"/>
      <c r="M431" s="46"/>
      <c r="N431" s="3"/>
    </row>
    <row r="432" spans="1:14" ht="18.75" x14ac:dyDescent="0.3">
      <c r="A432" s="43"/>
      <c r="B432" s="11" t="s">
        <v>25</v>
      </c>
      <c r="C432" s="29">
        <v>12</v>
      </c>
      <c r="D432" s="3" t="s">
        <v>4</v>
      </c>
      <c r="E432" s="36"/>
      <c r="F432" s="11"/>
      <c r="G432" s="3"/>
      <c r="H432" s="3"/>
      <c r="K432" s="46"/>
      <c r="L432" s="46"/>
      <c r="M432" s="46"/>
      <c r="N432" s="3"/>
    </row>
    <row r="433" spans="1:14" ht="16.5" customHeight="1" thickBot="1" x14ac:dyDescent="0.25">
      <c r="A433" s="43"/>
      <c r="B433" s="33" t="s">
        <v>0</v>
      </c>
      <c r="C433" s="34">
        <f>C431*C432*C430</f>
        <v>24</v>
      </c>
      <c r="D433" s="28" t="s">
        <v>4</v>
      </c>
      <c r="E433" s="36"/>
      <c r="F433" s="11"/>
      <c r="G433" s="3"/>
      <c r="H433" s="3"/>
      <c r="J433" s="2"/>
      <c r="K433" s="2"/>
    </row>
    <row r="434" spans="1:14" s="2" customFormat="1" ht="29.45" customHeight="1" x14ac:dyDescent="0.2">
      <c r="A434" s="42" t="s">
        <v>404</v>
      </c>
      <c r="B434" s="196" t="s">
        <v>332</v>
      </c>
      <c r="C434" s="196"/>
      <c r="D434" s="196"/>
      <c r="E434" s="196"/>
      <c r="F434" s="196"/>
      <c r="G434" s="27"/>
      <c r="H434" s="27"/>
      <c r="I434" s="48"/>
    </row>
    <row r="435" spans="1:14" ht="18.75" x14ac:dyDescent="0.3">
      <c r="A435" s="43"/>
      <c r="B435" s="11"/>
      <c r="C435" s="29"/>
      <c r="D435" s="3"/>
      <c r="E435" s="36"/>
      <c r="F435" s="11"/>
      <c r="G435" s="3"/>
      <c r="H435" s="3"/>
      <c r="K435" s="46"/>
      <c r="L435" s="46"/>
      <c r="M435" s="46"/>
      <c r="N435" s="3"/>
    </row>
    <row r="436" spans="1:14" ht="18.75" x14ac:dyDescent="0.3">
      <c r="A436" s="43"/>
      <c r="B436" s="11" t="s">
        <v>27</v>
      </c>
      <c r="C436" s="29">
        <v>1</v>
      </c>
      <c r="D436" s="3"/>
      <c r="E436" s="3"/>
      <c r="F436" s="11"/>
      <c r="G436" s="3"/>
      <c r="H436" s="3"/>
      <c r="K436" s="46"/>
      <c r="L436" s="46"/>
      <c r="M436" s="46"/>
      <c r="N436" s="3"/>
    </row>
    <row r="437" spans="1:14" ht="18.75" x14ac:dyDescent="0.3">
      <c r="A437" s="43"/>
      <c r="B437" s="11" t="s">
        <v>18</v>
      </c>
      <c r="C437" s="29">
        <v>1</v>
      </c>
      <c r="D437" s="3" t="s">
        <v>19</v>
      </c>
      <c r="E437" s="36"/>
      <c r="F437" s="11"/>
      <c r="G437" s="3"/>
      <c r="H437" s="3"/>
      <c r="K437" s="46"/>
      <c r="L437" s="46"/>
      <c r="M437" s="46"/>
      <c r="N437" s="3"/>
    </row>
    <row r="438" spans="1:14" ht="18.75" x14ac:dyDescent="0.3">
      <c r="A438" s="43"/>
      <c r="B438" s="11" t="s">
        <v>25</v>
      </c>
      <c r="C438" s="29">
        <v>12</v>
      </c>
      <c r="D438" s="3" t="s">
        <v>4</v>
      </c>
      <c r="E438" s="36"/>
      <c r="F438" s="11"/>
      <c r="G438" s="3"/>
      <c r="H438" s="3"/>
      <c r="K438" s="46"/>
      <c r="L438" s="46"/>
      <c r="M438" s="46"/>
      <c r="N438" s="3"/>
    </row>
    <row r="439" spans="1:14" ht="16.5" thickBot="1" x14ac:dyDescent="0.25">
      <c r="A439" s="43"/>
      <c r="B439" s="33" t="s">
        <v>0</v>
      </c>
      <c r="C439" s="34">
        <f>C437*C438*C436</f>
        <v>12</v>
      </c>
      <c r="D439" s="28" t="s">
        <v>4</v>
      </c>
      <c r="E439" s="36"/>
      <c r="F439" s="11"/>
      <c r="G439" s="3"/>
      <c r="H439" s="3"/>
      <c r="J439" s="2"/>
      <c r="K439" s="2"/>
    </row>
    <row r="440" spans="1:14" s="2" customFormat="1" ht="29.45" customHeight="1" x14ac:dyDescent="0.2">
      <c r="A440" s="42" t="s">
        <v>405</v>
      </c>
      <c r="B440" s="196" t="s">
        <v>333</v>
      </c>
      <c r="C440" s="196"/>
      <c r="D440" s="196"/>
      <c r="E440" s="196"/>
      <c r="F440" s="196"/>
      <c r="G440" s="27"/>
      <c r="H440" s="27"/>
      <c r="I440" s="48"/>
      <c r="J440" s="2">
        <v>5681</v>
      </c>
    </row>
    <row r="441" spans="1:14" ht="18.75" x14ac:dyDescent="0.3">
      <c r="A441" s="43"/>
      <c r="B441" s="11"/>
      <c r="C441" s="29"/>
      <c r="D441" s="3"/>
      <c r="E441" s="36"/>
      <c r="F441" s="11"/>
      <c r="G441" s="3"/>
      <c r="H441" s="3"/>
      <c r="K441" s="46"/>
      <c r="L441" s="46"/>
      <c r="M441" s="46"/>
      <c r="N441" s="3"/>
    </row>
    <row r="442" spans="1:14" ht="18.75" x14ac:dyDescent="0.3">
      <c r="A442" s="43"/>
      <c r="B442" s="11" t="s">
        <v>27</v>
      </c>
      <c r="C442" s="29">
        <v>1</v>
      </c>
      <c r="D442" s="3"/>
      <c r="E442" s="3"/>
      <c r="F442" s="11"/>
      <c r="G442" s="3"/>
      <c r="H442" s="3"/>
      <c r="K442" s="46"/>
      <c r="L442" s="46"/>
      <c r="M442" s="46"/>
      <c r="N442" s="3"/>
    </row>
    <row r="443" spans="1:14" ht="18.75" x14ac:dyDescent="0.3">
      <c r="A443" s="43"/>
      <c r="B443" s="11" t="s">
        <v>35</v>
      </c>
      <c r="C443" s="29">
        <v>1</v>
      </c>
      <c r="D443" s="3"/>
      <c r="E443" s="36"/>
      <c r="F443" s="11"/>
      <c r="G443" s="3"/>
      <c r="H443" s="3"/>
      <c r="K443" s="46"/>
      <c r="L443" s="46"/>
      <c r="M443" s="46"/>
      <c r="N443" s="3"/>
    </row>
    <row r="444" spans="1:14" ht="18.75" x14ac:dyDescent="0.3">
      <c r="A444" s="43"/>
      <c r="B444" s="11" t="s">
        <v>25</v>
      </c>
      <c r="C444" s="29">
        <v>12</v>
      </c>
      <c r="D444" s="3" t="s">
        <v>4</v>
      </c>
      <c r="E444" s="36"/>
      <c r="F444" s="11"/>
      <c r="G444" s="3"/>
      <c r="H444" s="3"/>
      <c r="K444" s="46"/>
      <c r="L444" s="46"/>
      <c r="M444" s="46"/>
      <c r="N444" s="3"/>
    </row>
    <row r="445" spans="1:14" ht="16.5" thickBot="1" x14ac:dyDescent="0.25">
      <c r="A445" s="43"/>
      <c r="B445" s="33" t="s">
        <v>0</v>
      </c>
      <c r="C445" s="34">
        <f>C443*C444*C442</f>
        <v>12</v>
      </c>
      <c r="D445" s="28" t="s">
        <v>4</v>
      </c>
      <c r="E445" s="36"/>
      <c r="F445" s="11"/>
      <c r="G445" s="3"/>
      <c r="H445" s="3"/>
      <c r="J445" s="2"/>
      <c r="K445" s="2"/>
    </row>
    <row r="446" spans="1:14" s="2" customFormat="1" ht="29.45" customHeight="1" x14ac:dyDescent="0.2">
      <c r="A446" s="42" t="s">
        <v>406</v>
      </c>
      <c r="B446" s="196" t="s">
        <v>97</v>
      </c>
      <c r="C446" s="196"/>
      <c r="D446" s="196"/>
      <c r="E446" s="196"/>
      <c r="F446" s="196"/>
      <c r="G446" s="27"/>
      <c r="H446" s="27"/>
      <c r="I446" s="48"/>
    </row>
    <row r="447" spans="1:14" ht="18.75" x14ac:dyDescent="0.3">
      <c r="A447" s="43"/>
      <c r="B447" s="11"/>
      <c r="C447" s="29"/>
      <c r="D447" s="3"/>
      <c r="E447" s="36"/>
      <c r="F447" s="11"/>
      <c r="G447" s="3"/>
      <c r="H447" s="3"/>
      <c r="J447" s="1">
        <f>8*2+2</f>
        <v>18</v>
      </c>
      <c r="K447" s="46"/>
      <c r="L447" s="46"/>
      <c r="M447" s="46"/>
      <c r="N447" s="3"/>
    </row>
    <row r="448" spans="1:14" ht="18.75" x14ac:dyDescent="0.3">
      <c r="A448" s="43"/>
      <c r="B448" s="11" t="s">
        <v>27</v>
      </c>
      <c r="C448" s="29">
        <v>1</v>
      </c>
      <c r="D448" s="3"/>
      <c r="E448" s="3"/>
      <c r="F448" s="11"/>
      <c r="G448" s="3"/>
      <c r="H448" s="3"/>
      <c r="J448" s="1">
        <f>1227000</f>
        <v>1227000</v>
      </c>
      <c r="K448" s="46"/>
      <c r="L448" s="46"/>
      <c r="M448" s="46"/>
      <c r="N448" s="3"/>
    </row>
    <row r="449" spans="1:14" ht="18.75" x14ac:dyDescent="0.3">
      <c r="A449" s="43"/>
      <c r="B449" s="11" t="s">
        <v>18</v>
      </c>
      <c r="C449" s="29">
        <v>2</v>
      </c>
      <c r="D449" s="3" t="s">
        <v>19</v>
      </c>
      <c r="E449" s="3"/>
      <c r="F449" s="11"/>
      <c r="G449" s="3"/>
      <c r="H449" s="3"/>
      <c r="J449" s="125">
        <f>J448/J447</f>
        <v>68166.666666666672</v>
      </c>
      <c r="K449" s="46"/>
      <c r="L449" s="46"/>
      <c r="M449" s="46"/>
      <c r="N449" s="3"/>
    </row>
    <row r="450" spans="1:14" ht="18.75" x14ac:dyDescent="0.3">
      <c r="A450" s="43"/>
      <c r="B450" s="11" t="s">
        <v>63</v>
      </c>
      <c r="C450" s="29">
        <v>8</v>
      </c>
      <c r="D450" s="3" t="s">
        <v>40</v>
      </c>
      <c r="E450" s="3"/>
      <c r="F450" s="11"/>
      <c r="G450" s="3"/>
      <c r="H450" s="3"/>
      <c r="J450" s="126">
        <f>J449/12</f>
        <v>5680.5555555555557</v>
      </c>
      <c r="K450" s="46"/>
      <c r="L450" s="46"/>
      <c r="M450" s="46"/>
      <c r="N450" s="3"/>
    </row>
    <row r="451" spans="1:14" ht="18.75" x14ac:dyDescent="0.3">
      <c r="A451" s="43"/>
      <c r="B451" s="11" t="s">
        <v>29</v>
      </c>
      <c r="C451" s="29">
        <v>26</v>
      </c>
      <c r="D451" s="3" t="s">
        <v>28</v>
      </c>
      <c r="E451" s="3"/>
      <c r="F451" s="11"/>
      <c r="G451" s="3"/>
      <c r="H451" s="3"/>
      <c r="K451" s="46"/>
      <c r="L451" s="46"/>
      <c r="M451" s="46"/>
      <c r="N451" s="3"/>
    </row>
    <row r="452" spans="1:14" ht="18.75" x14ac:dyDescent="0.3">
      <c r="A452" s="43"/>
      <c r="B452" s="11" t="s">
        <v>25</v>
      </c>
      <c r="C452" s="29">
        <v>12</v>
      </c>
      <c r="D452" s="3" t="s">
        <v>4</v>
      </c>
      <c r="E452" s="3"/>
      <c r="F452" s="11"/>
      <c r="G452" s="3"/>
      <c r="H452" s="3"/>
      <c r="K452" s="46"/>
      <c r="L452" s="46"/>
      <c r="M452" s="46"/>
      <c r="N452" s="3"/>
    </row>
    <row r="453" spans="1:14" ht="16.5" thickBot="1" x14ac:dyDescent="0.25">
      <c r="A453" s="43"/>
      <c r="B453" s="33" t="s">
        <v>0</v>
      </c>
      <c r="C453" s="34">
        <f>C448*C449*C452*C450*C451</f>
        <v>4992</v>
      </c>
      <c r="D453" s="28" t="s">
        <v>22</v>
      </c>
      <c r="E453" s="1"/>
      <c r="F453" s="11"/>
      <c r="G453" s="3"/>
      <c r="H453" s="3"/>
      <c r="J453" s="2"/>
      <c r="K453" s="2"/>
    </row>
    <row r="454" spans="1:14" s="2" customFormat="1" ht="29.45" customHeight="1" x14ac:dyDescent="0.2">
      <c r="A454" s="42" t="s">
        <v>407</v>
      </c>
      <c r="B454" s="196" t="s">
        <v>233</v>
      </c>
      <c r="C454" s="196"/>
      <c r="D454" s="196"/>
      <c r="E454" s="196"/>
      <c r="F454" s="196"/>
      <c r="G454" s="27"/>
      <c r="H454" s="27"/>
      <c r="I454" s="48"/>
    </row>
    <row r="455" spans="1:14" ht="18.75" x14ac:dyDescent="0.3">
      <c r="A455" s="43"/>
      <c r="B455" s="11"/>
      <c r="C455" s="29"/>
      <c r="D455" s="3"/>
      <c r="E455" s="36"/>
      <c r="F455" s="11"/>
      <c r="G455" s="3"/>
      <c r="H455" s="3"/>
      <c r="K455" s="46"/>
      <c r="L455" s="46"/>
      <c r="M455" s="46"/>
      <c r="N455" s="3"/>
    </row>
    <row r="456" spans="1:14" ht="18.75" x14ac:dyDescent="0.3">
      <c r="A456" s="43"/>
      <c r="B456" s="11" t="s">
        <v>27</v>
      </c>
      <c r="C456" s="29">
        <v>1</v>
      </c>
      <c r="D456" s="3"/>
      <c r="E456" s="3"/>
      <c r="F456" s="11"/>
      <c r="G456" s="3"/>
      <c r="H456" s="3"/>
      <c r="K456" s="46"/>
      <c r="L456" s="46"/>
      <c r="M456" s="46"/>
      <c r="N456" s="3"/>
    </row>
    <row r="457" spans="1:14" ht="18.75" x14ac:dyDescent="0.3">
      <c r="A457" s="43"/>
      <c r="B457" s="11" t="s">
        <v>18</v>
      </c>
      <c r="C457" s="29">
        <v>1</v>
      </c>
      <c r="D457" s="3" t="s">
        <v>19</v>
      </c>
      <c r="E457" s="3"/>
      <c r="F457" s="11"/>
      <c r="G457" s="3"/>
      <c r="H457" s="3"/>
      <c r="K457" s="46"/>
      <c r="L457" s="46"/>
      <c r="M457" s="46"/>
      <c r="N457" s="3"/>
    </row>
    <row r="458" spans="1:14" ht="18.75" x14ac:dyDescent="0.3">
      <c r="A458" s="43"/>
      <c r="B458" s="11" t="s">
        <v>29</v>
      </c>
      <c r="C458" s="29">
        <v>26</v>
      </c>
      <c r="D458" s="3" t="s">
        <v>28</v>
      </c>
      <c r="E458" s="3"/>
      <c r="F458" s="11"/>
      <c r="G458" s="3"/>
      <c r="H458" s="3"/>
      <c r="K458" s="46"/>
      <c r="L458" s="46"/>
      <c r="M458" s="46"/>
      <c r="N458" s="3"/>
    </row>
    <row r="459" spans="1:14" ht="18.75" x14ac:dyDescent="0.3">
      <c r="A459" s="43"/>
      <c r="B459" s="11" t="s">
        <v>30</v>
      </c>
      <c r="C459" s="29">
        <v>8</v>
      </c>
      <c r="D459" s="3" t="s">
        <v>26</v>
      </c>
      <c r="E459" s="3"/>
      <c r="F459" s="11"/>
      <c r="G459" s="3"/>
      <c r="H459" s="3"/>
      <c r="K459" s="46"/>
      <c r="L459" s="46"/>
      <c r="M459" s="46"/>
      <c r="N459" s="3"/>
    </row>
    <row r="460" spans="1:14" ht="18.75" x14ac:dyDescent="0.3">
      <c r="A460" s="43"/>
      <c r="B460" s="11" t="s">
        <v>25</v>
      </c>
      <c r="C460" s="29">
        <v>12</v>
      </c>
      <c r="D460" s="3" t="s">
        <v>4</v>
      </c>
      <c r="E460" s="3"/>
      <c r="F460" s="11"/>
      <c r="G460" s="3"/>
      <c r="H460" s="3"/>
      <c r="K460" s="46"/>
      <c r="L460" s="46"/>
      <c r="M460" s="46"/>
      <c r="N460" s="3"/>
    </row>
    <row r="461" spans="1:14" ht="16.5" thickBot="1" x14ac:dyDescent="0.25">
      <c r="A461" s="43"/>
      <c r="B461" s="33" t="s">
        <v>0</v>
      </c>
      <c r="C461" s="34">
        <f>C457*C458*C459*C460</f>
        <v>2496</v>
      </c>
      <c r="D461" s="28" t="s">
        <v>22</v>
      </c>
      <c r="E461" s="1"/>
      <c r="F461" s="11"/>
      <c r="G461" s="3"/>
      <c r="H461" s="3"/>
      <c r="J461" s="2"/>
      <c r="K461" s="2"/>
    </row>
    <row r="462" spans="1:14" s="2" customFormat="1" ht="29.45" customHeight="1" x14ac:dyDescent="0.2">
      <c r="A462" s="42" t="s">
        <v>408</v>
      </c>
      <c r="B462" s="196" t="s">
        <v>198</v>
      </c>
      <c r="C462" s="196"/>
      <c r="D462" s="196"/>
      <c r="E462" s="196"/>
      <c r="F462" s="196"/>
      <c r="G462" s="27"/>
      <c r="H462" s="27"/>
      <c r="I462" s="48"/>
    </row>
    <row r="463" spans="1:14" ht="18.75" x14ac:dyDescent="0.3">
      <c r="A463" s="43"/>
      <c r="B463" s="11"/>
      <c r="C463" s="29"/>
      <c r="D463" s="3"/>
      <c r="E463" s="36"/>
      <c r="F463" s="11"/>
      <c r="G463" s="3"/>
      <c r="H463" s="3"/>
      <c r="K463" s="46"/>
      <c r="L463" s="46"/>
      <c r="M463" s="46"/>
      <c r="N463" s="3"/>
    </row>
    <row r="464" spans="1:14" ht="18.75" x14ac:dyDescent="0.3">
      <c r="A464" s="43"/>
      <c r="B464" s="11" t="s">
        <v>27</v>
      </c>
      <c r="C464" s="29">
        <v>1</v>
      </c>
      <c r="D464" s="3"/>
      <c r="E464" s="3"/>
      <c r="F464" s="11"/>
      <c r="G464" s="3"/>
      <c r="H464" s="3"/>
      <c r="K464" s="46"/>
      <c r="L464" s="46"/>
      <c r="M464" s="46"/>
      <c r="N464" s="3"/>
    </row>
    <row r="465" spans="1:14" ht="18.75" x14ac:dyDescent="0.3">
      <c r="A465" s="43"/>
      <c r="B465" s="11" t="s">
        <v>18</v>
      </c>
      <c r="C465" s="29">
        <v>1</v>
      </c>
      <c r="D465" s="3" t="s">
        <v>19</v>
      </c>
      <c r="E465" s="3"/>
      <c r="F465" s="11"/>
      <c r="G465" s="3"/>
      <c r="H465" s="3"/>
      <c r="K465" s="46"/>
      <c r="L465" s="46"/>
      <c r="M465" s="46"/>
      <c r="N465" s="3"/>
    </row>
    <row r="466" spans="1:14" ht="18.75" x14ac:dyDescent="0.3">
      <c r="A466" s="43"/>
      <c r="B466" s="11" t="s">
        <v>29</v>
      </c>
      <c r="C466" s="29">
        <v>26</v>
      </c>
      <c r="D466" s="3" t="s">
        <v>28</v>
      </c>
      <c r="E466" s="3"/>
      <c r="F466" s="11"/>
      <c r="G466" s="3"/>
      <c r="H466" s="3"/>
      <c r="K466" s="46"/>
      <c r="L466" s="46"/>
      <c r="M466" s="46"/>
      <c r="N466" s="3"/>
    </row>
    <row r="467" spans="1:14" ht="18.75" x14ac:dyDescent="0.3">
      <c r="A467" s="43"/>
      <c r="B467" s="11" t="s">
        <v>30</v>
      </c>
      <c r="C467" s="29">
        <v>8</v>
      </c>
      <c r="D467" s="3" t="s">
        <v>26</v>
      </c>
      <c r="E467" s="3"/>
      <c r="F467" s="11"/>
      <c r="G467" s="3"/>
      <c r="H467" s="3"/>
      <c r="K467" s="46"/>
      <c r="L467" s="46"/>
      <c r="M467" s="46"/>
      <c r="N467" s="3"/>
    </row>
    <row r="468" spans="1:14" ht="18.75" x14ac:dyDescent="0.3">
      <c r="A468" s="43"/>
      <c r="B468" s="11" t="s">
        <v>25</v>
      </c>
      <c r="C468" s="29">
        <v>12</v>
      </c>
      <c r="D468" s="3" t="s">
        <v>4</v>
      </c>
      <c r="E468" s="3"/>
      <c r="F468" s="11"/>
      <c r="G468" s="3"/>
      <c r="H468" s="3"/>
      <c r="K468" s="46"/>
      <c r="L468" s="46"/>
      <c r="M468" s="46"/>
      <c r="N468" s="3"/>
    </row>
    <row r="469" spans="1:14" ht="16.5" thickBot="1" x14ac:dyDescent="0.25">
      <c r="A469" s="43"/>
      <c r="B469" s="33" t="s">
        <v>0</v>
      </c>
      <c r="C469" s="34">
        <f>C465*C466*C467*C468</f>
        <v>2496</v>
      </c>
      <c r="D469" s="28" t="s">
        <v>22</v>
      </c>
      <c r="E469" s="1"/>
      <c r="F469" s="11"/>
      <c r="G469" s="3"/>
      <c r="H469" s="3"/>
      <c r="J469" s="2"/>
      <c r="K469" s="2"/>
    </row>
    <row r="470" spans="1:14" s="2" customFormat="1" ht="30" customHeight="1" thickBot="1" x14ac:dyDescent="0.25">
      <c r="A470" s="41">
        <v>14</v>
      </c>
      <c r="B470" s="197" t="s">
        <v>234</v>
      </c>
      <c r="C470" s="197"/>
      <c r="D470" s="197"/>
      <c r="E470" s="197"/>
      <c r="F470" s="197"/>
      <c r="G470" s="17"/>
      <c r="H470" s="17"/>
      <c r="I470" s="48"/>
    </row>
    <row r="471" spans="1:14" s="2" customFormat="1" ht="29.45" customHeight="1" x14ac:dyDescent="0.2">
      <c r="A471" s="42" t="s">
        <v>409</v>
      </c>
      <c r="B471" s="196" t="s">
        <v>235</v>
      </c>
      <c r="C471" s="196"/>
      <c r="D471" s="196"/>
      <c r="E471" s="196"/>
      <c r="F471" s="196"/>
      <c r="G471" s="27"/>
      <c r="H471" s="27"/>
      <c r="I471" s="48"/>
    </row>
    <row r="472" spans="1:14" ht="18.75" x14ac:dyDescent="0.3">
      <c r="A472" s="43"/>
      <c r="B472" s="11"/>
      <c r="C472" s="29"/>
      <c r="D472" s="3"/>
      <c r="E472" s="36"/>
      <c r="F472" s="11"/>
      <c r="G472" s="3"/>
      <c r="H472" s="3"/>
      <c r="K472" s="46"/>
      <c r="L472" s="46"/>
      <c r="M472" s="46"/>
      <c r="N472" s="3"/>
    </row>
    <row r="473" spans="1:14" ht="18.75" x14ac:dyDescent="0.3">
      <c r="A473" s="43"/>
      <c r="B473" s="11" t="s">
        <v>236</v>
      </c>
      <c r="C473" s="29">
        <v>8</v>
      </c>
      <c r="D473" s="3" t="s">
        <v>42</v>
      </c>
      <c r="E473" s="36"/>
      <c r="F473" s="11"/>
      <c r="G473" s="3"/>
      <c r="H473" s="3"/>
      <c r="K473" s="46"/>
      <c r="L473" s="46"/>
      <c r="M473" s="46"/>
      <c r="N473" s="3"/>
    </row>
    <row r="474" spans="1:14" ht="18.75" x14ac:dyDescent="0.3">
      <c r="A474" s="43"/>
      <c r="B474" s="11" t="s">
        <v>237</v>
      </c>
      <c r="C474" s="29">
        <v>2</v>
      </c>
      <c r="D474" s="3" t="s">
        <v>42</v>
      </c>
      <c r="E474" s="36"/>
      <c r="F474" s="11"/>
      <c r="G474" s="3"/>
      <c r="H474" s="3"/>
      <c r="K474" s="46"/>
      <c r="L474" s="46"/>
      <c r="M474" s="46"/>
      <c r="N474" s="3"/>
    </row>
    <row r="475" spans="1:14" ht="18.75" x14ac:dyDescent="0.3">
      <c r="A475" s="43"/>
      <c r="B475" s="11" t="s">
        <v>261</v>
      </c>
      <c r="C475" s="29">
        <v>1</v>
      </c>
      <c r="D475" s="3" t="s">
        <v>42</v>
      </c>
      <c r="E475" s="36"/>
      <c r="F475" s="11"/>
      <c r="G475" s="3"/>
      <c r="H475" s="3"/>
      <c r="K475" s="46"/>
      <c r="L475" s="46"/>
      <c r="M475" s="46"/>
      <c r="N475" s="3"/>
    </row>
    <row r="476" spans="1:14" ht="18.75" x14ac:dyDescent="0.3">
      <c r="A476" s="43"/>
      <c r="B476" s="11" t="s">
        <v>262</v>
      </c>
      <c r="C476" s="29">
        <v>7</v>
      </c>
      <c r="D476" s="3" t="s">
        <v>42</v>
      </c>
      <c r="E476" s="36"/>
      <c r="F476" s="11"/>
      <c r="G476" s="3"/>
      <c r="H476" s="3"/>
      <c r="K476" s="46"/>
      <c r="L476" s="46"/>
      <c r="M476" s="46"/>
      <c r="N476" s="3"/>
    </row>
    <row r="477" spans="1:14" ht="18.75" x14ac:dyDescent="0.3">
      <c r="A477" s="43"/>
      <c r="B477" s="11" t="s">
        <v>238</v>
      </c>
      <c r="C477" s="29">
        <f>SUM(C473:C476)</f>
        <v>18</v>
      </c>
      <c r="D477" s="3" t="s">
        <v>42</v>
      </c>
      <c r="E477" s="36"/>
      <c r="F477" s="11"/>
      <c r="G477" s="3"/>
      <c r="H477" s="3"/>
      <c r="K477" s="46"/>
      <c r="L477" s="46"/>
      <c r="M477" s="46"/>
      <c r="N477" s="3"/>
    </row>
    <row r="478" spans="1:14" ht="18.75" x14ac:dyDescent="0.3">
      <c r="A478" s="43"/>
      <c r="B478" s="11" t="s">
        <v>226</v>
      </c>
      <c r="C478" s="29">
        <v>12</v>
      </c>
      <c r="D478" s="3" t="s">
        <v>4</v>
      </c>
      <c r="E478" s="36"/>
      <c r="F478" s="11"/>
      <c r="G478" s="3"/>
      <c r="H478" s="3"/>
      <c r="K478" s="46"/>
      <c r="L478" s="46"/>
      <c r="M478" s="46"/>
      <c r="N478" s="3"/>
    </row>
    <row r="479" spans="1:14" ht="16.5" thickBot="1" x14ac:dyDescent="0.25">
      <c r="A479" s="43"/>
      <c r="B479" s="33" t="s">
        <v>0</v>
      </c>
      <c r="C479" s="34">
        <f>C477*C478</f>
        <v>216</v>
      </c>
      <c r="D479" s="28" t="s">
        <v>239</v>
      </c>
      <c r="E479" s="36"/>
      <c r="F479" s="11"/>
      <c r="G479" s="3"/>
      <c r="H479" s="3"/>
      <c r="J479" s="2"/>
      <c r="K479" s="2"/>
    </row>
    <row r="480" spans="1:14" s="2" customFormat="1" ht="29.45" customHeight="1" x14ac:dyDescent="0.2">
      <c r="A480" s="42" t="s">
        <v>410</v>
      </c>
      <c r="B480" s="196" t="s">
        <v>240</v>
      </c>
      <c r="C480" s="196"/>
      <c r="D480" s="196"/>
      <c r="E480" s="196"/>
      <c r="F480" s="196"/>
      <c r="G480" s="27"/>
      <c r="H480" s="27"/>
      <c r="I480" s="48"/>
    </row>
    <row r="481" spans="1:14" ht="18.75" x14ac:dyDescent="0.3">
      <c r="A481" s="43"/>
      <c r="B481" s="11"/>
      <c r="C481" s="29"/>
      <c r="D481" s="3"/>
      <c r="E481" s="36"/>
      <c r="F481" s="11"/>
      <c r="G481" s="3"/>
      <c r="H481" s="3"/>
      <c r="K481" s="46"/>
      <c r="L481" s="46"/>
      <c r="M481" s="46"/>
      <c r="N481" s="3"/>
    </row>
    <row r="482" spans="1:14" ht="18.75" x14ac:dyDescent="0.3">
      <c r="A482" s="43"/>
      <c r="B482" s="11" t="s">
        <v>263</v>
      </c>
      <c r="C482" s="29">
        <v>4</v>
      </c>
      <c r="D482" s="3" t="s">
        <v>42</v>
      </c>
      <c r="E482" s="36"/>
      <c r="F482" s="11"/>
      <c r="G482" s="3"/>
      <c r="H482" s="3"/>
      <c r="K482" s="46"/>
      <c r="L482" s="46"/>
      <c r="M482" s="46"/>
      <c r="N482" s="3"/>
    </row>
    <row r="483" spans="1:14" ht="18.75" x14ac:dyDescent="0.3">
      <c r="A483" s="43"/>
      <c r="B483" s="11" t="s">
        <v>264</v>
      </c>
      <c r="C483" s="29">
        <v>1</v>
      </c>
      <c r="D483" s="3" t="s">
        <v>42</v>
      </c>
      <c r="E483" s="36"/>
      <c r="F483" s="11"/>
      <c r="G483" s="3"/>
      <c r="H483" s="3"/>
      <c r="I483" s="96"/>
      <c r="K483" s="46"/>
      <c r="L483" s="46"/>
      <c r="M483" s="46"/>
      <c r="N483" s="3"/>
    </row>
    <row r="484" spans="1:14" ht="18.75" x14ac:dyDescent="0.3">
      <c r="A484" s="43"/>
      <c r="B484" s="11" t="s">
        <v>241</v>
      </c>
      <c r="C484" s="29">
        <v>1</v>
      </c>
      <c r="D484" s="3" t="s">
        <v>42</v>
      </c>
      <c r="E484" s="36"/>
      <c r="F484" s="11"/>
      <c r="G484" s="3"/>
      <c r="H484" s="3"/>
      <c r="I484" s="96"/>
      <c r="K484" s="46"/>
      <c r="L484" s="46"/>
      <c r="M484" s="46"/>
      <c r="N484" s="3"/>
    </row>
    <row r="485" spans="1:14" ht="18.75" x14ac:dyDescent="0.3">
      <c r="A485" s="43"/>
      <c r="B485" s="11" t="s">
        <v>265</v>
      </c>
      <c r="C485" s="29">
        <v>1</v>
      </c>
      <c r="D485" s="3" t="s">
        <v>42</v>
      </c>
      <c r="E485" s="36"/>
      <c r="F485" s="11"/>
      <c r="G485" s="3"/>
      <c r="H485" s="3"/>
      <c r="K485" s="46"/>
      <c r="L485" s="46"/>
      <c r="M485" s="46"/>
      <c r="N485" s="3"/>
    </row>
    <row r="486" spans="1:14" ht="18.75" x14ac:dyDescent="0.3">
      <c r="A486" s="43"/>
      <c r="B486" s="11" t="s">
        <v>266</v>
      </c>
      <c r="C486" s="29">
        <v>1</v>
      </c>
      <c r="D486" s="3" t="s">
        <v>42</v>
      </c>
      <c r="E486" s="36"/>
      <c r="F486" s="11"/>
      <c r="G486" s="97"/>
      <c r="H486" s="3"/>
      <c r="K486" s="46"/>
      <c r="L486" s="46"/>
      <c r="M486" s="46"/>
      <c r="N486" s="3"/>
    </row>
    <row r="487" spans="1:14" ht="18.75" x14ac:dyDescent="0.3">
      <c r="A487" s="43"/>
      <c r="B487" s="11" t="s">
        <v>225</v>
      </c>
      <c r="C487" s="29">
        <f>SUM(C482:C486)</f>
        <v>8</v>
      </c>
      <c r="D487" s="3" t="s">
        <v>4</v>
      </c>
      <c r="E487" s="36"/>
      <c r="F487" s="11"/>
      <c r="G487" s="3"/>
      <c r="H487" s="3"/>
      <c r="K487" s="46"/>
      <c r="L487" s="46"/>
      <c r="M487" s="46"/>
      <c r="N487" s="3"/>
    </row>
    <row r="488" spans="1:14" ht="18.75" x14ac:dyDescent="0.3">
      <c r="A488" s="43"/>
      <c r="B488" s="11" t="s">
        <v>226</v>
      </c>
      <c r="C488" s="29">
        <v>12</v>
      </c>
      <c r="D488" s="3" t="s">
        <v>4</v>
      </c>
      <c r="E488" s="36"/>
      <c r="F488" s="11"/>
      <c r="G488" s="3"/>
      <c r="H488" s="3"/>
      <c r="K488" s="46"/>
      <c r="L488" s="46"/>
      <c r="M488" s="46"/>
      <c r="N488" s="3"/>
    </row>
    <row r="489" spans="1:14" ht="16.5" thickBot="1" x14ac:dyDescent="0.25">
      <c r="A489" s="43"/>
      <c r="B489" s="33" t="s">
        <v>0</v>
      </c>
      <c r="C489" s="34">
        <f>C487*C488</f>
        <v>96</v>
      </c>
      <c r="D489" s="28" t="s">
        <v>239</v>
      </c>
      <c r="E489" s="36"/>
      <c r="F489" s="11"/>
      <c r="G489" s="3"/>
      <c r="H489" s="3"/>
      <c r="J489" s="2"/>
      <c r="K489" s="2"/>
    </row>
    <row r="490" spans="1:14" s="2" customFormat="1" ht="29.45" customHeight="1" x14ac:dyDescent="0.2">
      <c r="A490" s="42" t="s">
        <v>411</v>
      </c>
      <c r="B490" s="196" t="s">
        <v>242</v>
      </c>
      <c r="C490" s="196"/>
      <c r="D490" s="196"/>
      <c r="E490" s="196"/>
      <c r="F490" s="196"/>
      <c r="G490" s="27"/>
      <c r="H490" s="27"/>
      <c r="I490" s="48"/>
    </row>
    <row r="491" spans="1:14" ht="18.75" x14ac:dyDescent="0.3">
      <c r="A491" s="43"/>
      <c r="B491" s="11"/>
      <c r="C491" s="29"/>
      <c r="D491" s="3"/>
      <c r="E491" s="36"/>
      <c r="F491" s="11"/>
      <c r="G491" s="3"/>
      <c r="H491" s="3"/>
      <c r="K491" s="46"/>
      <c r="L491" s="46"/>
      <c r="M491" s="46"/>
      <c r="N491" s="3"/>
    </row>
    <row r="492" spans="1:14" ht="18.75" x14ac:dyDescent="0.3">
      <c r="A492" s="43"/>
      <c r="B492" s="11" t="s">
        <v>243</v>
      </c>
      <c r="C492" s="29">
        <v>41</v>
      </c>
      <c r="D492" s="3" t="s">
        <v>42</v>
      </c>
      <c r="E492" s="36"/>
      <c r="F492" s="11"/>
      <c r="G492" s="3"/>
      <c r="H492" s="3"/>
      <c r="K492" s="46"/>
      <c r="L492" s="46"/>
      <c r="M492" s="46"/>
      <c r="N492" s="3"/>
    </row>
    <row r="493" spans="1:14" ht="18.75" x14ac:dyDescent="0.3">
      <c r="A493" s="43"/>
      <c r="B493" s="11" t="s">
        <v>226</v>
      </c>
      <c r="C493" s="29">
        <v>12</v>
      </c>
      <c r="D493" s="3" t="s">
        <v>4</v>
      </c>
      <c r="E493" s="36"/>
      <c r="F493" s="11"/>
      <c r="G493" s="3"/>
      <c r="H493" s="3"/>
      <c r="K493" s="46"/>
      <c r="L493" s="46"/>
      <c r="M493" s="46"/>
      <c r="N493" s="3"/>
    </row>
    <row r="494" spans="1:14" ht="16.5" thickBot="1" x14ac:dyDescent="0.25">
      <c r="A494" s="43"/>
      <c r="B494" s="33" t="s">
        <v>0</v>
      </c>
      <c r="C494" s="34">
        <f>C492*C493</f>
        <v>492</v>
      </c>
      <c r="D494" s="28" t="s">
        <v>239</v>
      </c>
      <c r="E494" s="36"/>
      <c r="F494" s="11"/>
      <c r="G494" s="3"/>
      <c r="H494" s="3"/>
      <c r="J494" s="2"/>
      <c r="K494" s="2"/>
    </row>
    <row r="495" spans="1:14" s="2" customFormat="1" ht="29.45" customHeight="1" x14ac:dyDescent="0.2">
      <c r="A495" s="42" t="s">
        <v>412</v>
      </c>
      <c r="B495" s="196" t="s">
        <v>244</v>
      </c>
      <c r="C495" s="196"/>
      <c r="D495" s="196"/>
      <c r="E495" s="196"/>
      <c r="F495" s="196"/>
      <c r="G495" s="27"/>
      <c r="H495" s="27"/>
      <c r="I495" s="48"/>
    </row>
    <row r="496" spans="1:14" ht="18.75" x14ac:dyDescent="0.3">
      <c r="A496" s="43"/>
      <c r="B496" s="11"/>
      <c r="C496" s="29"/>
      <c r="D496" s="3"/>
      <c r="E496" s="36"/>
      <c r="F496" s="11"/>
      <c r="G496" s="3"/>
      <c r="H496" s="3"/>
      <c r="K496" s="46"/>
      <c r="L496" s="46"/>
      <c r="M496" s="46"/>
      <c r="N496" s="3"/>
    </row>
    <row r="497" spans="1:14" ht="18.75" x14ac:dyDescent="0.3">
      <c r="A497" s="43"/>
      <c r="B497" s="11" t="s">
        <v>267</v>
      </c>
      <c r="C497" s="29">
        <v>1</v>
      </c>
      <c r="D497" s="3"/>
      <c r="E497" s="36"/>
      <c r="F497" s="11"/>
      <c r="G497" s="3"/>
      <c r="H497" s="3"/>
      <c r="K497" s="46"/>
      <c r="L497" s="46"/>
      <c r="M497" s="46"/>
      <c r="N497" s="3"/>
    </row>
    <row r="498" spans="1:14" ht="18.75" x14ac:dyDescent="0.3">
      <c r="A498" s="43"/>
      <c r="B498" s="11" t="s">
        <v>268</v>
      </c>
      <c r="C498" s="29">
        <v>1</v>
      </c>
      <c r="D498" s="3"/>
      <c r="E498" s="36"/>
      <c r="F498" s="11"/>
      <c r="G498" s="3"/>
      <c r="H498" s="3"/>
      <c r="K498" s="46"/>
      <c r="L498" s="46"/>
      <c r="M498" s="46"/>
      <c r="N498" s="3"/>
    </row>
    <row r="499" spans="1:14" ht="18.75" x14ac:dyDescent="0.3">
      <c r="A499" s="43"/>
      <c r="B499" s="11" t="s">
        <v>249</v>
      </c>
      <c r="C499" s="29">
        <v>1</v>
      </c>
      <c r="D499" s="3"/>
      <c r="E499" s="36"/>
      <c r="F499" s="11"/>
      <c r="G499" s="3"/>
      <c r="H499" s="3"/>
      <c r="K499" s="46"/>
      <c r="L499" s="46"/>
      <c r="M499" s="46"/>
      <c r="N499" s="3"/>
    </row>
    <row r="500" spans="1:14" ht="18.75" x14ac:dyDescent="0.3">
      <c r="A500" s="43"/>
      <c r="B500" s="11" t="s">
        <v>250</v>
      </c>
      <c r="C500" s="29">
        <v>1</v>
      </c>
      <c r="D500" s="3"/>
      <c r="E500" s="36"/>
      <c r="F500" s="11"/>
      <c r="G500" s="3"/>
      <c r="H500" s="3"/>
      <c r="K500" s="46"/>
      <c r="L500" s="46"/>
      <c r="M500" s="46"/>
      <c r="N500" s="3"/>
    </row>
    <row r="501" spans="1:14" ht="18.75" x14ac:dyDescent="0.3">
      <c r="A501" s="43"/>
      <c r="B501" s="11" t="s">
        <v>251</v>
      </c>
      <c r="C501" s="93">
        <v>5</v>
      </c>
      <c r="D501" s="3"/>
      <c r="E501" s="36"/>
      <c r="F501" s="11"/>
      <c r="G501" s="3"/>
      <c r="H501" s="3"/>
      <c r="K501" s="46"/>
      <c r="L501" s="46"/>
      <c r="M501" s="46"/>
      <c r="N501" s="3"/>
    </row>
    <row r="502" spans="1:14" ht="18.75" x14ac:dyDescent="0.3">
      <c r="A502" s="43"/>
      <c r="B502" s="11" t="s">
        <v>252</v>
      </c>
      <c r="C502" s="29">
        <v>1</v>
      </c>
      <c r="D502" s="3"/>
      <c r="E502" s="36"/>
      <c r="F502" s="11"/>
      <c r="G502" s="3"/>
      <c r="H502" s="3"/>
      <c r="K502" s="46"/>
      <c r="L502" s="46"/>
      <c r="M502" s="46"/>
      <c r="N502" s="3"/>
    </row>
    <row r="503" spans="1:14" ht="18.75" x14ac:dyDescent="0.3">
      <c r="A503" s="43"/>
      <c r="B503" s="11" t="s">
        <v>253</v>
      </c>
      <c r="C503" s="29">
        <v>1</v>
      </c>
      <c r="D503" s="3"/>
      <c r="E503" s="36"/>
      <c r="F503" s="11"/>
      <c r="G503" s="3"/>
      <c r="H503" s="3"/>
      <c r="K503" s="46"/>
      <c r="L503" s="46"/>
      <c r="M503" s="46"/>
      <c r="N503" s="3"/>
    </row>
    <row r="504" spans="1:14" ht="18.75" x14ac:dyDescent="0.3">
      <c r="A504" s="43"/>
      <c r="B504" s="11" t="s">
        <v>254</v>
      </c>
      <c r="C504" s="29">
        <v>1</v>
      </c>
      <c r="D504" s="3"/>
      <c r="E504" s="36"/>
      <c r="F504" s="11"/>
      <c r="G504" s="3"/>
      <c r="H504" s="3"/>
      <c r="K504" s="46"/>
      <c r="L504" s="46"/>
      <c r="M504" s="46"/>
      <c r="N504" s="3"/>
    </row>
    <row r="505" spans="1:14" ht="18.75" x14ac:dyDescent="0.3">
      <c r="A505" s="43"/>
      <c r="B505" s="11" t="s">
        <v>269</v>
      </c>
      <c r="C505" s="29">
        <v>1</v>
      </c>
      <c r="D505" s="3"/>
      <c r="E505" s="36"/>
      <c r="F505" s="11"/>
      <c r="G505" s="3"/>
      <c r="H505" s="3"/>
      <c r="K505" s="46"/>
      <c r="L505" s="46"/>
      <c r="M505" s="46"/>
      <c r="N505" s="3"/>
    </row>
    <row r="506" spans="1:14" ht="18.75" x14ac:dyDescent="0.3">
      <c r="A506" s="43"/>
      <c r="B506" s="11" t="s">
        <v>225</v>
      </c>
      <c r="C506" s="29">
        <f>SUM(C497:C505)</f>
        <v>13</v>
      </c>
      <c r="D506" s="3" t="s">
        <v>40</v>
      </c>
      <c r="E506" s="36"/>
      <c r="F506" s="11"/>
      <c r="G506" s="3"/>
      <c r="H506" s="3"/>
      <c r="K506" s="46"/>
      <c r="L506" s="46"/>
      <c r="M506" s="46"/>
      <c r="N506" s="3"/>
    </row>
    <row r="507" spans="1:14" ht="18.75" x14ac:dyDescent="0.3">
      <c r="A507" s="43"/>
      <c r="B507" s="11" t="s">
        <v>25</v>
      </c>
      <c r="C507" s="29">
        <v>12</v>
      </c>
      <c r="D507" s="3"/>
      <c r="E507" s="36"/>
      <c r="F507" s="11"/>
      <c r="G507" s="3"/>
      <c r="H507" s="3"/>
      <c r="K507" s="46"/>
      <c r="L507" s="46"/>
      <c r="M507" s="46"/>
      <c r="N507" s="3"/>
    </row>
    <row r="508" spans="1:14" ht="16.5" thickBot="1" x14ac:dyDescent="0.25">
      <c r="A508" s="43"/>
      <c r="B508" s="33" t="s">
        <v>0</v>
      </c>
      <c r="C508" s="34">
        <f>C506*C507</f>
        <v>156</v>
      </c>
      <c r="D508" s="28" t="s">
        <v>4</v>
      </c>
      <c r="E508" s="36"/>
      <c r="F508" s="11"/>
      <c r="G508" s="3"/>
      <c r="H508" s="3"/>
      <c r="J508" s="2"/>
      <c r="K508" s="2"/>
    </row>
    <row r="509" spans="1:14" s="2" customFormat="1" ht="29.45" customHeight="1" x14ac:dyDescent="0.2">
      <c r="A509" s="42" t="s">
        <v>413</v>
      </c>
      <c r="B509" s="196" t="s">
        <v>334</v>
      </c>
      <c r="C509" s="196"/>
      <c r="D509" s="196"/>
      <c r="E509" s="196"/>
      <c r="F509" s="196"/>
      <c r="G509" s="27"/>
      <c r="H509" s="27"/>
      <c r="I509" s="48"/>
    </row>
    <row r="510" spans="1:14" ht="18.75" x14ac:dyDescent="0.3">
      <c r="A510" s="43"/>
      <c r="B510" s="11"/>
      <c r="C510" s="29"/>
      <c r="D510" s="3"/>
      <c r="E510" s="36"/>
      <c r="F510" s="11"/>
      <c r="G510" s="3"/>
      <c r="H510" s="3"/>
      <c r="K510" s="46"/>
      <c r="L510" s="46"/>
      <c r="M510" s="46"/>
      <c r="N510" s="3"/>
    </row>
    <row r="511" spans="1:14" ht="16.5" thickBot="1" x14ac:dyDescent="0.25">
      <c r="A511" s="43"/>
      <c r="B511" s="33" t="s">
        <v>0</v>
      </c>
      <c r="C511" s="34">
        <v>13</v>
      </c>
      <c r="D511" s="28" t="s">
        <v>42</v>
      </c>
      <c r="E511" s="36"/>
      <c r="F511" s="11"/>
      <c r="G511" s="3"/>
      <c r="H511" s="3"/>
      <c r="J511" s="2"/>
      <c r="K511" s="2"/>
    </row>
    <row r="512" spans="1:14" s="2" customFormat="1" ht="29.45" customHeight="1" x14ac:dyDescent="0.2">
      <c r="A512" s="42" t="s">
        <v>414</v>
      </c>
      <c r="B512" s="196" t="s">
        <v>270</v>
      </c>
      <c r="C512" s="196"/>
      <c r="D512" s="196"/>
      <c r="E512" s="196"/>
      <c r="F512" s="196"/>
      <c r="G512" s="27"/>
      <c r="H512" s="27"/>
      <c r="I512" s="48"/>
    </row>
    <row r="513" spans="1:14" ht="18.75" x14ac:dyDescent="0.3">
      <c r="A513" s="43"/>
      <c r="B513" s="11"/>
      <c r="C513" s="29"/>
      <c r="D513" s="3"/>
      <c r="E513" s="36"/>
      <c r="F513" s="11"/>
      <c r="G513" s="3"/>
      <c r="H513" s="3"/>
      <c r="K513" s="46"/>
      <c r="L513" s="46"/>
      <c r="M513" s="46"/>
      <c r="N513" s="3"/>
    </row>
    <row r="514" spans="1:14" ht="18.75" x14ac:dyDescent="0.3">
      <c r="A514" s="43"/>
      <c r="B514" s="11" t="s">
        <v>18</v>
      </c>
      <c r="C514" s="29">
        <v>4</v>
      </c>
      <c r="D514" s="3" t="s">
        <v>19</v>
      </c>
      <c r="E514" s="36"/>
      <c r="F514" s="11"/>
      <c r="G514" s="3"/>
      <c r="H514" s="3"/>
      <c r="K514" s="46"/>
      <c r="L514" s="46"/>
      <c r="M514" s="46"/>
      <c r="N514" s="3"/>
    </row>
    <row r="515" spans="1:14" ht="18.75" x14ac:dyDescent="0.3">
      <c r="A515" s="43"/>
      <c r="B515" s="11" t="s">
        <v>25</v>
      </c>
      <c r="C515" s="29">
        <v>12</v>
      </c>
      <c r="D515" s="3" t="s">
        <v>4</v>
      </c>
      <c r="E515" s="36"/>
      <c r="F515" s="11"/>
      <c r="G515" s="3"/>
      <c r="H515" s="3"/>
      <c r="K515" s="46"/>
      <c r="L515" s="46"/>
      <c r="M515" s="46"/>
      <c r="N515" s="3"/>
    </row>
    <row r="516" spans="1:14" ht="16.5" thickBot="1" x14ac:dyDescent="0.25">
      <c r="A516" s="43"/>
      <c r="B516" s="33" t="s">
        <v>0</v>
      </c>
      <c r="C516" s="34">
        <f>C514*C515</f>
        <v>48</v>
      </c>
      <c r="D516" s="28" t="s">
        <v>4</v>
      </c>
      <c r="E516" s="36"/>
      <c r="F516" s="11"/>
      <c r="G516" s="3"/>
      <c r="H516" s="3"/>
      <c r="J516" s="2"/>
      <c r="K516" s="2"/>
    </row>
    <row r="517" spans="1:14" s="2" customFormat="1" ht="29.45" customHeight="1" x14ac:dyDescent="0.2">
      <c r="A517" s="42" t="s">
        <v>415</v>
      </c>
      <c r="B517" s="196" t="s">
        <v>273</v>
      </c>
      <c r="C517" s="196"/>
      <c r="D517" s="196"/>
      <c r="E517" s="196"/>
      <c r="F517" s="196"/>
      <c r="G517" s="27"/>
      <c r="H517" s="27"/>
      <c r="I517" s="48"/>
    </row>
    <row r="518" spans="1:14" ht="18.75" x14ac:dyDescent="0.3">
      <c r="A518" s="43"/>
      <c r="B518" s="11"/>
      <c r="C518" s="29"/>
      <c r="D518" s="3"/>
      <c r="E518" s="36"/>
      <c r="F518" s="11"/>
      <c r="G518" s="3"/>
      <c r="H518" s="3"/>
      <c r="K518" s="46"/>
      <c r="L518" s="46"/>
      <c r="M518" s="46"/>
      <c r="N518" s="3"/>
    </row>
    <row r="519" spans="1:14" ht="18.75" x14ac:dyDescent="0.3">
      <c r="A519" s="43"/>
      <c r="B519" s="11" t="s">
        <v>18</v>
      </c>
      <c r="C519" s="29">
        <v>1</v>
      </c>
      <c r="D519" s="3" t="s">
        <v>19</v>
      </c>
      <c r="E519" s="36"/>
      <c r="F519" s="11"/>
      <c r="G519" s="3"/>
      <c r="H519" s="3"/>
      <c r="K519" s="46"/>
      <c r="L519" s="46"/>
      <c r="M519" s="46"/>
      <c r="N519" s="3"/>
    </row>
    <row r="520" spans="1:14" ht="18.75" x14ac:dyDescent="0.3">
      <c r="A520" s="43"/>
      <c r="B520" s="11" t="s">
        <v>25</v>
      </c>
      <c r="C520" s="29">
        <v>12</v>
      </c>
      <c r="D520" s="3" t="s">
        <v>4</v>
      </c>
      <c r="E520" s="36"/>
      <c r="F520" s="11"/>
      <c r="G520" s="3"/>
      <c r="H520" s="3"/>
      <c r="K520" s="46"/>
      <c r="L520" s="46"/>
      <c r="M520" s="46"/>
      <c r="N520" s="3"/>
    </row>
    <row r="521" spans="1:14" ht="16.5" thickBot="1" x14ac:dyDescent="0.25">
      <c r="A521" s="43"/>
      <c r="B521" s="33" t="s">
        <v>0</v>
      </c>
      <c r="C521" s="34">
        <f>C519*C520</f>
        <v>12</v>
      </c>
      <c r="D521" s="28" t="s">
        <v>4</v>
      </c>
      <c r="E521" s="36"/>
      <c r="F521" s="11"/>
      <c r="G521" s="3"/>
      <c r="H521" s="3"/>
      <c r="J521" s="2"/>
      <c r="K521" s="2"/>
    </row>
    <row r="522" spans="1:14" s="2" customFormat="1" ht="29.45" customHeight="1" x14ac:dyDescent="0.2">
      <c r="A522" s="42" t="s">
        <v>416</v>
      </c>
      <c r="B522" s="196" t="s">
        <v>245</v>
      </c>
      <c r="C522" s="196"/>
      <c r="D522" s="196"/>
      <c r="E522" s="196"/>
      <c r="F522" s="196"/>
      <c r="G522" s="27"/>
      <c r="H522" s="27"/>
      <c r="I522" s="48"/>
    </row>
    <row r="523" spans="1:14" ht="18.75" x14ac:dyDescent="0.3">
      <c r="A523" s="43"/>
      <c r="B523" s="11"/>
      <c r="C523" s="29"/>
      <c r="D523" s="3"/>
      <c r="E523" s="36"/>
      <c r="F523" s="11"/>
      <c r="G523" s="3"/>
      <c r="H523" s="3"/>
      <c r="K523" s="46"/>
      <c r="L523" s="46"/>
      <c r="M523" s="46"/>
      <c r="N523" s="3"/>
    </row>
    <row r="524" spans="1:14" ht="18.75" x14ac:dyDescent="0.3">
      <c r="A524" s="43"/>
      <c r="B524" s="11" t="s">
        <v>271</v>
      </c>
      <c r="C524" s="29">
        <v>4</v>
      </c>
      <c r="D524" s="3" t="s">
        <v>19</v>
      </c>
      <c r="E524" s="36"/>
      <c r="F524" s="11"/>
      <c r="G524" s="3"/>
      <c r="H524" s="3"/>
      <c r="K524" s="46"/>
      <c r="L524" s="46"/>
      <c r="M524" s="46"/>
      <c r="N524" s="3"/>
    </row>
    <row r="525" spans="1:14" ht="18.75" x14ac:dyDescent="0.3">
      <c r="A525" s="43"/>
      <c r="B525" s="11" t="s">
        <v>272</v>
      </c>
      <c r="C525" s="29">
        <v>1</v>
      </c>
      <c r="D525" s="3" t="s">
        <v>19</v>
      </c>
      <c r="E525" s="36"/>
      <c r="F525" s="11"/>
      <c r="G525" s="3"/>
      <c r="H525" s="3"/>
      <c r="K525" s="46"/>
      <c r="L525" s="46"/>
      <c r="M525" s="46"/>
      <c r="N525" s="3"/>
    </row>
    <row r="526" spans="1:14" ht="15.75" x14ac:dyDescent="0.2">
      <c r="A526" s="43"/>
      <c r="B526" s="33" t="s">
        <v>0</v>
      </c>
      <c r="C526" s="34">
        <f>SUM(C524:C525)</f>
        <v>5</v>
      </c>
      <c r="D526" s="28" t="s">
        <v>42</v>
      </c>
      <c r="E526" s="36"/>
      <c r="F526" s="11"/>
      <c r="G526" s="3"/>
      <c r="H526" s="3"/>
      <c r="J526" s="2"/>
      <c r="K526" s="2"/>
    </row>
    <row r="527" spans="1:14" ht="18.75" x14ac:dyDescent="0.3">
      <c r="A527" s="43"/>
      <c r="B527" s="11"/>
      <c r="C527" s="29"/>
      <c r="D527" s="3"/>
      <c r="E527" s="36"/>
      <c r="F527" s="11"/>
      <c r="G527" s="3"/>
      <c r="H527" s="3"/>
      <c r="K527" s="46"/>
      <c r="L527" s="46"/>
      <c r="M527" s="46"/>
      <c r="N527" s="3"/>
    </row>
    <row r="528" spans="1:14" ht="18.75" x14ac:dyDescent="0.3">
      <c r="A528" s="43"/>
      <c r="B528" s="11"/>
      <c r="C528" s="29"/>
      <c r="D528" s="3"/>
      <c r="E528" s="36"/>
      <c r="F528" s="11"/>
      <c r="G528" s="3"/>
      <c r="H528" s="3"/>
      <c r="K528" s="46"/>
      <c r="L528" s="46"/>
      <c r="M528" s="46"/>
      <c r="N528" s="3"/>
    </row>
    <row r="529" spans="1:14" ht="15.75" x14ac:dyDescent="0.2">
      <c r="A529" s="43"/>
      <c r="B529" s="15"/>
      <c r="C529" s="30"/>
      <c r="D529" s="35"/>
      <c r="E529" s="36"/>
      <c r="F529" s="11"/>
      <c r="G529" s="3"/>
      <c r="H529" s="3"/>
    </row>
    <row r="530" spans="1:14" ht="15.75" x14ac:dyDescent="0.2">
      <c r="A530" s="43"/>
      <c r="B530" s="11"/>
      <c r="C530" s="30"/>
      <c r="D530" s="36"/>
      <c r="E530" s="36"/>
      <c r="F530" s="11"/>
      <c r="G530" s="3"/>
      <c r="H530" s="3"/>
      <c r="J530" s="2"/>
      <c r="K530" s="2"/>
    </row>
    <row r="531" spans="1:14" x14ac:dyDescent="0.2">
      <c r="A531" s="43"/>
      <c r="B531" s="11"/>
      <c r="C531" s="29"/>
      <c r="D531" s="3"/>
      <c r="E531" s="36"/>
      <c r="F531" s="11"/>
      <c r="G531" s="3"/>
      <c r="H531" s="3"/>
    </row>
    <row r="532" spans="1:14" ht="15.75" x14ac:dyDescent="0.2">
      <c r="A532" s="43"/>
      <c r="B532" s="15"/>
      <c r="C532" s="30"/>
      <c r="D532" s="37"/>
      <c r="E532" s="3"/>
      <c r="F532" s="11"/>
      <c r="G532" s="3"/>
      <c r="H532" s="3"/>
      <c r="J532" s="2"/>
      <c r="K532" s="2"/>
    </row>
    <row r="533" spans="1:14" x14ac:dyDescent="0.2">
      <c r="A533" s="43"/>
      <c r="B533" s="11"/>
      <c r="C533" s="29"/>
      <c r="D533" s="3"/>
      <c r="E533" s="36"/>
      <c r="F533" s="11"/>
      <c r="G533" s="3"/>
      <c r="H533" s="3"/>
    </row>
    <row r="534" spans="1:14" ht="15.75" x14ac:dyDescent="0.2">
      <c r="A534" s="43"/>
      <c r="B534" s="15" t="s">
        <v>3</v>
      </c>
      <c r="C534" s="216" t="str">
        <f>DADOS!C8</f>
        <v>Eng.ª Civil Flávia Cristina Barbosa</v>
      </c>
      <c r="D534" s="216"/>
      <c r="E534" s="216"/>
      <c r="F534" s="216"/>
      <c r="G534" s="3"/>
      <c r="H534" s="3"/>
    </row>
    <row r="535" spans="1:14" ht="15.75" x14ac:dyDescent="0.2">
      <c r="A535" s="43"/>
      <c r="B535" s="3"/>
      <c r="C535" s="217" t="str">
        <f>"CREA: "&amp;DADOS!C9</f>
        <v>CREA: MG- 187.842/D</v>
      </c>
      <c r="D535" s="217"/>
      <c r="E535" s="217"/>
      <c r="F535" s="217"/>
      <c r="G535" s="3"/>
      <c r="H535" s="3"/>
    </row>
    <row r="536" spans="1:14" s="47" customFormat="1" x14ac:dyDescent="0.2">
      <c r="A536" s="44"/>
      <c r="B536" s="1"/>
      <c r="C536" s="50"/>
      <c r="D536" s="1"/>
      <c r="E536" s="1"/>
      <c r="F536" s="1"/>
      <c r="G536" s="1"/>
      <c r="H536" s="1"/>
      <c r="I536" s="48"/>
      <c r="J536" s="1"/>
      <c r="K536" s="1"/>
      <c r="L536" s="1"/>
      <c r="M536" s="1"/>
      <c r="N536" s="1"/>
    </row>
    <row r="537" spans="1:14" s="47" customFormat="1" x14ac:dyDescent="0.2">
      <c r="A537" s="44"/>
      <c r="B537" s="1"/>
      <c r="C537" s="50"/>
      <c r="D537" s="1"/>
      <c r="E537" s="1"/>
      <c r="F537" s="1"/>
      <c r="G537" s="1"/>
      <c r="H537" s="1"/>
      <c r="I537" s="48"/>
      <c r="J537" s="1"/>
      <c r="K537" s="1"/>
      <c r="L537" s="1"/>
      <c r="M537" s="1"/>
      <c r="N537" s="1"/>
    </row>
    <row r="546" spans="5:6" x14ac:dyDescent="0.2">
      <c r="F546" s="39"/>
    </row>
    <row r="548" spans="5:6" x14ac:dyDescent="0.2">
      <c r="E548" s="38"/>
    </row>
  </sheetData>
  <mergeCells count="105">
    <mergeCell ref="B413:F413"/>
    <mergeCell ref="B522:F522"/>
    <mergeCell ref="B490:F490"/>
    <mergeCell ref="B495:F495"/>
    <mergeCell ref="B517:F517"/>
    <mergeCell ref="B512:F512"/>
    <mergeCell ref="B509:F509"/>
    <mergeCell ref="B462:F462"/>
    <mergeCell ref="B470:F470"/>
    <mergeCell ref="B471:F471"/>
    <mergeCell ref="B480:F480"/>
    <mergeCell ref="B434:F434"/>
    <mergeCell ref="B195:F195"/>
    <mergeCell ref="B148:F148"/>
    <mergeCell ref="B196:F196"/>
    <mergeCell ref="B202:F202"/>
    <mergeCell ref="B207:F207"/>
    <mergeCell ref="B154:F154"/>
    <mergeCell ref="B249:F249"/>
    <mergeCell ref="B250:F250"/>
    <mergeCell ref="B253:F253"/>
    <mergeCell ref="B241:F241"/>
    <mergeCell ref="B242:F242"/>
    <mergeCell ref="B222:F222"/>
    <mergeCell ref="B228:F228"/>
    <mergeCell ref="B234:F234"/>
    <mergeCell ref="B188:F188"/>
    <mergeCell ref="B172:F172"/>
    <mergeCell ref="B295:F295"/>
    <mergeCell ref="B296:F296"/>
    <mergeCell ref="B303:F303"/>
    <mergeCell ref="B314:F314"/>
    <mergeCell ref="B214:F214"/>
    <mergeCell ref="B280:F280"/>
    <mergeCell ref="B285:F285"/>
    <mergeCell ref="B290:F290"/>
    <mergeCell ref="B221:F221"/>
    <mergeCell ref="B264:F264"/>
    <mergeCell ref="B265:F265"/>
    <mergeCell ref="B270:F270"/>
    <mergeCell ref="B275:F275"/>
    <mergeCell ref="B256:F256"/>
    <mergeCell ref="B257:F257"/>
    <mergeCell ref="B260:F260"/>
    <mergeCell ref="C534:F534"/>
    <mergeCell ref="C535:F535"/>
    <mergeCell ref="B329:F329"/>
    <mergeCell ref="B308:F308"/>
    <mergeCell ref="B337:F337"/>
    <mergeCell ref="B338:F338"/>
    <mergeCell ref="B356:F356"/>
    <mergeCell ref="B376:F376"/>
    <mergeCell ref="B392:F392"/>
    <mergeCell ref="B368:F368"/>
    <mergeCell ref="B344:F344"/>
    <mergeCell ref="B384:F384"/>
    <mergeCell ref="B350:F350"/>
    <mergeCell ref="B362:F362"/>
    <mergeCell ref="B320:F320"/>
    <mergeCell ref="B421:F421"/>
    <mergeCell ref="B422:F422"/>
    <mergeCell ref="B428:F428"/>
    <mergeCell ref="B440:F440"/>
    <mergeCell ref="B454:F454"/>
    <mergeCell ref="B446:F446"/>
    <mergeCell ref="B400:F400"/>
    <mergeCell ref="B401:F401"/>
    <mergeCell ref="B407:F407"/>
    <mergeCell ref="B54:F54"/>
    <mergeCell ref="B119:F119"/>
    <mergeCell ref="B120:F120"/>
    <mergeCell ref="B127:F127"/>
    <mergeCell ref="B134:F134"/>
    <mergeCell ref="A1:F2"/>
    <mergeCell ref="A3:B4"/>
    <mergeCell ref="C3:E3"/>
    <mergeCell ref="F3:H4"/>
    <mergeCell ref="C4:E4"/>
    <mergeCell ref="A6:H6"/>
    <mergeCell ref="B8:F8"/>
    <mergeCell ref="B64:F64"/>
    <mergeCell ref="A7:H7"/>
    <mergeCell ref="B49:F49"/>
    <mergeCell ref="B59:F59"/>
    <mergeCell ref="B29:F29"/>
    <mergeCell ref="B34:F34"/>
    <mergeCell ref="B39:F39"/>
    <mergeCell ref="B44:F44"/>
    <mergeCell ref="B9:F9"/>
    <mergeCell ref="B14:F14"/>
    <mergeCell ref="B19:F19"/>
    <mergeCell ref="B24:F24"/>
    <mergeCell ref="B141:F141"/>
    <mergeCell ref="B166:F166"/>
    <mergeCell ref="B84:F84"/>
    <mergeCell ref="B69:F69"/>
    <mergeCell ref="B74:F74"/>
    <mergeCell ref="B79:F79"/>
    <mergeCell ref="B89:F89"/>
    <mergeCell ref="B97:F97"/>
    <mergeCell ref="B98:F98"/>
    <mergeCell ref="B109:F109"/>
    <mergeCell ref="B114:F114"/>
    <mergeCell ref="B160:F160"/>
    <mergeCell ref="B94:F94"/>
  </mergeCells>
  <hyperlinks>
    <hyperlink ref="J339" r:id="rId1" tooltip="Exibir Composição Analítica" display="https://app.orcafascio.com/orc/orcamentos/640138154aad368ec298f95f/composicoes/6401215b4aad368ec098fd7e" xr:uid="{B3A179F7-BD88-4D4A-B249-CD90216F7337}"/>
    <hyperlink ref="J340" r:id="rId2" tooltip="Exibir Composição Analítica" display="https://app.orcafascio.com/orc/orcamentos/640138154aad368ec298f95f/composicoes/6401222249a241885c8e06f6" xr:uid="{E94FA123-CE96-4C61-9D07-7B6796E81A0C}"/>
    <hyperlink ref="J221" r:id="rId3" tooltip="Exibir Composição Analítica" display="https://app.orcafascio.com/orc/orcamentos/640138154aad368ec298f95f/composicoes/637bde2e2325b476164893f0" xr:uid="{802674F7-6AA0-458B-B324-345EEF7A6A15}"/>
  </hyperlinks>
  <pageMargins left="0.51181102362204722" right="0.51181102362204722" top="0.78740157480314965" bottom="0.78740157480314965" header="0.31496062992125984" footer="0.31496062992125984"/>
  <pageSetup paperSize="9" scale="58" fitToHeight="2000" orientation="portrait" r:id="rId4"/>
  <headerFooter>
    <oddFooter>Página &amp;P de &amp;N</oddFooter>
  </headerFooter>
  <rowBreaks count="7" manualBreakCount="7">
    <brk id="118" max="7" man="1"/>
    <brk id="171" max="7" man="1"/>
    <brk id="284" max="7" man="1"/>
    <brk id="336" max="7" man="1"/>
    <brk id="391" max="7" man="1"/>
    <brk id="445" max="7" man="1"/>
    <brk id="494" max="7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91E7-67AC-4CE8-9EA3-05690B8762BB}">
  <sheetPr>
    <pageSetUpPr fitToPage="1"/>
  </sheetPr>
  <dimension ref="A1:M113"/>
  <sheetViews>
    <sheetView view="pageBreakPreview" topLeftCell="A45" zoomScale="55" zoomScaleNormal="55" zoomScaleSheetLayoutView="55" workbookViewId="0">
      <selection activeCell="D56" sqref="D56"/>
    </sheetView>
  </sheetViews>
  <sheetFormatPr defaultColWidth="9" defaultRowHeight="15" x14ac:dyDescent="0.2"/>
  <cols>
    <col min="1" max="1" width="10" style="74" customWidth="1"/>
    <col min="2" max="2" width="20.625" style="74" customWidth="1"/>
    <col min="3" max="3" width="11.75" style="74" bestFit="1" customWidth="1"/>
    <col min="4" max="4" width="89.5" style="2" customWidth="1"/>
    <col min="5" max="5" width="12.375" style="74" bestFit="1" customWidth="1"/>
    <col min="6" max="6" width="16.75" style="75" customWidth="1"/>
    <col min="7" max="7" width="15.25" style="76" customWidth="1"/>
    <col min="8" max="8" width="20.625" style="1" bestFit="1" customWidth="1"/>
    <col min="9" max="10" width="26.25" style="1" bestFit="1" customWidth="1"/>
    <col min="11" max="11" width="26.75" style="1" bestFit="1" customWidth="1"/>
    <col min="12" max="12" width="26.5" style="1" bestFit="1" customWidth="1"/>
    <col min="13" max="13" width="17.25" style="1" customWidth="1"/>
    <col min="14" max="16384" width="9" style="1"/>
  </cols>
  <sheetData>
    <row r="1" spans="1:13" s="16" customFormat="1" ht="33" customHeight="1" thickBot="1" x14ac:dyDescent="0.25">
      <c r="A1" s="218" t="s">
        <v>208</v>
      </c>
      <c r="B1" s="219"/>
      <c r="C1" s="219"/>
      <c r="D1" s="219"/>
      <c r="E1" s="219"/>
      <c r="F1" s="219"/>
      <c r="G1" s="219"/>
      <c r="H1" s="219"/>
      <c r="I1" s="219"/>
      <c r="J1" s="220"/>
      <c r="K1" s="51" t="s">
        <v>1</v>
      </c>
      <c r="L1" s="144" t="str">
        <f>DADOS!C2</f>
        <v>R08</v>
      </c>
    </row>
    <row r="2" spans="1:13" s="16" customFormat="1" ht="30.75" customHeight="1" thickBot="1" x14ac:dyDescent="0.25">
      <c r="A2" s="221"/>
      <c r="B2" s="222"/>
      <c r="C2" s="222"/>
      <c r="D2" s="222"/>
      <c r="E2" s="222"/>
      <c r="F2" s="222"/>
      <c r="G2" s="222"/>
      <c r="H2" s="222"/>
      <c r="I2" s="222"/>
      <c r="J2" s="223"/>
      <c r="K2" s="53" t="s">
        <v>6</v>
      </c>
      <c r="L2" s="145">
        <f ca="1">DADOS!C4</f>
        <v>45180</v>
      </c>
    </row>
    <row r="3" spans="1:13" s="16" customFormat="1" ht="20.25" customHeight="1" x14ac:dyDescent="0.2">
      <c r="A3" s="225" t="s">
        <v>7</v>
      </c>
      <c r="B3" s="226"/>
      <c r="C3" s="227"/>
      <c r="D3" s="235" t="s">
        <v>8</v>
      </c>
      <c r="E3" s="236"/>
      <c r="F3" s="236"/>
      <c r="G3" s="237"/>
      <c r="H3" s="225" t="s">
        <v>5</v>
      </c>
      <c r="I3" s="226"/>
      <c r="J3" s="227"/>
      <c r="K3" s="55" t="s">
        <v>116</v>
      </c>
      <c r="L3" s="146"/>
    </row>
    <row r="4" spans="1:13" s="16" customFormat="1" ht="72.75" customHeight="1" thickBot="1" x14ac:dyDescent="0.25">
      <c r="A4" s="228"/>
      <c r="B4" s="229"/>
      <c r="C4" s="230"/>
      <c r="D4" s="246" t="str">
        <f>DADOS!C3</f>
        <v>COLETA DE RESÍDUOS SÓLIDOS NO MUNICÍPIO DE POUSO ALEGRE-MG</v>
      </c>
      <c r="E4" s="247"/>
      <c r="F4" s="247"/>
      <c r="G4" s="248"/>
      <c r="H4" s="228"/>
      <c r="I4" s="229"/>
      <c r="J4" s="230"/>
      <c r="K4" s="238" t="str">
        <f>DADOS!C7</f>
        <v>SINAPI - 07/2023 - Minas Gerais
SICRO3 - 04/2023 - Minas Gerais
SETOP - 04/2023 - Minas Gerais
SUDECAP - 04/2023 - Minas Gerais</v>
      </c>
      <c r="L4" s="239"/>
    </row>
    <row r="5" spans="1:13" s="16" customFormat="1" ht="22.5" customHeight="1" thickBot="1" x14ac:dyDescent="0.25">
      <c r="A5" s="231"/>
      <c r="B5" s="232"/>
      <c r="C5" s="233"/>
      <c r="D5" s="249"/>
      <c r="E5" s="250"/>
      <c r="F5" s="250"/>
      <c r="G5" s="251"/>
      <c r="H5" s="231"/>
      <c r="I5" s="232"/>
      <c r="J5" s="233"/>
      <c r="K5" s="57" t="s">
        <v>9</v>
      </c>
      <c r="L5" s="147">
        <v>0.2712</v>
      </c>
    </row>
    <row r="6" spans="1:13" s="16" customFormat="1" ht="7.9" customHeight="1" thickBot="1" x14ac:dyDescent="0.25">
      <c r="A6" s="240"/>
      <c r="B6" s="241"/>
      <c r="C6" s="241"/>
      <c r="D6" s="241"/>
      <c r="E6" s="241"/>
      <c r="F6" s="241"/>
      <c r="G6" s="241"/>
      <c r="H6" s="241"/>
      <c r="I6" s="241"/>
      <c r="J6" s="149"/>
      <c r="K6" s="149"/>
    </row>
    <row r="7" spans="1:13" s="16" customFormat="1" ht="27.6" customHeight="1" thickBot="1" x14ac:dyDescent="0.25">
      <c r="A7" s="243" t="str">
        <f>A1&amp;" DE PROJETO EXECUTIVO - "&amp;D4</f>
        <v>PLANILHA DE COMPOSIÇÕES  DE PROJETO EXECUTIVO - COLETA DE RESÍDUOS SÓLIDOS NO MUNICÍPIO DE POUSO ALEGRE-MG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5"/>
    </row>
    <row r="8" spans="1:13" s="16" customFormat="1" ht="7.9" customHeight="1" thickBot="1" x14ac:dyDescent="0.25">
      <c r="A8" s="240"/>
      <c r="B8" s="241"/>
      <c r="C8" s="241"/>
      <c r="D8" s="241"/>
      <c r="E8" s="241"/>
      <c r="F8" s="241"/>
      <c r="G8" s="241"/>
      <c r="H8" s="241"/>
      <c r="I8" s="241"/>
      <c r="J8" s="149"/>
      <c r="K8" s="149"/>
    </row>
    <row r="9" spans="1:13" s="169" customFormat="1" ht="43.5" customHeight="1" thickBot="1" x14ac:dyDescent="0.25">
      <c r="A9" s="163" t="s">
        <v>117</v>
      </c>
      <c r="B9" s="164" t="s">
        <v>118</v>
      </c>
      <c r="C9" s="164" t="s">
        <v>119</v>
      </c>
      <c r="D9" s="164" t="s">
        <v>120</v>
      </c>
      <c r="E9" s="164" t="s">
        <v>121</v>
      </c>
      <c r="F9" s="165" t="s">
        <v>18</v>
      </c>
      <c r="G9" s="166" t="s">
        <v>122</v>
      </c>
      <c r="H9" s="164" t="s">
        <v>123</v>
      </c>
      <c r="I9" s="167" t="s">
        <v>503</v>
      </c>
      <c r="J9" s="167" t="s">
        <v>504</v>
      </c>
      <c r="K9" s="167" t="s">
        <v>505</v>
      </c>
      <c r="L9" s="167" t="s">
        <v>507</v>
      </c>
      <c r="M9" s="168"/>
    </row>
    <row r="10" spans="1:13" s="137" customFormat="1" ht="42" customHeight="1" x14ac:dyDescent="0.2">
      <c r="A10" s="84" t="s">
        <v>124</v>
      </c>
      <c r="B10" s="84"/>
      <c r="C10" s="84"/>
      <c r="D10" s="87" t="s">
        <v>54</v>
      </c>
      <c r="E10" s="87"/>
      <c r="F10" s="85"/>
      <c r="G10" s="153"/>
      <c r="H10" s="153"/>
      <c r="I10" s="154">
        <v>3150869.52</v>
      </c>
      <c r="J10" s="154">
        <f t="shared" ref="J10:K10" si="0">SUM(J11:J28)</f>
        <v>3150869.52</v>
      </c>
      <c r="K10" s="154">
        <f t="shared" si="0"/>
        <v>1575434.76</v>
      </c>
      <c r="L10" s="154">
        <f>SUM(L11:L28)</f>
        <v>7877173.7999999989</v>
      </c>
    </row>
    <row r="11" spans="1:13" s="137" customFormat="1" ht="27" customHeight="1" x14ac:dyDescent="0.2">
      <c r="A11" s="156" t="s">
        <v>125</v>
      </c>
      <c r="B11" s="156" t="s">
        <v>135</v>
      </c>
      <c r="C11" s="156" t="s">
        <v>131</v>
      </c>
      <c r="D11" s="155" t="s">
        <v>417</v>
      </c>
      <c r="E11" s="156" t="s">
        <v>136</v>
      </c>
      <c r="F11" s="157">
        <v>24</v>
      </c>
      <c r="G11" s="158">
        <v>4147.41</v>
      </c>
      <c r="H11" s="158">
        <v>5272.18</v>
      </c>
      <c r="I11" s="158">
        <v>126532.32</v>
      </c>
      <c r="J11" s="158">
        <f>I11</f>
        <v>126532.32</v>
      </c>
      <c r="K11" s="158">
        <f>I11/2</f>
        <v>63266.16</v>
      </c>
      <c r="L11" s="158">
        <f>I11+J11+K11</f>
        <v>316330.80000000005</v>
      </c>
    </row>
    <row r="12" spans="1:13" s="137" customFormat="1" ht="27" customHeight="1" x14ac:dyDescent="0.2">
      <c r="A12" s="156" t="s">
        <v>127</v>
      </c>
      <c r="B12" s="156" t="s">
        <v>137</v>
      </c>
      <c r="C12" s="156" t="s">
        <v>131</v>
      </c>
      <c r="D12" s="155" t="s">
        <v>108</v>
      </c>
      <c r="E12" s="156" t="s">
        <v>136</v>
      </c>
      <c r="F12" s="157">
        <v>24</v>
      </c>
      <c r="G12" s="158">
        <v>3715.58</v>
      </c>
      <c r="H12" s="158">
        <v>4723.24</v>
      </c>
      <c r="I12" s="158">
        <v>113357.75999999999</v>
      </c>
      <c r="J12" s="158">
        <f t="shared" ref="J12:J28" si="1">I12</f>
        <v>113357.75999999999</v>
      </c>
      <c r="K12" s="158">
        <f t="shared" ref="K12:K28" si="2">I12/2</f>
        <v>56678.879999999997</v>
      </c>
      <c r="L12" s="158">
        <f t="shared" ref="L12:L28" si="3">I12+J12+K12</f>
        <v>283394.39999999997</v>
      </c>
    </row>
    <row r="13" spans="1:13" s="137" customFormat="1" ht="27" customHeight="1" x14ac:dyDescent="0.2">
      <c r="A13" s="156" t="s">
        <v>138</v>
      </c>
      <c r="B13" s="156" t="s">
        <v>139</v>
      </c>
      <c r="C13" s="156" t="s">
        <v>131</v>
      </c>
      <c r="D13" s="155" t="s">
        <v>56</v>
      </c>
      <c r="E13" s="156" t="s">
        <v>126</v>
      </c>
      <c r="F13" s="157">
        <v>12</v>
      </c>
      <c r="G13" s="158">
        <v>25063.85</v>
      </c>
      <c r="H13" s="158">
        <v>31861.16</v>
      </c>
      <c r="I13" s="158">
        <v>382333.92</v>
      </c>
      <c r="J13" s="158">
        <f t="shared" si="1"/>
        <v>382333.92</v>
      </c>
      <c r="K13" s="158">
        <f t="shared" si="2"/>
        <v>191166.96</v>
      </c>
      <c r="L13" s="158">
        <f t="shared" si="3"/>
        <v>955834.79999999993</v>
      </c>
    </row>
    <row r="14" spans="1:13" s="137" customFormat="1" ht="27" customHeight="1" x14ac:dyDescent="0.2">
      <c r="A14" s="156" t="s">
        <v>140</v>
      </c>
      <c r="B14" s="156" t="s">
        <v>141</v>
      </c>
      <c r="C14" s="156" t="s">
        <v>131</v>
      </c>
      <c r="D14" s="155" t="s">
        <v>109</v>
      </c>
      <c r="E14" s="156" t="s">
        <v>126</v>
      </c>
      <c r="F14" s="157">
        <v>12</v>
      </c>
      <c r="G14" s="158">
        <v>6989.13</v>
      </c>
      <c r="H14" s="158">
        <v>8884.58</v>
      </c>
      <c r="I14" s="158">
        <v>106614.96</v>
      </c>
      <c r="J14" s="158">
        <f t="shared" si="1"/>
        <v>106614.96</v>
      </c>
      <c r="K14" s="158">
        <f t="shared" si="2"/>
        <v>53307.48</v>
      </c>
      <c r="L14" s="158">
        <f t="shared" si="3"/>
        <v>266537.40000000002</v>
      </c>
    </row>
    <row r="15" spans="1:13" s="137" customFormat="1" ht="27" customHeight="1" x14ac:dyDescent="0.2">
      <c r="A15" s="156" t="s">
        <v>142</v>
      </c>
      <c r="B15" s="156" t="s">
        <v>143</v>
      </c>
      <c r="C15" s="156" t="s">
        <v>131</v>
      </c>
      <c r="D15" s="155" t="s">
        <v>144</v>
      </c>
      <c r="E15" s="156" t="s">
        <v>126</v>
      </c>
      <c r="F15" s="157">
        <v>12</v>
      </c>
      <c r="G15" s="158">
        <v>8818.85</v>
      </c>
      <c r="H15" s="158">
        <v>11210.52</v>
      </c>
      <c r="I15" s="158">
        <v>134526.24</v>
      </c>
      <c r="J15" s="158">
        <f t="shared" si="1"/>
        <v>134526.24</v>
      </c>
      <c r="K15" s="158">
        <f t="shared" si="2"/>
        <v>67263.12</v>
      </c>
      <c r="L15" s="158">
        <f t="shared" si="3"/>
        <v>336315.6</v>
      </c>
    </row>
    <row r="16" spans="1:13" s="137" customFormat="1" ht="27" customHeight="1" x14ac:dyDescent="0.2">
      <c r="A16" s="156" t="s">
        <v>145</v>
      </c>
      <c r="B16" s="156" t="s">
        <v>146</v>
      </c>
      <c r="C16" s="156" t="s">
        <v>131</v>
      </c>
      <c r="D16" s="155" t="s">
        <v>147</v>
      </c>
      <c r="E16" s="156" t="s">
        <v>126</v>
      </c>
      <c r="F16" s="157">
        <v>24</v>
      </c>
      <c r="G16" s="158">
        <v>3674.91</v>
      </c>
      <c r="H16" s="158">
        <v>4671.54</v>
      </c>
      <c r="I16" s="158">
        <v>112116.96</v>
      </c>
      <c r="J16" s="158">
        <f t="shared" si="1"/>
        <v>112116.96</v>
      </c>
      <c r="K16" s="158">
        <f t="shared" si="2"/>
        <v>56058.48</v>
      </c>
      <c r="L16" s="158">
        <f t="shared" si="3"/>
        <v>280292.40000000002</v>
      </c>
    </row>
    <row r="17" spans="1:12" s="137" customFormat="1" ht="27" customHeight="1" x14ac:dyDescent="0.2">
      <c r="A17" s="156" t="s">
        <v>148</v>
      </c>
      <c r="B17" s="156" t="s">
        <v>149</v>
      </c>
      <c r="C17" s="156" t="s">
        <v>131</v>
      </c>
      <c r="D17" s="155" t="s">
        <v>71</v>
      </c>
      <c r="E17" s="156" t="s">
        <v>126</v>
      </c>
      <c r="F17" s="157">
        <v>24</v>
      </c>
      <c r="G17" s="158">
        <v>3393.49</v>
      </c>
      <c r="H17" s="158">
        <v>4313.8</v>
      </c>
      <c r="I17" s="158">
        <v>103531.2</v>
      </c>
      <c r="J17" s="158">
        <f t="shared" si="1"/>
        <v>103531.2</v>
      </c>
      <c r="K17" s="158">
        <f t="shared" si="2"/>
        <v>51765.599999999999</v>
      </c>
      <c r="L17" s="158">
        <f t="shared" si="3"/>
        <v>258828</v>
      </c>
    </row>
    <row r="18" spans="1:12" s="137" customFormat="1" ht="27" customHeight="1" x14ac:dyDescent="0.2">
      <c r="A18" s="156" t="s">
        <v>150</v>
      </c>
      <c r="B18" s="156" t="s">
        <v>151</v>
      </c>
      <c r="C18" s="156" t="s">
        <v>131</v>
      </c>
      <c r="D18" s="155" t="s">
        <v>60</v>
      </c>
      <c r="E18" s="156" t="s">
        <v>126</v>
      </c>
      <c r="F18" s="157">
        <v>24</v>
      </c>
      <c r="G18" s="158">
        <v>3174.2</v>
      </c>
      <c r="H18" s="158">
        <v>4035.04</v>
      </c>
      <c r="I18" s="158">
        <v>96840.960000000006</v>
      </c>
      <c r="J18" s="158">
        <f t="shared" si="1"/>
        <v>96840.960000000006</v>
      </c>
      <c r="K18" s="158">
        <f t="shared" si="2"/>
        <v>48420.480000000003</v>
      </c>
      <c r="L18" s="158">
        <f t="shared" si="3"/>
        <v>242102.40000000002</v>
      </c>
    </row>
    <row r="19" spans="1:12" s="137" customFormat="1" ht="27" customHeight="1" x14ac:dyDescent="0.2">
      <c r="A19" s="156" t="s">
        <v>152</v>
      </c>
      <c r="B19" s="156" t="s">
        <v>153</v>
      </c>
      <c r="C19" s="156" t="s">
        <v>131</v>
      </c>
      <c r="D19" s="155" t="s">
        <v>72</v>
      </c>
      <c r="E19" s="156" t="s">
        <v>126</v>
      </c>
      <c r="F19" s="157">
        <v>12</v>
      </c>
      <c r="G19" s="158">
        <v>4377.29</v>
      </c>
      <c r="H19" s="158">
        <v>5564.41</v>
      </c>
      <c r="I19" s="158">
        <v>66772.92</v>
      </c>
      <c r="J19" s="158">
        <f t="shared" si="1"/>
        <v>66772.92</v>
      </c>
      <c r="K19" s="158">
        <f t="shared" si="2"/>
        <v>33386.46</v>
      </c>
      <c r="L19" s="158">
        <f t="shared" si="3"/>
        <v>166932.29999999999</v>
      </c>
    </row>
    <row r="20" spans="1:12" s="137" customFormat="1" ht="27" customHeight="1" x14ac:dyDescent="0.2">
      <c r="A20" s="156" t="s">
        <v>154</v>
      </c>
      <c r="B20" s="156" t="s">
        <v>155</v>
      </c>
      <c r="C20" s="156" t="s">
        <v>131</v>
      </c>
      <c r="D20" s="155" t="s">
        <v>156</v>
      </c>
      <c r="E20" s="156" t="s">
        <v>126</v>
      </c>
      <c r="F20" s="157">
        <v>12</v>
      </c>
      <c r="G20" s="158">
        <v>3530.93</v>
      </c>
      <c r="H20" s="158">
        <v>4488.51</v>
      </c>
      <c r="I20" s="158">
        <v>53862.12</v>
      </c>
      <c r="J20" s="158">
        <f t="shared" si="1"/>
        <v>53862.12</v>
      </c>
      <c r="K20" s="158">
        <f t="shared" si="2"/>
        <v>26931.06</v>
      </c>
      <c r="L20" s="158">
        <f t="shared" si="3"/>
        <v>134655.30000000002</v>
      </c>
    </row>
    <row r="21" spans="1:12" s="137" customFormat="1" ht="27" customHeight="1" x14ac:dyDescent="0.2">
      <c r="A21" s="156" t="s">
        <v>157</v>
      </c>
      <c r="B21" s="156" t="s">
        <v>158</v>
      </c>
      <c r="C21" s="156" t="s">
        <v>131</v>
      </c>
      <c r="D21" s="155" t="s">
        <v>73</v>
      </c>
      <c r="E21" s="156" t="s">
        <v>126</v>
      </c>
      <c r="F21" s="157">
        <v>24</v>
      </c>
      <c r="G21" s="158">
        <v>5558.49</v>
      </c>
      <c r="H21" s="158">
        <v>7065.95</v>
      </c>
      <c r="I21" s="158">
        <v>169582.8</v>
      </c>
      <c r="J21" s="158">
        <f t="shared" si="1"/>
        <v>169582.8</v>
      </c>
      <c r="K21" s="158">
        <f t="shared" si="2"/>
        <v>84791.4</v>
      </c>
      <c r="L21" s="158">
        <f t="shared" si="3"/>
        <v>423957</v>
      </c>
    </row>
    <row r="22" spans="1:12" s="137" customFormat="1" ht="27" customHeight="1" x14ac:dyDescent="0.2">
      <c r="A22" s="156" t="s">
        <v>159</v>
      </c>
      <c r="B22" s="156" t="s">
        <v>160</v>
      </c>
      <c r="C22" s="156" t="s">
        <v>131</v>
      </c>
      <c r="D22" s="155" t="s">
        <v>61</v>
      </c>
      <c r="E22" s="156" t="s">
        <v>126</v>
      </c>
      <c r="F22" s="157">
        <v>24</v>
      </c>
      <c r="G22" s="158">
        <v>6712.03</v>
      </c>
      <c r="H22" s="158">
        <v>8532.33</v>
      </c>
      <c r="I22" s="158">
        <v>204775.92</v>
      </c>
      <c r="J22" s="158">
        <f t="shared" si="1"/>
        <v>204775.92</v>
      </c>
      <c r="K22" s="158">
        <f t="shared" si="2"/>
        <v>102387.96</v>
      </c>
      <c r="L22" s="158">
        <f t="shared" si="3"/>
        <v>511939.80000000005</v>
      </c>
    </row>
    <row r="23" spans="1:12" s="137" customFormat="1" ht="27" customHeight="1" x14ac:dyDescent="0.2">
      <c r="A23" s="156" t="s">
        <v>161</v>
      </c>
      <c r="B23" s="156" t="s">
        <v>162</v>
      </c>
      <c r="C23" s="156" t="s">
        <v>131</v>
      </c>
      <c r="D23" s="155" t="s">
        <v>110</v>
      </c>
      <c r="E23" s="156" t="s">
        <v>126</v>
      </c>
      <c r="F23" s="157">
        <v>48</v>
      </c>
      <c r="G23" s="158">
        <v>4206.71</v>
      </c>
      <c r="H23" s="158">
        <v>5347.56</v>
      </c>
      <c r="I23" s="158">
        <v>256682.88</v>
      </c>
      <c r="J23" s="158">
        <f t="shared" si="1"/>
        <v>256682.88</v>
      </c>
      <c r="K23" s="158">
        <f t="shared" si="2"/>
        <v>128341.44</v>
      </c>
      <c r="L23" s="158">
        <f t="shared" si="3"/>
        <v>641707.19999999995</v>
      </c>
    </row>
    <row r="24" spans="1:12" s="137" customFormat="1" ht="27" customHeight="1" x14ac:dyDescent="0.2">
      <c r="A24" s="156" t="s">
        <v>163</v>
      </c>
      <c r="B24" s="156" t="s">
        <v>164</v>
      </c>
      <c r="C24" s="156" t="s">
        <v>131</v>
      </c>
      <c r="D24" s="155" t="s">
        <v>105</v>
      </c>
      <c r="E24" s="156" t="s">
        <v>126</v>
      </c>
      <c r="F24" s="157">
        <v>24</v>
      </c>
      <c r="G24" s="158">
        <v>4206.71</v>
      </c>
      <c r="H24" s="158">
        <v>5347.56</v>
      </c>
      <c r="I24" s="158">
        <v>128341.44</v>
      </c>
      <c r="J24" s="158">
        <f t="shared" si="1"/>
        <v>128341.44</v>
      </c>
      <c r="K24" s="158">
        <f t="shared" si="2"/>
        <v>64170.720000000001</v>
      </c>
      <c r="L24" s="158">
        <f t="shared" si="3"/>
        <v>320853.59999999998</v>
      </c>
    </row>
    <row r="25" spans="1:12" s="137" customFormat="1" ht="27" customHeight="1" x14ac:dyDescent="0.2">
      <c r="A25" s="156" t="s">
        <v>165</v>
      </c>
      <c r="B25" s="156" t="s">
        <v>166</v>
      </c>
      <c r="C25" s="156" t="s">
        <v>131</v>
      </c>
      <c r="D25" s="155" t="s">
        <v>106</v>
      </c>
      <c r="E25" s="156" t="s">
        <v>136</v>
      </c>
      <c r="F25" s="157">
        <v>24</v>
      </c>
      <c r="G25" s="158">
        <v>3619.2</v>
      </c>
      <c r="H25" s="158">
        <v>4600.72</v>
      </c>
      <c r="I25" s="158">
        <v>110417.28</v>
      </c>
      <c r="J25" s="158">
        <f t="shared" si="1"/>
        <v>110417.28</v>
      </c>
      <c r="K25" s="158">
        <f t="shared" si="2"/>
        <v>55208.639999999999</v>
      </c>
      <c r="L25" s="158">
        <f t="shared" si="3"/>
        <v>276043.2</v>
      </c>
    </row>
    <row r="26" spans="1:12" s="137" customFormat="1" ht="27" customHeight="1" x14ac:dyDescent="0.2">
      <c r="A26" s="156" t="s">
        <v>167</v>
      </c>
      <c r="B26" s="156" t="s">
        <v>168</v>
      </c>
      <c r="C26" s="156" t="s">
        <v>131</v>
      </c>
      <c r="D26" s="155" t="s">
        <v>111</v>
      </c>
      <c r="E26" s="156" t="s">
        <v>136</v>
      </c>
      <c r="F26" s="157">
        <v>24</v>
      </c>
      <c r="G26" s="158">
        <v>2817.6</v>
      </c>
      <c r="H26" s="158">
        <v>3581.73</v>
      </c>
      <c r="I26" s="158">
        <v>85961.52</v>
      </c>
      <c r="J26" s="158">
        <f t="shared" si="1"/>
        <v>85961.52</v>
      </c>
      <c r="K26" s="158">
        <f t="shared" si="2"/>
        <v>42980.76</v>
      </c>
      <c r="L26" s="158">
        <f t="shared" si="3"/>
        <v>214903.80000000002</v>
      </c>
    </row>
    <row r="27" spans="1:12" s="137" customFormat="1" ht="27" customHeight="1" x14ac:dyDescent="0.2">
      <c r="A27" s="156" t="s">
        <v>169</v>
      </c>
      <c r="B27" s="156" t="s">
        <v>170</v>
      </c>
      <c r="C27" s="156" t="s">
        <v>131</v>
      </c>
      <c r="D27" s="155" t="s">
        <v>112</v>
      </c>
      <c r="E27" s="156" t="s">
        <v>136</v>
      </c>
      <c r="F27" s="157">
        <v>12</v>
      </c>
      <c r="G27" s="158">
        <v>26928.799999999999</v>
      </c>
      <c r="H27" s="158">
        <v>34231.89</v>
      </c>
      <c r="I27" s="158">
        <v>410782.68</v>
      </c>
      <c r="J27" s="158">
        <f t="shared" si="1"/>
        <v>410782.68</v>
      </c>
      <c r="K27" s="158">
        <f t="shared" si="2"/>
        <v>205391.34</v>
      </c>
      <c r="L27" s="158">
        <f t="shared" si="3"/>
        <v>1026956.7</v>
      </c>
    </row>
    <row r="28" spans="1:12" s="137" customFormat="1" ht="27" customHeight="1" x14ac:dyDescent="0.2">
      <c r="A28" s="160" t="s">
        <v>171</v>
      </c>
      <c r="B28" s="160" t="s">
        <v>172</v>
      </c>
      <c r="C28" s="160" t="s">
        <v>131</v>
      </c>
      <c r="D28" s="159" t="s">
        <v>173</v>
      </c>
      <c r="E28" s="160" t="s">
        <v>136</v>
      </c>
      <c r="F28" s="161">
        <v>12</v>
      </c>
      <c r="G28" s="162">
        <v>31980</v>
      </c>
      <c r="H28" s="162">
        <v>40652.97</v>
      </c>
      <c r="I28" s="162">
        <v>487835.64</v>
      </c>
      <c r="J28" s="162">
        <f t="shared" si="1"/>
        <v>487835.64</v>
      </c>
      <c r="K28" s="162">
        <f t="shared" si="2"/>
        <v>243917.82</v>
      </c>
      <c r="L28" s="162">
        <f t="shared" si="3"/>
        <v>1219589.1000000001</v>
      </c>
    </row>
    <row r="29" spans="1:12" s="137" customFormat="1" ht="42" customHeight="1" x14ac:dyDescent="0.2">
      <c r="A29" s="84">
        <v>2</v>
      </c>
      <c r="B29" s="84"/>
      <c r="C29" s="84"/>
      <c r="D29" s="87" t="s">
        <v>221</v>
      </c>
      <c r="E29" s="87"/>
      <c r="F29" s="85"/>
      <c r="G29" s="153"/>
      <c r="H29" s="153"/>
      <c r="I29" s="154">
        <v>2319009.12</v>
      </c>
      <c r="J29" s="154">
        <f t="shared" ref="J29:K29" si="4">SUM(J30:J32)</f>
        <v>2319009.12</v>
      </c>
      <c r="K29" s="154">
        <f t="shared" si="4"/>
        <v>1159504.56</v>
      </c>
      <c r="L29" s="154">
        <f>SUM(L30:L32)</f>
        <v>5797522.7999999989</v>
      </c>
    </row>
    <row r="30" spans="1:12" s="137" customFormat="1" ht="27" customHeight="1" x14ac:dyDescent="0.2">
      <c r="A30" s="156" t="s">
        <v>353</v>
      </c>
      <c r="B30" s="156" t="s">
        <v>425</v>
      </c>
      <c r="C30" s="156" t="s">
        <v>131</v>
      </c>
      <c r="D30" s="155" t="s">
        <v>247</v>
      </c>
      <c r="E30" s="156" t="s">
        <v>126</v>
      </c>
      <c r="F30" s="157">
        <v>132</v>
      </c>
      <c r="G30" s="158">
        <v>8818.85</v>
      </c>
      <c r="H30" s="158">
        <v>11210.52</v>
      </c>
      <c r="I30" s="158">
        <v>1479788.64</v>
      </c>
      <c r="J30" s="158">
        <f t="shared" ref="J30:J32" si="5">I30</f>
        <v>1479788.64</v>
      </c>
      <c r="K30" s="158">
        <f t="shared" ref="K30:K32" si="6">I30/2</f>
        <v>739894.32</v>
      </c>
      <c r="L30" s="158">
        <f t="shared" ref="L30:L32" si="7">I30+J30+K30</f>
        <v>3699471.5999999996</v>
      </c>
    </row>
    <row r="31" spans="1:12" s="137" customFormat="1" ht="27" customHeight="1" x14ac:dyDescent="0.2">
      <c r="A31" s="156" t="s">
        <v>354</v>
      </c>
      <c r="B31" s="156" t="s">
        <v>426</v>
      </c>
      <c r="C31" s="156" t="s">
        <v>131</v>
      </c>
      <c r="D31" s="155" t="s">
        <v>246</v>
      </c>
      <c r="E31" s="156" t="s">
        <v>126</v>
      </c>
      <c r="F31" s="157">
        <v>12</v>
      </c>
      <c r="G31" s="158">
        <v>9393.5400000000009</v>
      </c>
      <c r="H31" s="158">
        <v>11941.06</v>
      </c>
      <c r="I31" s="158">
        <v>143292.72</v>
      </c>
      <c r="J31" s="158">
        <f t="shared" si="5"/>
        <v>143292.72</v>
      </c>
      <c r="K31" s="158">
        <f t="shared" si="6"/>
        <v>71646.36</v>
      </c>
      <c r="L31" s="158">
        <f t="shared" si="7"/>
        <v>358231.8</v>
      </c>
    </row>
    <row r="32" spans="1:12" s="137" customFormat="1" ht="27" customHeight="1" x14ac:dyDescent="0.2">
      <c r="A32" s="156" t="s">
        <v>355</v>
      </c>
      <c r="B32" s="156" t="s">
        <v>135</v>
      </c>
      <c r="C32" s="156" t="s">
        <v>131</v>
      </c>
      <c r="D32" s="155" t="s">
        <v>417</v>
      </c>
      <c r="E32" s="156" t="s">
        <v>136</v>
      </c>
      <c r="F32" s="157">
        <v>132</v>
      </c>
      <c r="G32" s="158">
        <v>4147.41</v>
      </c>
      <c r="H32" s="158">
        <v>5272.18</v>
      </c>
      <c r="I32" s="158">
        <v>695927.76</v>
      </c>
      <c r="J32" s="158">
        <f t="shared" si="5"/>
        <v>695927.76</v>
      </c>
      <c r="K32" s="158">
        <f t="shared" si="6"/>
        <v>347963.88</v>
      </c>
      <c r="L32" s="158">
        <f t="shared" si="7"/>
        <v>1739819.4</v>
      </c>
    </row>
    <row r="33" spans="1:12" s="137" customFormat="1" ht="42" customHeight="1" x14ac:dyDescent="0.2">
      <c r="A33" s="84">
        <v>3</v>
      </c>
      <c r="B33" s="84"/>
      <c r="C33" s="84"/>
      <c r="D33" s="87" t="s">
        <v>23</v>
      </c>
      <c r="E33" s="87"/>
      <c r="F33" s="85"/>
      <c r="G33" s="153"/>
      <c r="H33" s="153"/>
      <c r="I33" s="154">
        <v>18185663.760000002</v>
      </c>
      <c r="J33" s="154">
        <f t="shared" ref="J33:K33" si="8">SUM(J34:J43)</f>
        <v>18185663.760000002</v>
      </c>
      <c r="K33" s="154">
        <f t="shared" si="8"/>
        <v>9092831.8800000008</v>
      </c>
      <c r="L33" s="154">
        <f>SUM(L34:L43)</f>
        <v>45464159.399999999</v>
      </c>
    </row>
    <row r="34" spans="1:12" s="137" customFormat="1" ht="27" customHeight="1" x14ac:dyDescent="0.2">
      <c r="A34" s="160" t="s">
        <v>356</v>
      </c>
      <c r="B34" s="160" t="s">
        <v>174</v>
      </c>
      <c r="C34" s="160" t="s">
        <v>131</v>
      </c>
      <c r="D34" s="159" t="s">
        <v>78</v>
      </c>
      <c r="E34" s="160" t="s">
        <v>136</v>
      </c>
      <c r="F34" s="161">
        <v>252</v>
      </c>
      <c r="G34" s="162">
        <v>5693.84</v>
      </c>
      <c r="H34" s="162">
        <v>7238</v>
      </c>
      <c r="I34" s="162">
        <v>1823976</v>
      </c>
      <c r="J34" s="162">
        <f t="shared" ref="J34:J43" si="9">I34</f>
        <v>1823976</v>
      </c>
      <c r="K34" s="162">
        <f t="shared" ref="K34:K43" si="10">I34/2</f>
        <v>911988</v>
      </c>
      <c r="L34" s="162">
        <f t="shared" ref="L34:L43" si="11">I34+J34+K34</f>
        <v>4559940</v>
      </c>
    </row>
    <row r="35" spans="1:12" s="137" customFormat="1" ht="27" customHeight="1" x14ac:dyDescent="0.2">
      <c r="A35" s="160" t="s">
        <v>357</v>
      </c>
      <c r="B35" s="160" t="s">
        <v>175</v>
      </c>
      <c r="C35" s="160" t="s">
        <v>131</v>
      </c>
      <c r="D35" s="159" t="s">
        <v>176</v>
      </c>
      <c r="E35" s="160" t="s">
        <v>136</v>
      </c>
      <c r="F35" s="161">
        <v>252</v>
      </c>
      <c r="G35" s="162">
        <v>6169.71</v>
      </c>
      <c r="H35" s="162">
        <v>7842.93</v>
      </c>
      <c r="I35" s="162">
        <v>1976418.36</v>
      </c>
      <c r="J35" s="162">
        <f t="shared" si="9"/>
        <v>1976418.36</v>
      </c>
      <c r="K35" s="162">
        <f t="shared" si="10"/>
        <v>988209.18</v>
      </c>
      <c r="L35" s="162">
        <f t="shared" si="11"/>
        <v>4941045.9000000004</v>
      </c>
    </row>
    <row r="36" spans="1:12" s="137" customFormat="1" ht="27" customHeight="1" x14ac:dyDescent="0.2">
      <c r="A36" s="160" t="s">
        <v>358</v>
      </c>
      <c r="B36" s="160" t="s">
        <v>177</v>
      </c>
      <c r="C36" s="160" t="s">
        <v>131</v>
      </c>
      <c r="D36" s="159" t="s">
        <v>80</v>
      </c>
      <c r="E36" s="160" t="s">
        <v>136</v>
      </c>
      <c r="F36" s="161">
        <v>36</v>
      </c>
      <c r="G36" s="162">
        <v>5693.84</v>
      </c>
      <c r="H36" s="162">
        <v>7238</v>
      </c>
      <c r="I36" s="162">
        <v>260568</v>
      </c>
      <c r="J36" s="162">
        <f t="shared" si="9"/>
        <v>260568</v>
      </c>
      <c r="K36" s="162">
        <f t="shared" si="10"/>
        <v>130284</v>
      </c>
      <c r="L36" s="162">
        <f t="shared" si="11"/>
        <v>651420</v>
      </c>
    </row>
    <row r="37" spans="1:12" s="137" customFormat="1" ht="27" customHeight="1" x14ac:dyDescent="0.2">
      <c r="A37" s="160" t="s">
        <v>359</v>
      </c>
      <c r="B37" s="160" t="s">
        <v>418</v>
      </c>
      <c r="C37" s="160" t="s">
        <v>131</v>
      </c>
      <c r="D37" s="159" t="s">
        <v>218</v>
      </c>
      <c r="E37" s="160" t="s">
        <v>136</v>
      </c>
      <c r="F37" s="161">
        <v>36</v>
      </c>
      <c r="G37" s="162">
        <v>6169.71</v>
      </c>
      <c r="H37" s="162">
        <v>7842.93</v>
      </c>
      <c r="I37" s="162">
        <v>282345.48</v>
      </c>
      <c r="J37" s="162">
        <f t="shared" si="9"/>
        <v>282345.48</v>
      </c>
      <c r="K37" s="162">
        <f t="shared" si="10"/>
        <v>141172.74</v>
      </c>
      <c r="L37" s="162">
        <f t="shared" si="11"/>
        <v>705863.7</v>
      </c>
    </row>
    <row r="38" spans="1:12" s="137" customFormat="1" ht="27" customHeight="1" x14ac:dyDescent="0.2">
      <c r="A38" s="160" t="s">
        <v>360</v>
      </c>
      <c r="B38" s="160" t="s">
        <v>178</v>
      </c>
      <c r="C38" s="160" t="s">
        <v>131</v>
      </c>
      <c r="D38" s="159" t="s">
        <v>81</v>
      </c>
      <c r="E38" s="160" t="s">
        <v>136</v>
      </c>
      <c r="F38" s="161">
        <v>84</v>
      </c>
      <c r="G38" s="162">
        <v>6105.03</v>
      </c>
      <c r="H38" s="162">
        <v>7760.71</v>
      </c>
      <c r="I38" s="162">
        <v>651899.64</v>
      </c>
      <c r="J38" s="162">
        <f t="shared" si="9"/>
        <v>651899.64</v>
      </c>
      <c r="K38" s="162">
        <f t="shared" si="10"/>
        <v>325949.82</v>
      </c>
      <c r="L38" s="162">
        <f t="shared" si="11"/>
        <v>1629749.1</v>
      </c>
    </row>
    <row r="39" spans="1:12" s="137" customFormat="1" ht="27" customHeight="1" x14ac:dyDescent="0.2">
      <c r="A39" s="160" t="s">
        <v>361</v>
      </c>
      <c r="B39" s="160" t="s">
        <v>179</v>
      </c>
      <c r="C39" s="160" t="s">
        <v>131</v>
      </c>
      <c r="D39" s="159" t="s">
        <v>82</v>
      </c>
      <c r="E39" s="160" t="s">
        <v>136</v>
      </c>
      <c r="F39" s="161">
        <v>84</v>
      </c>
      <c r="G39" s="162">
        <v>6643.76</v>
      </c>
      <c r="H39" s="162">
        <v>8445.5400000000009</v>
      </c>
      <c r="I39" s="162">
        <v>709425.36</v>
      </c>
      <c r="J39" s="162">
        <f t="shared" si="9"/>
        <v>709425.36</v>
      </c>
      <c r="K39" s="162">
        <f t="shared" si="10"/>
        <v>354712.68</v>
      </c>
      <c r="L39" s="162">
        <f t="shared" si="11"/>
        <v>1773563.4</v>
      </c>
    </row>
    <row r="40" spans="1:12" s="137" customFormat="1" ht="27" customHeight="1" x14ac:dyDescent="0.2">
      <c r="A40" s="160" t="s">
        <v>362</v>
      </c>
      <c r="B40" s="160" t="s">
        <v>180</v>
      </c>
      <c r="C40" s="160" t="s">
        <v>131</v>
      </c>
      <c r="D40" s="159" t="s">
        <v>83</v>
      </c>
      <c r="E40" s="160" t="s">
        <v>136</v>
      </c>
      <c r="F40" s="161">
        <v>12</v>
      </c>
      <c r="G40" s="162">
        <v>6105.03</v>
      </c>
      <c r="H40" s="162">
        <v>7760.71</v>
      </c>
      <c r="I40" s="162">
        <v>93128.52</v>
      </c>
      <c r="J40" s="162">
        <f t="shared" si="9"/>
        <v>93128.52</v>
      </c>
      <c r="K40" s="162">
        <f t="shared" si="10"/>
        <v>46564.26</v>
      </c>
      <c r="L40" s="162">
        <f t="shared" si="11"/>
        <v>232821.30000000002</v>
      </c>
    </row>
    <row r="41" spans="1:12" s="137" customFormat="1" ht="27" customHeight="1" x14ac:dyDescent="0.2">
      <c r="A41" s="160" t="s">
        <v>363</v>
      </c>
      <c r="B41" s="160" t="s">
        <v>220</v>
      </c>
      <c r="C41" s="160" t="s">
        <v>131</v>
      </c>
      <c r="D41" s="159" t="s">
        <v>219</v>
      </c>
      <c r="E41" s="160" t="s">
        <v>136</v>
      </c>
      <c r="F41" s="161">
        <v>12</v>
      </c>
      <c r="G41" s="162">
        <v>6643.76</v>
      </c>
      <c r="H41" s="162">
        <v>8445.5400000000009</v>
      </c>
      <c r="I41" s="162">
        <v>101346.48</v>
      </c>
      <c r="J41" s="162">
        <f t="shared" si="9"/>
        <v>101346.48</v>
      </c>
      <c r="K41" s="162">
        <f t="shared" si="10"/>
        <v>50673.24</v>
      </c>
      <c r="L41" s="162">
        <f t="shared" si="11"/>
        <v>253366.19999999998</v>
      </c>
    </row>
    <row r="42" spans="1:12" s="137" customFormat="1" ht="27" customHeight="1" x14ac:dyDescent="0.2">
      <c r="A42" s="160" t="s">
        <v>364</v>
      </c>
      <c r="B42" s="160" t="s">
        <v>419</v>
      </c>
      <c r="C42" s="160" t="s">
        <v>131</v>
      </c>
      <c r="D42" s="159" t="s">
        <v>75</v>
      </c>
      <c r="E42" s="160" t="s">
        <v>22</v>
      </c>
      <c r="F42" s="161">
        <v>35208</v>
      </c>
      <c r="G42" s="162">
        <v>263.35000000000002</v>
      </c>
      <c r="H42" s="162">
        <v>334.77</v>
      </c>
      <c r="I42" s="162">
        <v>11786582.16</v>
      </c>
      <c r="J42" s="162">
        <f t="shared" si="9"/>
        <v>11786582.16</v>
      </c>
      <c r="K42" s="162">
        <f t="shared" si="10"/>
        <v>5893291.0800000001</v>
      </c>
      <c r="L42" s="162">
        <f t="shared" si="11"/>
        <v>29466455.399999999</v>
      </c>
    </row>
    <row r="43" spans="1:12" s="137" customFormat="1" ht="27" customHeight="1" x14ac:dyDescent="0.2">
      <c r="A43" s="160" t="s">
        <v>365</v>
      </c>
      <c r="B43" s="160" t="s">
        <v>420</v>
      </c>
      <c r="C43" s="160" t="s">
        <v>131</v>
      </c>
      <c r="D43" s="159" t="s">
        <v>181</v>
      </c>
      <c r="E43" s="160" t="s">
        <v>64</v>
      </c>
      <c r="F43" s="161">
        <v>7488</v>
      </c>
      <c r="G43" s="162">
        <v>52.53</v>
      </c>
      <c r="H43" s="162">
        <v>66.77</v>
      </c>
      <c r="I43" s="162">
        <v>499973.76</v>
      </c>
      <c r="J43" s="162">
        <f t="shared" si="9"/>
        <v>499973.76</v>
      </c>
      <c r="K43" s="162">
        <f t="shared" si="10"/>
        <v>249986.88</v>
      </c>
      <c r="L43" s="162">
        <f t="shared" si="11"/>
        <v>1249934.3999999999</v>
      </c>
    </row>
    <row r="44" spans="1:12" s="137" customFormat="1" ht="42" customHeight="1" x14ac:dyDescent="0.2">
      <c r="A44" s="84">
        <v>4</v>
      </c>
      <c r="B44" s="84"/>
      <c r="C44" s="84"/>
      <c r="D44" s="87" t="s">
        <v>24</v>
      </c>
      <c r="E44" s="87"/>
      <c r="F44" s="85"/>
      <c r="G44" s="153"/>
      <c r="H44" s="153"/>
      <c r="I44" s="154">
        <v>1980605.88</v>
      </c>
      <c r="J44" s="154">
        <f t="shared" ref="J44:K44" si="12">SUM(J45:J48)</f>
        <v>1980605.8800000001</v>
      </c>
      <c r="K44" s="154">
        <f t="shared" si="12"/>
        <v>990302.94000000006</v>
      </c>
      <c r="L44" s="154">
        <f>SUM(L45:L48)</f>
        <v>4951514.7</v>
      </c>
    </row>
    <row r="45" spans="1:12" s="137" customFormat="1" ht="27" customHeight="1" x14ac:dyDescent="0.2">
      <c r="A45" s="160" t="s">
        <v>366</v>
      </c>
      <c r="B45" s="160" t="s">
        <v>182</v>
      </c>
      <c r="C45" s="160" t="s">
        <v>131</v>
      </c>
      <c r="D45" s="159" t="s">
        <v>84</v>
      </c>
      <c r="E45" s="160" t="s">
        <v>136</v>
      </c>
      <c r="F45" s="161">
        <v>36</v>
      </c>
      <c r="G45" s="162">
        <v>5641.82</v>
      </c>
      <c r="H45" s="162">
        <v>7171.88</v>
      </c>
      <c r="I45" s="162">
        <v>258187.68</v>
      </c>
      <c r="J45" s="162">
        <f t="shared" ref="J45:J48" si="13">I45</f>
        <v>258187.68</v>
      </c>
      <c r="K45" s="162">
        <f t="shared" ref="K45:K48" si="14">I45/2</f>
        <v>129093.84</v>
      </c>
      <c r="L45" s="162">
        <f t="shared" ref="L45:L48" si="15">I45+J45+K45</f>
        <v>645469.19999999995</v>
      </c>
    </row>
    <row r="46" spans="1:12" s="137" customFormat="1" ht="27" customHeight="1" x14ac:dyDescent="0.2">
      <c r="A46" s="160" t="s">
        <v>367</v>
      </c>
      <c r="B46" s="160" t="s">
        <v>183</v>
      </c>
      <c r="C46" s="160" t="s">
        <v>131</v>
      </c>
      <c r="D46" s="159" t="s">
        <v>184</v>
      </c>
      <c r="E46" s="160" t="s">
        <v>136</v>
      </c>
      <c r="F46" s="161">
        <v>12</v>
      </c>
      <c r="G46" s="162">
        <v>6046.17</v>
      </c>
      <c r="H46" s="162">
        <v>7685.89</v>
      </c>
      <c r="I46" s="162">
        <v>92230.68</v>
      </c>
      <c r="J46" s="162">
        <f t="shared" si="13"/>
        <v>92230.68</v>
      </c>
      <c r="K46" s="162">
        <f t="shared" si="14"/>
        <v>46115.34</v>
      </c>
      <c r="L46" s="162">
        <f t="shared" si="15"/>
        <v>230576.69999999998</v>
      </c>
    </row>
    <row r="47" spans="1:12" s="137" customFormat="1" ht="27" customHeight="1" x14ac:dyDescent="0.2">
      <c r="A47" s="160" t="s">
        <v>368</v>
      </c>
      <c r="B47" s="160" t="s">
        <v>421</v>
      </c>
      <c r="C47" s="160" t="s">
        <v>131</v>
      </c>
      <c r="D47" s="159" t="s">
        <v>77</v>
      </c>
      <c r="E47" s="160" t="s">
        <v>22</v>
      </c>
      <c r="F47" s="161">
        <v>2496</v>
      </c>
      <c r="G47" s="162">
        <v>300.07</v>
      </c>
      <c r="H47" s="162">
        <v>381.44</v>
      </c>
      <c r="I47" s="162">
        <v>952074.23999999999</v>
      </c>
      <c r="J47" s="162">
        <f t="shared" si="13"/>
        <v>952074.23999999999</v>
      </c>
      <c r="K47" s="162">
        <f t="shared" si="14"/>
        <v>476037.12</v>
      </c>
      <c r="L47" s="162">
        <f t="shared" si="15"/>
        <v>2380185.6000000001</v>
      </c>
    </row>
    <row r="48" spans="1:12" s="137" customFormat="1" ht="27" customHeight="1" x14ac:dyDescent="0.2">
      <c r="A48" s="160" t="s">
        <v>369</v>
      </c>
      <c r="B48" s="160" t="s">
        <v>422</v>
      </c>
      <c r="C48" s="160" t="s">
        <v>131</v>
      </c>
      <c r="D48" s="159" t="s">
        <v>185</v>
      </c>
      <c r="E48" s="160" t="s">
        <v>64</v>
      </c>
      <c r="F48" s="161">
        <v>7488</v>
      </c>
      <c r="G48" s="162">
        <v>71.239999999999995</v>
      </c>
      <c r="H48" s="162">
        <v>90.56</v>
      </c>
      <c r="I48" s="162">
        <v>678113.28000000003</v>
      </c>
      <c r="J48" s="162">
        <f t="shared" si="13"/>
        <v>678113.28000000003</v>
      </c>
      <c r="K48" s="162">
        <f t="shared" si="14"/>
        <v>339056.64000000001</v>
      </c>
      <c r="L48" s="162">
        <f t="shared" si="15"/>
        <v>1695283.2000000002</v>
      </c>
    </row>
    <row r="49" spans="1:12" s="137" customFormat="1" ht="42" customHeight="1" x14ac:dyDescent="0.2">
      <c r="A49" s="84">
        <v>5</v>
      </c>
      <c r="B49" s="84"/>
      <c r="C49" s="84"/>
      <c r="D49" s="87" t="s">
        <v>210</v>
      </c>
      <c r="E49" s="87"/>
      <c r="F49" s="85"/>
      <c r="G49" s="153"/>
      <c r="H49" s="153"/>
      <c r="I49" s="154">
        <v>1007715</v>
      </c>
      <c r="J49" s="154">
        <f t="shared" ref="J49:K49" si="16">SUM(J50:J52)</f>
        <v>1007715</v>
      </c>
      <c r="K49" s="154">
        <f t="shared" si="16"/>
        <v>503857.5</v>
      </c>
      <c r="L49" s="154">
        <f>SUM(L50:L52)</f>
        <v>2519287.5</v>
      </c>
    </row>
    <row r="50" spans="1:12" s="137" customFormat="1" ht="27" customHeight="1" x14ac:dyDescent="0.2">
      <c r="A50" s="160" t="s">
        <v>370</v>
      </c>
      <c r="B50" s="160" t="s">
        <v>214</v>
      </c>
      <c r="C50" s="160" t="s">
        <v>131</v>
      </c>
      <c r="D50" s="159" t="s">
        <v>215</v>
      </c>
      <c r="E50" s="160" t="s">
        <v>136</v>
      </c>
      <c r="F50" s="161">
        <v>36</v>
      </c>
      <c r="G50" s="162">
        <v>5641.82</v>
      </c>
      <c r="H50" s="162">
        <v>7171.88</v>
      </c>
      <c r="I50" s="162">
        <v>258187.68</v>
      </c>
      <c r="J50" s="162">
        <f t="shared" ref="J50:J52" si="17">I50</f>
        <v>258187.68</v>
      </c>
      <c r="K50" s="162">
        <f t="shared" ref="K50:K52" si="18">I50/2</f>
        <v>129093.84</v>
      </c>
      <c r="L50" s="162">
        <f t="shared" ref="L50:L52" si="19">I50+J50+K50</f>
        <v>645469.19999999995</v>
      </c>
    </row>
    <row r="51" spans="1:12" s="137" customFormat="1" ht="27" customHeight="1" x14ac:dyDescent="0.2">
      <c r="A51" s="160" t="s">
        <v>371</v>
      </c>
      <c r="B51" s="160" t="s">
        <v>216</v>
      </c>
      <c r="C51" s="160" t="s">
        <v>131</v>
      </c>
      <c r="D51" s="159" t="s">
        <v>217</v>
      </c>
      <c r="E51" s="160" t="s">
        <v>136</v>
      </c>
      <c r="F51" s="161">
        <v>12</v>
      </c>
      <c r="G51" s="162">
        <v>6046.17</v>
      </c>
      <c r="H51" s="162">
        <v>7685.89</v>
      </c>
      <c r="I51" s="162">
        <v>92230.68</v>
      </c>
      <c r="J51" s="162">
        <f t="shared" si="17"/>
        <v>92230.68</v>
      </c>
      <c r="K51" s="162">
        <f t="shared" si="18"/>
        <v>46115.34</v>
      </c>
      <c r="L51" s="162">
        <f t="shared" si="19"/>
        <v>230576.69999999998</v>
      </c>
    </row>
    <row r="52" spans="1:12" s="137" customFormat="1" ht="27" customHeight="1" x14ac:dyDescent="0.2">
      <c r="A52" s="160" t="s">
        <v>372</v>
      </c>
      <c r="B52" s="160" t="s">
        <v>424</v>
      </c>
      <c r="C52" s="160" t="s">
        <v>131</v>
      </c>
      <c r="D52" s="159" t="s">
        <v>212</v>
      </c>
      <c r="E52" s="160" t="s">
        <v>22</v>
      </c>
      <c r="F52" s="161">
        <v>2496</v>
      </c>
      <c r="G52" s="162">
        <v>207.16</v>
      </c>
      <c r="H52" s="162">
        <v>263.33999999999997</v>
      </c>
      <c r="I52" s="162">
        <v>657296.64000000001</v>
      </c>
      <c r="J52" s="162">
        <f t="shared" si="17"/>
        <v>657296.64000000001</v>
      </c>
      <c r="K52" s="162">
        <f t="shared" si="18"/>
        <v>328648.32000000001</v>
      </c>
      <c r="L52" s="162">
        <f t="shared" si="19"/>
        <v>1643241.6</v>
      </c>
    </row>
    <row r="53" spans="1:12" s="137" customFormat="1" ht="42" customHeight="1" x14ac:dyDescent="0.2">
      <c r="A53" s="84">
        <v>6</v>
      </c>
      <c r="B53" s="84"/>
      <c r="C53" s="84"/>
      <c r="D53" s="87" t="s">
        <v>513</v>
      </c>
      <c r="E53" s="87"/>
      <c r="F53" s="85"/>
      <c r="G53" s="153"/>
      <c r="H53" s="153"/>
      <c r="I53" s="154">
        <v>4757040</v>
      </c>
      <c r="J53" s="154">
        <f t="shared" ref="J53:K53" si="20">SUM(J54)</f>
        <v>4757040</v>
      </c>
      <c r="K53" s="154">
        <f t="shared" si="20"/>
        <v>2378520</v>
      </c>
      <c r="L53" s="154">
        <f>SUM(L54)</f>
        <v>11892600</v>
      </c>
    </row>
    <row r="54" spans="1:12" s="137" customFormat="1" ht="27" customHeight="1" x14ac:dyDescent="0.2">
      <c r="A54" s="160" t="s">
        <v>373</v>
      </c>
      <c r="B54" s="160" t="s">
        <v>427</v>
      </c>
      <c r="C54" s="160" t="s">
        <v>131</v>
      </c>
      <c r="D54" s="159" t="s">
        <v>303</v>
      </c>
      <c r="E54" s="160" t="s">
        <v>428</v>
      </c>
      <c r="F54" s="161">
        <v>18000</v>
      </c>
      <c r="G54" s="162">
        <v>207.9</v>
      </c>
      <c r="H54" s="162">
        <v>264.27999999999997</v>
      </c>
      <c r="I54" s="162">
        <v>4757040</v>
      </c>
      <c r="J54" s="162">
        <f>I54</f>
        <v>4757040</v>
      </c>
      <c r="K54" s="162">
        <f>I54/2</f>
        <v>2378520</v>
      </c>
      <c r="L54" s="162">
        <f>I54+J54+K54</f>
        <v>11892600</v>
      </c>
    </row>
    <row r="55" spans="1:12" s="137" customFormat="1" ht="42" customHeight="1" x14ac:dyDescent="0.2">
      <c r="A55" s="84">
        <v>7</v>
      </c>
      <c r="B55" s="84"/>
      <c r="C55" s="84"/>
      <c r="D55" s="87" t="s">
        <v>227</v>
      </c>
      <c r="E55" s="87"/>
      <c r="F55" s="85"/>
      <c r="G55" s="153"/>
      <c r="H55" s="153"/>
      <c r="I55" s="154">
        <v>2913386.4</v>
      </c>
      <c r="J55" s="154">
        <f t="shared" ref="J55:K55" si="21">SUM(J56:J57)</f>
        <v>0</v>
      </c>
      <c r="K55" s="154">
        <f t="shared" si="21"/>
        <v>0</v>
      </c>
      <c r="L55" s="154">
        <f>SUM(L56:L57)</f>
        <v>2913386.4</v>
      </c>
    </row>
    <row r="56" spans="1:12" s="137" customFormat="1" ht="27" customHeight="1" x14ac:dyDescent="0.2">
      <c r="A56" s="160" t="s">
        <v>374</v>
      </c>
      <c r="B56" s="160" t="s">
        <v>429</v>
      </c>
      <c r="C56" s="160" t="s">
        <v>131</v>
      </c>
      <c r="D56" s="159" t="s">
        <v>305</v>
      </c>
      <c r="E56" s="160" t="s">
        <v>428</v>
      </c>
      <c r="F56" s="161">
        <v>12</v>
      </c>
      <c r="G56" s="162">
        <v>188600</v>
      </c>
      <c r="H56" s="162">
        <v>239748.32</v>
      </c>
      <c r="I56" s="162">
        <v>2876979.84</v>
      </c>
      <c r="J56" s="162"/>
      <c r="K56" s="162"/>
      <c r="L56" s="162">
        <f t="shared" ref="L56:L57" si="22">I56+J56+K56</f>
        <v>2876979.84</v>
      </c>
    </row>
    <row r="57" spans="1:12" s="137" customFormat="1" ht="27" customHeight="1" x14ac:dyDescent="0.2">
      <c r="A57" s="156" t="s">
        <v>375</v>
      </c>
      <c r="B57" s="156" t="s">
        <v>430</v>
      </c>
      <c r="C57" s="156" t="s">
        <v>131</v>
      </c>
      <c r="D57" s="155" t="s">
        <v>431</v>
      </c>
      <c r="E57" s="156" t="s">
        <v>432</v>
      </c>
      <c r="F57" s="157">
        <v>12</v>
      </c>
      <c r="G57" s="158">
        <v>2386.63</v>
      </c>
      <c r="H57" s="158">
        <v>3033.88</v>
      </c>
      <c r="I57" s="158">
        <v>36406.559999999998</v>
      </c>
      <c r="J57" s="158"/>
      <c r="K57" s="158"/>
      <c r="L57" s="158">
        <f t="shared" si="22"/>
        <v>36406.559999999998</v>
      </c>
    </row>
    <row r="58" spans="1:12" s="137" customFormat="1" ht="42" customHeight="1" x14ac:dyDescent="0.2">
      <c r="A58" s="84">
        <v>8</v>
      </c>
      <c r="B58" s="84"/>
      <c r="C58" s="84"/>
      <c r="D58" s="87" t="s">
        <v>228</v>
      </c>
      <c r="E58" s="87"/>
      <c r="F58" s="85"/>
      <c r="G58" s="153"/>
      <c r="H58" s="153"/>
      <c r="I58" s="154">
        <v>1800012.4</v>
      </c>
      <c r="J58" s="154">
        <f t="shared" ref="J58:K58" si="23">SUM(J59:J60)</f>
        <v>0</v>
      </c>
      <c r="K58" s="154">
        <f t="shared" si="23"/>
        <v>0</v>
      </c>
      <c r="L58" s="154">
        <f>SUM(L59:L60)</f>
        <v>1800012.4</v>
      </c>
    </row>
    <row r="59" spans="1:12" s="137" customFormat="1" ht="27" customHeight="1" x14ac:dyDescent="0.2">
      <c r="A59" s="160" t="s">
        <v>376</v>
      </c>
      <c r="B59" s="160" t="s">
        <v>433</v>
      </c>
      <c r="C59" s="160" t="s">
        <v>131</v>
      </c>
      <c r="D59" s="159" t="s">
        <v>307</v>
      </c>
      <c r="E59" s="160" t="s">
        <v>191</v>
      </c>
      <c r="F59" s="161">
        <v>20</v>
      </c>
      <c r="G59" s="162">
        <v>69300</v>
      </c>
      <c r="H59" s="162">
        <v>88094.16</v>
      </c>
      <c r="I59" s="162">
        <v>1761883.2</v>
      </c>
      <c r="J59" s="162"/>
      <c r="K59" s="162"/>
      <c r="L59" s="162">
        <f t="shared" ref="L59:L60" si="24">I59+J59+K59</f>
        <v>1761883.2</v>
      </c>
    </row>
    <row r="60" spans="1:12" s="137" customFormat="1" ht="27" customHeight="1" x14ac:dyDescent="0.2">
      <c r="A60" s="156" t="s">
        <v>377</v>
      </c>
      <c r="B60" s="156" t="s">
        <v>434</v>
      </c>
      <c r="C60" s="156" t="s">
        <v>131</v>
      </c>
      <c r="D60" s="155" t="s">
        <v>435</v>
      </c>
      <c r="E60" s="156" t="s">
        <v>432</v>
      </c>
      <c r="F60" s="157">
        <v>20</v>
      </c>
      <c r="G60" s="158">
        <v>1499.74</v>
      </c>
      <c r="H60" s="158">
        <v>1906.46</v>
      </c>
      <c r="I60" s="158">
        <v>38129.199999999997</v>
      </c>
      <c r="J60" s="158"/>
      <c r="K60" s="158"/>
      <c r="L60" s="158">
        <f t="shared" si="24"/>
        <v>38129.199999999997</v>
      </c>
    </row>
    <row r="61" spans="1:12" s="137" customFormat="1" ht="42" customHeight="1" x14ac:dyDescent="0.2">
      <c r="A61" s="84">
        <v>9</v>
      </c>
      <c r="B61" s="84"/>
      <c r="C61" s="84"/>
      <c r="D61" s="87" t="s">
        <v>31</v>
      </c>
      <c r="E61" s="87"/>
      <c r="F61" s="85"/>
      <c r="G61" s="153"/>
      <c r="H61" s="153"/>
      <c r="I61" s="154">
        <v>7890473.8399999999</v>
      </c>
      <c r="J61" s="154">
        <f t="shared" ref="J61:K61" si="25">SUM(J62:J67)</f>
        <v>7890473.8400000008</v>
      </c>
      <c r="K61" s="154">
        <f t="shared" si="25"/>
        <v>3945236.9200000004</v>
      </c>
      <c r="L61" s="154">
        <f>SUM(L62:L67)</f>
        <v>19726184.599999998</v>
      </c>
    </row>
    <row r="62" spans="1:12" s="137" customFormat="1" ht="27" customHeight="1" x14ac:dyDescent="0.2">
      <c r="A62" s="160" t="s">
        <v>378</v>
      </c>
      <c r="B62" s="160" t="s">
        <v>186</v>
      </c>
      <c r="C62" s="160" t="s">
        <v>131</v>
      </c>
      <c r="D62" s="159" t="s">
        <v>87</v>
      </c>
      <c r="E62" s="160" t="s">
        <v>136</v>
      </c>
      <c r="F62" s="161">
        <v>888</v>
      </c>
      <c r="G62" s="162">
        <v>5270.08</v>
      </c>
      <c r="H62" s="162">
        <v>6699.32</v>
      </c>
      <c r="I62" s="162">
        <v>5948996.1600000001</v>
      </c>
      <c r="J62" s="162">
        <f t="shared" ref="J62:J67" si="26">I62</f>
        <v>5948996.1600000001</v>
      </c>
      <c r="K62" s="162">
        <f t="shared" ref="K62:K67" si="27">I62/2</f>
        <v>2974498.08</v>
      </c>
      <c r="L62" s="162">
        <f t="shared" ref="L62:L67" si="28">I62+J62+K62</f>
        <v>14872490.4</v>
      </c>
    </row>
    <row r="63" spans="1:12" s="137" customFormat="1" ht="27" customHeight="1" x14ac:dyDescent="0.2">
      <c r="A63" s="160" t="s">
        <v>379</v>
      </c>
      <c r="B63" s="160" t="s">
        <v>187</v>
      </c>
      <c r="C63" s="160" t="s">
        <v>131</v>
      </c>
      <c r="D63" s="159" t="s">
        <v>88</v>
      </c>
      <c r="E63" s="160" t="s">
        <v>136</v>
      </c>
      <c r="F63" s="161">
        <v>96</v>
      </c>
      <c r="G63" s="162">
        <v>5270.08</v>
      </c>
      <c r="H63" s="162">
        <v>6699.32</v>
      </c>
      <c r="I63" s="162">
        <v>643134.71999999997</v>
      </c>
      <c r="J63" s="162">
        <f t="shared" si="26"/>
        <v>643134.71999999997</v>
      </c>
      <c r="K63" s="162">
        <f t="shared" si="27"/>
        <v>321567.35999999999</v>
      </c>
      <c r="L63" s="162">
        <f t="shared" si="28"/>
        <v>1607836.7999999998</v>
      </c>
    </row>
    <row r="64" spans="1:12" s="137" customFormat="1" ht="27" customHeight="1" x14ac:dyDescent="0.2">
      <c r="A64" s="160" t="s">
        <v>380</v>
      </c>
      <c r="B64" s="160" t="s">
        <v>188</v>
      </c>
      <c r="C64" s="160" t="s">
        <v>131</v>
      </c>
      <c r="D64" s="159" t="s">
        <v>89</v>
      </c>
      <c r="E64" s="160" t="s">
        <v>136</v>
      </c>
      <c r="F64" s="161">
        <v>48</v>
      </c>
      <c r="G64" s="162">
        <v>5674.01</v>
      </c>
      <c r="H64" s="162">
        <v>7212.8</v>
      </c>
      <c r="I64" s="162">
        <v>346214.40000000002</v>
      </c>
      <c r="J64" s="162">
        <f t="shared" si="26"/>
        <v>346214.40000000002</v>
      </c>
      <c r="K64" s="162">
        <f t="shared" si="27"/>
        <v>173107.20000000001</v>
      </c>
      <c r="L64" s="162">
        <f t="shared" si="28"/>
        <v>865536</v>
      </c>
    </row>
    <row r="65" spans="1:12" s="137" customFormat="1" ht="27" customHeight="1" x14ac:dyDescent="0.2">
      <c r="A65" s="156" t="s">
        <v>381</v>
      </c>
      <c r="B65" s="156" t="s">
        <v>189</v>
      </c>
      <c r="C65" s="156" t="s">
        <v>131</v>
      </c>
      <c r="D65" s="155" t="s">
        <v>90</v>
      </c>
      <c r="E65" s="156" t="s">
        <v>136</v>
      </c>
      <c r="F65" s="157">
        <v>888</v>
      </c>
      <c r="G65" s="158">
        <v>228.19</v>
      </c>
      <c r="H65" s="158">
        <v>290.07</v>
      </c>
      <c r="I65" s="158">
        <v>257582.16</v>
      </c>
      <c r="J65" s="158">
        <f t="shared" si="26"/>
        <v>257582.16</v>
      </c>
      <c r="K65" s="158">
        <f t="shared" si="27"/>
        <v>128791.08</v>
      </c>
      <c r="L65" s="158">
        <f t="shared" si="28"/>
        <v>643955.4</v>
      </c>
    </row>
    <row r="66" spans="1:12" s="137" customFormat="1" ht="27" customHeight="1" x14ac:dyDescent="0.2">
      <c r="A66" s="160" t="s">
        <v>382</v>
      </c>
      <c r="B66" s="160" t="s">
        <v>190</v>
      </c>
      <c r="C66" s="160" t="s">
        <v>131</v>
      </c>
      <c r="D66" s="159" t="s">
        <v>91</v>
      </c>
      <c r="E66" s="160" t="s">
        <v>191</v>
      </c>
      <c r="F66" s="161">
        <v>41</v>
      </c>
      <c r="G66" s="162">
        <v>272</v>
      </c>
      <c r="H66" s="162">
        <v>345.76</v>
      </c>
      <c r="I66" s="162">
        <v>14176.16</v>
      </c>
      <c r="J66" s="162">
        <f t="shared" si="26"/>
        <v>14176.16</v>
      </c>
      <c r="K66" s="162">
        <f t="shared" si="27"/>
        <v>7088.08</v>
      </c>
      <c r="L66" s="162">
        <f t="shared" si="28"/>
        <v>35440.400000000001</v>
      </c>
    </row>
    <row r="67" spans="1:12" s="137" customFormat="1" ht="27" customHeight="1" x14ac:dyDescent="0.2">
      <c r="A67" s="156" t="s">
        <v>383</v>
      </c>
      <c r="B67" s="156" t="s">
        <v>192</v>
      </c>
      <c r="C67" s="156" t="s">
        <v>131</v>
      </c>
      <c r="D67" s="155" t="s">
        <v>193</v>
      </c>
      <c r="E67" s="156" t="s">
        <v>136</v>
      </c>
      <c r="F67" s="157">
        <v>48</v>
      </c>
      <c r="G67" s="158">
        <v>11150.4</v>
      </c>
      <c r="H67" s="158">
        <v>14174.38</v>
      </c>
      <c r="I67" s="158">
        <v>680370.24</v>
      </c>
      <c r="J67" s="158">
        <f t="shared" si="26"/>
        <v>680370.24</v>
      </c>
      <c r="K67" s="158">
        <f t="shared" si="27"/>
        <v>340185.12</v>
      </c>
      <c r="L67" s="158">
        <f t="shared" si="28"/>
        <v>1700925.6</v>
      </c>
    </row>
    <row r="68" spans="1:12" s="137" customFormat="1" ht="42" customHeight="1" x14ac:dyDescent="0.2">
      <c r="A68" s="84">
        <v>10</v>
      </c>
      <c r="B68" s="84"/>
      <c r="C68" s="84"/>
      <c r="D68" s="87" t="s">
        <v>256</v>
      </c>
      <c r="E68" s="87"/>
      <c r="F68" s="85"/>
      <c r="G68" s="153"/>
      <c r="H68" s="153"/>
      <c r="I68" s="154">
        <v>9044915.5199999996</v>
      </c>
      <c r="J68" s="154">
        <f t="shared" ref="J68:K68" si="29">SUM(J69:J74)</f>
        <v>9044915.5199999996</v>
      </c>
      <c r="K68" s="154">
        <f t="shared" si="29"/>
        <v>4522457.76</v>
      </c>
      <c r="L68" s="154">
        <f>SUM(L69:L74)</f>
        <v>22612288.800000001</v>
      </c>
    </row>
    <row r="69" spans="1:12" s="137" customFormat="1" ht="27" customHeight="1" x14ac:dyDescent="0.2">
      <c r="A69" s="160" t="s">
        <v>384</v>
      </c>
      <c r="B69" s="160" t="s">
        <v>194</v>
      </c>
      <c r="C69" s="160" t="s">
        <v>131</v>
      </c>
      <c r="D69" s="159" t="s">
        <v>93</v>
      </c>
      <c r="E69" s="160" t="s">
        <v>136</v>
      </c>
      <c r="F69" s="161">
        <v>480</v>
      </c>
      <c r="G69" s="162">
        <v>5224.9799999999996</v>
      </c>
      <c r="H69" s="162">
        <v>6641.99</v>
      </c>
      <c r="I69" s="162">
        <v>3188155.2</v>
      </c>
      <c r="J69" s="162">
        <f t="shared" ref="J69:J74" si="30">I69</f>
        <v>3188155.2</v>
      </c>
      <c r="K69" s="162">
        <f t="shared" ref="K69:K74" si="31">I69/2</f>
        <v>1594077.6</v>
      </c>
      <c r="L69" s="162">
        <f t="shared" ref="L69:L74" si="32">I69+J69+K69</f>
        <v>7970388</v>
      </c>
    </row>
    <row r="70" spans="1:12" s="137" customFormat="1" ht="27" customHeight="1" x14ac:dyDescent="0.2">
      <c r="A70" s="160" t="s">
        <v>385</v>
      </c>
      <c r="B70" s="160" t="s">
        <v>195</v>
      </c>
      <c r="C70" s="160" t="s">
        <v>131</v>
      </c>
      <c r="D70" s="159" t="s">
        <v>113</v>
      </c>
      <c r="E70" s="160" t="s">
        <v>136</v>
      </c>
      <c r="F70" s="161">
        <v>48</v>
      </c>
      <c r="G70" s="162">
        <v>5224.9799999999996</v>
      </c>
      <c r="H70" s="162">
        <v>6641.99</v>
      </c>
      <c r="I70" s="162">
        <v>318815.52</v>
      </c>
      <c r="J70" s="162">
        <f t="shared" si="30"/>
        <v>318815.52</v>
      </c>
      <c r="K70" s="162">
        <f t="shared" si="31"/>
        <v>159407.76</v>
      </c>
      <c r="L70" s="162">
        <f t="shared" si="32"/>
        <v>797038.8</v>
      </c>
    </row>
    <row r="71" spans="1:12" s="137" customFormat="1" ht="27" customHeight="1" x14ac:dyDescent="0.2">
      <c r="A71" s="160" t="s">
        <v>386</v>
      </c>
      <c r="B71" s="160" t="s">
        <v>196</v>
      </c>
      <c r="C71" s="160" t="s">
        <v>131</v>
      </c>
      <c r="D71" s="159" t="s">
        <v>94</v>
      </c>
      <c r="E71" s="160" t="s">
        <v>136</v>
      </c>
      <c r="F71" s="161">
        <v>192</v>
      </c>
      <c r="G71" s="162">
        <v>5224.9799999999996</v>
      </c>
      <c r="H71" s="162">
        <v>6641.99</v>
      </c>
      <c r="I71" s="162">
        <v>1275262.08</v>
      </c>
      <c r="J71" s="162">
        <f t="shared" si="30"/>
        <v>1275262.08</v>
      </c>
      <c r="K71" s="162">
        <f t="shared" si="31"/>
        <v>637631.04</v>
      </c>
      <c r="L71" s="162">
        <f t="shared" si="32"/>
        <v>3188155.2</v>
      </c>
    </row>
    <row r="72" spans="1:12" s="137" customFormat="1" ht="27" customHeight="1" x14ac:dyDescent="0.2">
      <c r="A72" s="160" t="s">
        <v>387</v>
      </c>
      <c r="B72" s="160" t="s">
        <v>197</v>
      </c>
      <c r="C72" s="160" t="s">
        <v>131</v>
      </c>
      <c r="D72" s="159" t="s">
        <v>95</v>
      </c>
      <c r="E72" s="160" t="s">
        <v>136</v>
      </c>
      <c r="F72" s="161">
        <v>48</v>
      </c>
      <c r="G72" s="162">
        <v>6046.17</v>
      </c>
      <c r="H72" s="162">
        <v>7685.89</v>
      </c>
      <c r="I72" s="162">
        <v>368922.72</v>
      </c>
      <c r="J72" s="162">
        <f t="shared" si="30"/>
        <v>368922.72</v>
      </c>
      <c r="K72" s="162">
        <f t="shared" si="31"/>
        <v>184461.36</v>
      </c>
      <c r="L72" s="162">
        <f t="shared" si="32"/>
        <v>922306.79999999993</v>
      </c>
    </row>
    <row r="73" spans="1:12" s="137" customFormat="1" ht="27" customHeight="1" x14ac:dyDescent="0.2">
      <c r="A73" s="160" t="s">
        <v>388</v>
      </c>
      <c r="B73" s="160" t="s">
        <v>423</v>
      </c>
      <c r="C73" s="160" t="s">
        <v>131</v>
      </c>
      <c r="D73" s="159" t="s">
        <v>198</v>
      </c>
      <c r="E73" s="160" t="s">
        <v>22</v>
      </c>
      <c r="F73" s="161">
        <v>9984</v>
      </c>
      <c r="G73" s="162">
        <v>209.73</v>
      </c>
      <c r="H73" s="162">
        <v>266.60000000000002</v>
      </c>
      <c r="I73" s="162">
        <v>2661734.3999999999</v>
      </c>
      <c r="J73" s="162">
        <f t="shared" si="30"/>
        <v>2661734.3999999999</v>
      </c>
      <c r="K73" s="162">
        <f t="shared" si="31"/>
        <v>1330867.2</v>
      </c>
      <c r="L73" s="162">
        <f t="shared" si="32"/>
        <v>6654336</v>
      </c>
    </row>
    <row r="74" spans="1:12" s="137" customFormat="1" ht="27" customHeight="1" x14ac:dyDescent="0.2">
      <c r="A74" s="156" t="s">
        <v>389</v>
      </c>
      <c r="B74" s="156" t="s">
        <v>199</v>
      </c>
      <c r="C74" s="156" t="s">
        <v>131</v>
      </c>
      <c r="D74" s="155" t="s">
        <v>97</v>
      </c>
      <c r="E74" s="156" t="s">
        <v>22</v>
      </c>
      <c r="F74" s="157">
        <v>39936</v>
      </c>
      <c r="G74" s="158">
        <v>24.27</v>
      </c>
      <c r="H74" s="158">
        <v>30.85</v>
      </c>
      <c r="I74" s="158">
        <v>1232025.6000000001</v>
      </c>
      <c r="J74" s="158">
        <f t="shared" si="30"/>
        <v>1232025.6000000001</v>
      </c>
      <c r="K74" s="158">
        <f t="shared" si="31"/>
        <v>616012.80000000005</v>
      </c>
      <c r="L74" s="158">
        <f t="shared" si="32"/>
        <v>3080064</v>
      </c>
    </row>
    <row r="75" spans="1:12" s="137" customFormat="1" ht="42" customHeight="1" x14ac:dyDescent="0.2">
      <c r="A75" s="84">
        <v>11</v>
      </c>
      <c r="B75" s="84"/>
      <c r="C75" s="84"/>
      <c r="D75" s="87" t="s">
        <v>36</v>
      </c>
      <c r="E75" s="87"/>
      <c r="F75" s="85"/>
      <c r="G75" s="153"/>
      <c r="H75" s="153"/>
      <c r="I75" s="154">
        <v>2537895.96</v>
      </c>
      <c r="J75" s="154">
        <f t="shared" ref="J75:K75" si="33">SUM(J76:J84)</f>
        <v>2537895.96</v>
      </c>
      <c r="K75" s="154">
        <f t="shared" si="33"/>
        <v>1268947.98</v>
      </c>
      <c r="L75" s="154">
        <f>SUM(L76:L84)</f>
        <v>6344739.9000000004</v>
      </c>
    </row>
    <row r="76" spans="1:12" s="137" customFormat="1" ht="27" customHeight="1" x14ac:dyDescent="0.2">
      <c r="A76" s="160" t="s">
        <v>390</v>
      </c>
      <c r="B76" s="160" t="s">
        <v>200</v>
      </c>
      <c r="C76" s="160" t="s">
        <v>131</v>
      </c>
      <c r="D76" s="159" t="s">
        <v>98</v>
      </c>
      <c r="E76" s="160" t="s">
        <v>136</v>
      </c>
      <c r="F76" s="161">
        <v>72</v>
      </c>
      <c r="G76" s="162">
        <v>5224.9799999999996</v>
      </c>
      <c r="H76" s="162">
        <v>6641.99</v>
      </c>
      <c r="I76" s="162">
        <v>478223.28</v>
      </c>
      <c r="J76" s="162">
        <f t="shared" ref="J76:J84" si="34">I76</f>
        <v>478223.28</v>
      </c>
      <c r="K76" s="162">
        <f t="shared" ref="K76:K84" si="35">I76/2</f>
        <v>239111.64</v>
      </c>
      <c r="L76" s="162">
        <f t="shared" ref="L76:L84" si="36">I76+J76+K76</f>
        <v>1195558.2000000002</v>
      </c>
    </row>
    <row r="77" spans="1:12" s="137" customFormat="1" ht="27" customHeight="1" x14ac:dyDescent="0.2">
      <c r="A77" s="160" t="s">
        <v>391</v>
      </c>
      <c r="B77" s="160" t="s">
        <v>201</v>
      </c>
      <c r="C77" s="160" t="s">
        <v>131</v>
      </c>
      <c r="D77" s="159" t="s">
        <v>114</v>
      </c>
      <c r="E77" s="160" t="s">
        <v>136</v>
      </c>
      <c r="F77" s="161">
        <v>12</v>
      </c>
      <c r="G77" s="162">
        <v>6055.65</v>
      </c>
      <c r="H77" s="162">
        <v>7697.94</v>
      </c>
      <c r="I77" s="162">
        <v>92375.28</v>
      </c>
      <c r="J77" s="162">
        <f t="shared" si="34"/>
        <v>92375.28</v>
      </c>
      <c r="K77" s="162">
        <f t="shared" si="35"/>
        <v>46187.64</v>
      </c>
      <c r="L77" s="162">
        <f t="shared" si="36"/>
        <v>230938.2</v>
      </c>
    </row>
    <row r="78" spans="1:12" s="137" customFormat="1" ht="27" customHeight="1" x14ac:dyDescent="0.2">
      <c r="A78" s="160" t="s">
        <v>392</v>
      </c>
      <c r="B78" s="160" t="s">
        <v>202</v>
      </c>
      <c r="C78" s="160" t="s">
        <v>131</v>
      </c>
      <c r="D78" s="159" t="s">
        <v>99</v>
      </c>
      <c r="E78" s="160" t="s">
        <v>136</v>
      </c>
      <c r="F78" s="161">
        <v>12</v>
      </c>
      <c r="G78" s="162">
        <v>6055.65</v>
      </c>
      <c r="H78" s="162">
        <v>7697.94</v>
      </c>
      <c r="I78" s="162">
        <v>92375.28</v>
      </c>
      <c r="J78" s="162">
        <f t="shared" si="34"/>
        <v>92375.28</v>
      </c>
      <c r="K78" s="162">
        <f t="shared" si="35"/>
        <v>46187.64</v>
      </c>
      <c r="L78" s="162">
        <f t="shared" si="36"/>
        <v>230938.2</v>
      </c>
    </row>
    <row r="79" spans="1:12" s="137" customFormat="1" ht="27" customHeight="1" x14ac:dyDescent="0.2">
      <c r="A79" s="160" t="s">
        <v>393</v>
      </c>
      <c r="B79" s="160" t="s">
        <v>203</v>
      </c>
      <c r="C79" s="160" t="s">
        <v>131</v>
      </c>
      <c r="D79" s="159" t="s">
        <v>100</v>
      </c>
      <c r="E79" s="160" t="s">
        <v>136</v>
      </c>
      <c r="F79" s="161">
        <v>12</v>
      </c>
      <c r="G79" s="162">
        <v>6055.65</v>
      </c>
      <c r="H79" s="162">
        <v>7697.94</v>
      </c>
      <c r="I79" s="162">
        <v>92375.28</v>
      </c>
      <c r="J79" s="162">
        <f t="shared" si="34"/>
        <v>92375.28</v>
      </c>
      <c r="K79" s="162">
        <f t="shared" si="35"/>
        <v>46187.64</v>
      </c>
      <c r="L79" s="162">
        <f t="shared" si="36"/>
        <v>230938.2</v>
      </c>
    </row>
    <row r="80" spans="1:12" s="137" customFormat="1" ht="27" customHeight="1" x14ac:dyDescent="0.2">
      <c r="A80" s="160" t="s">
        <v>394</v>
      </c>
      <c r="B80" s="160" t="s">
        <v>204</v>
      </c>
      <c r="C80" s="160" t="s">
        <v>131</v>
      </c>
      <c r="D80" s="159" t="s">
        <v>101</v>
      </c>
      <c r="E80" s="160" t="s">
        <v>136</v>
      </c>
      <c r="F80" s="161">
        <v>12</v>
      </c>
      <c r="G80" s="162">
        <v>6046.17</v>
      </c>
      <c r="H80" s="162">
        <v>7685.89</v>
      </c>
      <c r="I80" s="162">
        <v>92230.68</v>
      </c>
      <c r="J80" s="162">
        <f t="shared" si="34"/>
        <v>92230.68</v>
      </c>
      <c r="K80" s="162">
        <f t="shared" si="35"/>
        <v>46115.34</v>
      </c>
      <c r="L80" s="162">
        <f t="shared" si="36"/>
        <v>230576.69999999998</v>
      </c>
    </row>
    <row r="81" spans="1:12" s="137" customFormat="1" ht="27" customHeight="1" x14ac:dyDescent="0.2">
      <c r="A81" s="156" t="s">
        <v>395</v>
      </c>
      <c r="B81" s="156" t="s">
        <v>205</v>
      </c>
      <c r="C81" s="156" t="s">
        <v>131</v>
      </c>
      <c r="D81" s="155" t="s">
        <v>102</v>
      </c>
      <c r="E81" s="156" t="s">
        <v>22</v>
      </c>
      <c r="F81" s="157">
        <v>2496</v>
      </c>
      <c r="G81" s="158">
        <v>104.39</v>
      </c>
      <c r="H81" s="158">
        <v>132.69999999999999</v>
      </c>
      <c r="I81" s="158">
        <v>331219.20000000001</v>
      </c>
      <c r="J81" s="158">
        <f t="shared" si="34"/>
        <v>331219.20000000001</v>
      </c>
      <c r="K81" s="158">
        <f t="shared" si="35"/>
        <v>165609.60000000001</v>
      </c>
      <c r="L81" s="158">
        <f t="shared" si="36"/>
        <v>828048</v>
      </c>
    </row>
    <row r="82" spans="1:12" s="137" customFormat="1" ht="27" customHeight="1" x14ac:dyDescent="0.2">
      <c r="A82" s="156" t="s">
        <v>396</v>
      </c>
      <c r="B82" s="156" t="s">
        <v>206</v>
      </c>
      <c r="C82" s="156" t="s">
        <v>131</v>
      </c>
      <c r="D82" s="155" t="s">
        <v>103</v>
      </c>
      <c r="E82" s="156" t="s">
        <v>22</v>
      </c>
      <c r="F82" s="157">
        <v>2496</v>
      </c>
      <c r="G82" s="158">
        <v>90.62</v>
      </c>
      <c r="H82" s="158">
        <v>115.19</v>
      </c>
      <c r="I82" s="158">
        <v>287514.23999999999</v>
      </c>
      <c r="J82" s="158">
        <f t="shared" si="34"/>
        <v>287514.23999999999</v>
      </c>
      <c r="K82" s="158">
        <f t="shared" si="35"/>
        <v>143757.12</v>
      </c>
      <c r="L82" s="158">
        <f t="shared" si="36"/>
        <v>718785.6</v>
      </c>
    </row>
    <row r="83" spans="1:12" s="137" customFormat="1" ht="27" customHeight="1" x14ac:dyDescent="0.2">
      <c r="A83" s="156" t="s">
        <v>397</v>
      </c>
      <c r="B83" s="156" t="s">
        <v>207</v>
      </c>
      <c r="C83" s="156" t="s">
        <v>131</v>
      </c>
      <c r="D83" s="155" t="s">
        <v>104</v>
      </c>
      <c r="E83" s="156" t="s">
        <v>22</v>
      </c>
      <c r="F83" s="157">
        <v>2496</v>
      </c>
      <c r="G83" s="158">
        <v>128.01</v>
      </c>
      <c r="H83" s="158">
        <v>162.72</v>
      </c>
      <c r="I83" s="158">
        <v>406149.12</v>
      </c>
      <c r="J83" s="158">
        <f t="shared" si="34"/>
        <v>406149.12</v>
      </c>
      <c r="K83" s="158">
        <f t="shared" si="35"/>
        <v>203074.56</v>
      </c>
      <c r="L83" s="158">
        <f t="shared" si="36"/>
        <v>1015372.8</v>
      </c>
    </row>
    <row r="84" spans="1:12" s="137" customFormat="1" ht="27" customHeight="1" x14ac:dyDescent="0.2">
      <c r="A84" s="160" t="s">
        <v>398</v>
      </c>
      <c r="B84" s="160" t="s">
        <v>423</v>
      </c>
      <c r="C84" s="160" t="s">
        <v>131</v>
      </c>
      <c r="D84" s="159" t="s">
        <v>198</v>
      </c>
      <c r="E84" s="160" t="s">
        <v>22</v>
      </c>
      <c r="F84" s="161">
        <v>2496</v>
      </c>
      <c r="G84" s="162">
        <v>209.73</v>
      </c>
      <c r="H84" s="162">
        <v>266.60000000000002</v>
      </c>
      <c r="I84" s="162">
        <v>665433.59999999998</v>
      </c>
      <c r="J84" s="162">
        <f t="shared" si="34"/>
        <v>665433.59999999998</v>
      </c>
      <c r="K84" s="162">
        <f t="shared" si="35"/>
        <v>332716.79999999999</v>
      </c>
      <c r="L84" s="162">
        <f t="shared" si="36"/>
        <v>1663584</v>
      </c>
    </row>
    <row r="85" spans="1:12" s="137" customFormat="1" ht="42" customHeight="1" x14ac:dyDescent="0.2">
      <c r="A85" s="84" t="s">
        <v>491</v>
      </c>
      <c r="B85" s="84"/>
      <c r="C85" s="84"/>
      <c r="D85" s="87" t="s">
        <v>436</v>
      </c>
      <c r="E85" s="87"/>
      <c r="F85" s="85"/>
      <c r="G85" s="153"/>
      <c r="H85" s="153"/>
      <c r="I85" s="154">
        <v>1235887.56</v>
      </c>
      <c r="J85" s="154">
        <f t="shared" ref="J85:K85" si="37">SUM(J86:J88)</f>
        <v>1235887.56</v>
      </c>
      <c r="K85" s="154">
        <f t="shared" si="37"/>
        <v>617943.78</v>
      </c>
      <c r="L85" s="154">
        <f>SUM(L86:L88)</f>
        <v>3089718.9000000004</v>
      </c>
    </row>
    <row r="86" spans="1:12" s="137" customFormat="1" ht="27" customHeight="1" x14ac:dyDescent="0.2">
      <c r="A86" s="160" t="s">
        <v>437</v>
      </c>
      <c r="B86" s="160" t="s">
        <v>438</v>
      </c>
      <c r="C86" s="160" t="s">
        <v>131</v>
      </c>
      <c r="D86" s="159" t="s">
        <v>328</v>
      </c>
      <c r="E86" s="160" t="s">
        <v>136</v>
      </c>
      <c r="F86" s="161">
        <v>72</v>
      </c>
      <c r="G86" s="162">
        <v>5224.9799999999996</v>
      </c>
      <c r="H86" s="162">
        <v>6641.99</v>
      </c>
      <c r="I86" s="162">
        <v>478223.28</v>
      </c>
      <c r="J86" s="162">
        <f t="shared" ref="J86:J88" si="38">I86</f>
        <v>478223.28</v>
      </c>
      <c r="K86" s="162">
        <f t="shared" ref="K86:K88" si="39">I86/2</f>
        <v>239111.64</v>
      </c>
      <c r="L86" s="162">
        <f t="shared" ref="L86:L88" si="40">I86+J86+K86</f>
        <v>1195558.2000000002</v>
      </c>
    </row>
    <row r="87" spans="1:12" s="137" customFormat="1" ht="27" customHeight="1" x14ac:dyDescent="0.2">
      <c r="A87" s="160" t="s">
        <v>492</v>
      </c>
      <c r="B87" s="160" t="s">
        <v>439</v>
      </c>
      <c r="C87" s="160" t="s">
        <v>131</v>
      </c>
      <c r="D87" s="159" t="s">
        <v>329</v>
      </c>
      <c r="E87" s="160" t="s">
        <v>136</v>
      </c>
      <c r="F87" s="161">
        <v>12</v>
      </c>
      <c r="G87" s="162">
        <v>6046.17</v>
      </c>
      <c r="H87" s="162">
        <v>7685.89</v>
      </c>
      <c r="I87" s="162">
        <v>92230.68</v>
      </c>
      <c r="J87" s="162">
        <f t="shared" si="38"/>
        <v>92230.68</v>
      </c>
      <c r="K87" s="162">
        <f t="shared" si="39"/>
        <v>46115.34</v>
      </c>
      <c r="L87" s="162">
        <f t="shared" si="40"/>
        <v>230576.69999999998</v>
      </c>
    </row>
    <row r="88" spans="1:12" s="137" customFormat="1" ht="27" customHeight="1" x14ac:dyDescent="0.2">
      <c r="A88" s="160" t="s">
        <v>508</v>
      </c>
      <c r="B88" s="160" t="s">
        <v>423</v>
      </c>
      <c r="C88" s="160" t="s">
        <v>131</v>
      </c>
      <c r="D88" s="159" t="s">
        <v>198</v>
      </c>
      <c r="E88" s="160" t="s">
        <v>22</v>
      </c>
      <c r="F88" s="161">
        <v>2496</v>
      </c>
      <c r="G88" s="162">
        <v>209.73</v>
      </c>
      <c r="H88" s="162">
        <v>266.60000000000002</v>
      </c>
      <c r="I88" s="162">
        <v>665433.59999999998</v>
      </c>
      <c r="J88" s="162">
        <f t="shared" si="38"/>
        <v>665433.59999999998</v>
      </c>
      <c r="K88" s="162">
        <f t="shared" si="39"/>
        <v>332716.79999999999</v>
      </c>
      <c r="L88" s="162">
        <f t="shared" si="40"/>
        <v>1663584</v>
      </c>
    </row>
    <row r="89" spans="1:12" s="137" customFormat="1" ht="42" customHeight="1" x14ac:dyDescent="0.2">
      <c r="A89" s="84" t="s">
        <v>493</v>
      </c>
      <c r="B89" s="84"/>
      <c r="C89" s="84"/>
      <c r="D89" s="87" t="s">
        <v>257</v>
      </c>
      <c r="E89" s="87"/>
      <c r="F89" s="85"/>
      <c r="G89" s="153"/>
      <c r="H89" s="153"/>
      <c r="I89" s="154">
        <v>1782834.36</v>
      </c>
      <c r="J89" s="154">
        <f t="shared" ref="J89:K89" si="41">SUM(J90:J96)</f>
        <v>1782834.3599999999</v>
      </c>
      <c r="K89" s="154">
        <f t="shared" si="41"/>
        <v>891417.17999999993</v>
      </c>
      <c r="L89" s="154">
        <f>SUM(L90:L96)</f>
        <v>4457085.9000000004</v>
      </c>
    </row>
    <row r="90" spans="1:12" s="137" customFormat="1" ht="27" customHeight="1" x14ac:dyDescent="0.2">
      <c r="A90" s="160" t="s">
        <v>440</v>
      </c>
      <c r="B90" s="160" t="s">
        <v>441</v>
      </c>
      <c r="C90" s="160" t="s">
        <v>131</v>
      </c>
      <c r="D90" s="159" t="s">
        <v>442</v>
      </c>
      <c r="E90" s="160" t="s">
        <v>136</v>
      </c>
      <c r="F90" s="161">
        <v>48</v>
      </c>
      <c r="G90" s="162">
        <v>5224.9799999999996</v>
      </c>
      <c r="H90" s="162">
        <v>6641.99</v>
      </c>
      <c r="I90" s="162">
        <v>318815.52</v>
      </c>
      <c r="J90" s="162">
        <f t="shared" ref="J90:J96" si="42">I90</f>
        <v>318815.52</v>
      </c>
      <c r="K90" s="162">
        <f t="shared" ref="K90:K96" si="43">I90/2</f>
        <v>159407.76</v>
      </c>
      <c r="L90" s="162">
        <f t="shared" ref="L90:L96" si="44">I90+J90+K90</f>
        <v>797038.8</v>
      </c>
    </row>
    <row r="91" spans="1:12" s="137" customFormat="1" ht="27" customHeight="1" x14ac:dyDescent="0.2">
      <c r="A91" s="160" t="s">
        <v>494</v>
      </c>
      <c r="B91" s="160" t="s">
        <v>443</v>
      </c>
      <c r="C91" s="160" t="s">
        <v>131</v>
      </c>
      <c r="D91" s="159" t="s">
        <v>444</v>
      </c>
      <c r="E91" s="160" t="s">
        <v>136</v>
      </c>
      <c r="F91" s="161">
        <v>24</v>
      </c>
      <c r="G91" s="162">
        <v>5224.9799999999996</v>
      </c>
      <c r="H91" s="162">
        <v>6641.99</v>
      </c>
      <c r="I91" s="162">
        <v>159407.76</v>
      </c>
      <c r="J91" s="162">
        <f t="shared" si="42"/>
        <v>159407.76</v>
      </c>
      <c r="K91" s="162">
        <f t="shared" si="43"/>
        <v>79703.88</v>
      </c>
      <c r="L91" s="162">
        <f t="shared" si="44"/>
        <v>398519.4</v>
      </c>
    </row>
    <row r="92" spans="1:12" s="137" customFormat="1" ht="27" customHeight="1" x14ac:dyDescent="0.2">
      <c r="A92" s="160" t="s">
        <v>495</v>
      </c>
      <c r="B92" s="160" t="s">
        <v>445</v>
      </c>
      <c r="C92" s="160" t="s">
        <v>131</v>
      </c>
      <c r="D92" s="159" t="s">
        <v>496</v>
      </c>
      <c r="E92" s="160" t="s">
        <v>136</v>
      </c>
      <c r="F92" s="161">
        <v>12</v>
      </c>
      <c r="G92" s="162">
        <v>6055.65</v>
      </c>
      <c r="H92" s="162">
        <v>7697.94</v>
      </c>
      <c r="I92" s="162">
        <v>92375.28</v>
      </c>
      <c r="J92" s="162">
        <f t="shared" si="42"/>
        <v>92375.28</v>
      </c>
      <c r="K92" s="162">
        <f t="shared" si="43"/>
        <v>46187.64</v>
      </c>
      <c r="L92" s="162">
        <f t="shared" si="44"/>
        <v>230938.2</v>
      </c>
    </row>
    <row r="93" spans="1:12" s="137" customFormat="1" ht="27" customHeight="1" x14ac:dyDescent="0.2">
      <c r="A93" s="160" t="s">
        <v>497</v>
      </c>
      <c r="B93" s="160" t="s">
        <v>446</v>
      </c>
      <c r="C93" s="160" t="s">
        <v>131</v>
      </c>
      <c r="D93" s="159" t="s">
        <v>447</v>
      </c>
      <c r="E93" s="160" t="s">
        <v>136</v>
      </c>
      <c r="F93" s="161">
        <v>12</v>
      </c>
      <c r="G93" s="162">
        <v>6046.17</v>
      </c>
      <c r="H93" s="162">
        <v>7685.89</v>
      </c>
      <c r="I93" s="162">
        <v>92230.68</v>
      </c>
      <c r="J93" s="162">
        <f t="shared" si="42"/>
        <v>92230.68</v>
      </c>
      <c r="K93" s="162">
        <f t="shared" si="43"/>
        <v>46115.34</v>
      </c>
      <c r="L93" s="162">
        <f t="shared" si="44"/>
        <v>230576.69999999998</v>
      </c>
    </row>
    <row r="94" spans="1:12" s="137" customFormat="1" ht="27" customHeight="1" x14ac:dyDescent="0.2">
      <c r="A94" s="156" t="s">
        <v>448</v>
      </c>
      <c r="B94" s="156" t="s">
        <v>199</v>
      </c>
      <c r="C94" s="156" t="s">
        <v>131</v>
      </c>
      <c r="D94" s="155" t="s">
        <v>97</v>
      </c>
      <c r="E94" s="156" t="s">
        <v>22</v>
      </c>
      <c r="F94" s="157">
        <v>4992</v>
      </c>
      <c r="G94" s="158">
        <v>24.27</v>
      </c>
      <c r="H94" s="158">
        <v>30.85</v>
      </c>
      <c r="I94" s="158">
        <v>154003.20000000001</v>
      </c>
      <c r="J94" s="158">
        <f t="shared" si="42"/>
        <v>154003.20000000001</v>
      </c>
      <c r="K94" s="158">
        <f t="shared" si="43"/>
        <v>77001.600000000006</v>
      </c>
      <c r="L94" s="158">
        <f t="shared" si="44"/>
        <v>385008</v>
      </c>
    </row>
    <row r="95" spans="1:12" s="137" customFormat="1" ht="27" customHeight="1" x14ac:dyDescent="0.2">
      <c r="A95" s="156" t="s">
        <v>449</v>
      </c>
      <c r="B95" s="156" t="s">
        <v>450</v>
      </c>
      <c r="C95" s="156" t="s">
        <v>131</v>
      </c>
      <c r="D95" s="155" t="s">
        <v>451</v>
      </c>
      <c r="E95" s="156" t="s">
        <v>22</v>
      </c>
      <c r="F95" s="157">
        <v>2496</v>
      </c>
      <c r="G95" s="158">
        <v>94.73</v>
      </c>
      <c r="H95" s="158">
        <v>120.42</v>
      </c>
      <c r="I95" s="158">
        <v>300568.32000000001</v>
      </c>
      <c r="J95" s="158">
        <f t="shared" si="42"/>
        <v>300568.32000000001</v>
      </c>
      <c r="K95" s="158">
        <f t="shared" si="43"/>
        <v>150284.16</v>
      </c>
      <c r="L95" s="158">
        <f t="shared" si="44"/>
        <v>751420.8</v>
      </c>
    </row>
    <row r="96" spans="1:12" s="137" customFormat="1" ht="27" customHeight="1" x14ac:dyDescent="0.2">
      <c r="A96" s="160" t="s">
        <v>509</v>
      </c>
      <c r="B96" s="160" t="s">
        <v>423</v>
      </c>
      <c r="C96" s="160" t="s">
        <v>131</v>
      </c>
      <c r="D96" s="159" t="s">
        <v>198</v>
      </c>
      <c r="E96" s="160" t="s">
        <v>22</v>
      </c>
      <c r="F96" s="161">
        <v>2496</v>
      </c>
      <c r="G96" s="162">
        <v>209.73</v>
      </c>
      <c r="H96" s="162">
        <v>266.60000000000002</v>
      </c>
      <c r="I96" s="162">
        <v>665433.59999999998</v>
      </c>
      <c r="J96" s="162">
        <f t="shared" si="42"/>
        <v>665433.59999999998</v>
      </c>
      <c r="K96" s="162">
        <f t="shared" si="43"/>
        <v>332716.79999999999</v>
      </c>
      <c r="L96" s="162">
        <f t="shared" si="44"/>
        <v>1663584</v>
      </c>
    </row>
    <row r="97" spans="1:13" s="137" customFormat="1" ht="42" customHeight="1" x14ac:dyDescent="0.2">
      <c r="A97" s="84" t="s">
        <v>498</v>
      </c>
      <c r="B97" s="84"/>
      <c r="C97" s="84"/>
      <c r="D97" s="87" t="s">
        <v>234</v>
      </c>
      <c r="E97" s="87"/>
      <c r="F97" s="85"/>
      <c r="G97" s="153"/>
      <c r="H97" s="153"/>
      <c r="I97" s="154">
        <v>943007.03</v>
      </c>
      <c r="J97" s="154">
        <f t="shared" ref="J97:K97" si="45">SUM(J98:J105)</f>
        <v>943007.03</v>
      </c>
      <c r="K97" s="154">
        <f t="shared" si="45"/>
        <v>471503.51500000001</v>
      </c>
      <c r="L97" s="154">
        <f>SUM(L98:L105)</f>
        <v>2357517.5750000002</v>
      </c>
    </row>
    <row r="98" spans="1:13" s="137" customFormat="1" ht="27" customHeight="1" x14ac:dyDescent="0.2">
      <c r="A98" s="160" t="s">
        <v>452</v>
      </c>
      <c r="B98" s="160" t="s">
        <v>453</v>
      </c>
      <c r="C98" s="160" t="s">
        <v>131</v>
      </c>
      <c r="D98" s="159" t="s">
        <v>235</v>
      </c>
      <c r="E98" s="160" t="s">
        <v>454</v>
      </c>
      <c r="F98" s="161">
        <v>216</v>
      </c>
      <c r="G98" s="162">
        <v>367.2</v>
      </c>
      <c r="H98" s="162">
        <v>466.78</v>
      </c>
      <c r="I98" s="162">
        <v>100824.48</v>
      </c>
      <c r="J98" s="162">
        <f t="shared" ref="J98:J105" si="46">I98</f>
        <v>100824.48</v>
      </c>
      <c r="K98" s="162">
        <f t="shared" ref="K98:K105" si="47">I98/2</f>
        <v>50412.24</v>
      </c>
      <c r="L98" s="162">
        <f t="shared" ref="L98:L105" si="48">I98+J98+K98</f>
        <v>252061.19999999998</v>
      </c>
    </row>
    <row r="99" spans="1:13" s="137" customFormat="1" ht="27" customHeight="1" x14ac:dyDescent="0.2">
      <c r="A99" s="160" t="s">
        <v>455</v>
      </c>
      <c r="B99" s="160" t="s">
        <v>456</v>
      </c>
      <c r="C99" s="160" t="s">
        <v>131</v>
      </c>
      <c r="D99" s="159" t="s">
        <v>240</v>
      </c>
      <c r="E99" s="160" t="s">
        <v>454</v>
      </c>
      <c r="F99" s="161">
        <v>96</v>
      </c>
      <c r="G99" s="162">
        <v>166.75</v>
      </c>
      <c r="H99" s="162">
        <v>211.97</v>
      </c>
      <c r="I99" s="162">
        <v>20349.12</v>
      </c>
      <c r="J99" s="162">
        <f t="shared" si="46"/>
        <v>20349.12</v>
      </c>
      <c r="K99" s="162">
        <f t="shared" si="47"/>
        <v>10174.56</v>
      </c>
      <c r="L99" s="162">
        <f t="shared" si="48"/>
        <v>50872.799999999996</v>
      </c>
    </row>
    <row r="100" spans="1:13" s="137" customFormat="1" ht="27" customHeight="1" x14ac:dyDescent="0.2">
      <c r="A100" s="160" t="s">
        <v>457</v>
      </c>
      <c r="B100" s="160" t="s">
        <v>458</v>
      </c>
      <c r="C100" s="160" t="s">
        <v>131</v>
      </c>
      <c r="D100" s="159" t="s">
        <v>242</v>
      </c>
      <c r="E100" s="160" t="s">
        <v>454</v>
      </c>
      <c r="F100" s="161">
        <v>492</v>
      </c>
      <c r="G100" s="162">
        <v>189</v>
      </c>
      <c r="H100" s="162">
        <v>240.25</v>
      </c>
      <c r="I100" s="162">
        <v>118203</v>
      </c>
      <c r="J100" s="162">
        <f t="shared" si="46"/>
        <v>118203</v>
      </c>
      <c r="K100" s="162">
        <f t="shared" si="47"/>
        <v>59101.5</v>
      </c>
      <c r="L100" s="162">
        <f t="shared" si="48"/>
        <v>295507.5</v>
      </c>
    </row>
    <row r="101" spans="1:13" s="137" customFormat="1" ht="27" customHeight="1" x14ac:dyDescent="0.2">
      <c r="A101" s="160" t="s">
        <v>459</v>
      </c>
      <c r="B101" s="160" t="s">
        <v>460</v>
      </c>
      <c r="C101" s="160" t="s">
        <v>131</v>
      </c>
      <c r="D101" s="159" t="s">
        <v>244</v>
      </c>
      <c r="E101" s="160" t="s">
        <v>454</v>
      </c>
      <c r="F101" s="161">
        <v>156</v>
      </c>
      <c r="G101" s="162">
        <v>102</v>
      </c>
      <c r="H101" s="162">
        <v>129.66</v>
      </c>
      <c r="I101" s="162">
        <v>20226.96</v>
      </c>
      <c r="J101" s="162">
        <f t="shared" si="46"/>
        <v>20226.96</v>
      </c>
      <c r="K101" s="162">
        <f t="shared" si="47"/>
        <v>10113.48</v>
      </c>
      <c r="L101" s="162">
        <f t="shared" si="48"/>
        <v>50567.399999999994</v>
      </c>
    </row>
    <row r="102" spans="1:13" s="137" customFormat="1" ht="27" customHeight="1" x14ac:dyDescent="0.2">
      <c r="A102" s="160" t="s">
        <v>461</v>
      </c>
      <c r="B102" s="160" t="s">
        <v>462</v>
      </c>
      <c r="C102" s="160" t="s">
        <v>131</v>
      </c>
      <c r="D102" s="159" t="s">
        <v>463</v>
      </c>
      <c r="E102" s="160" t="s">
        <v>191</v>
      </c>
      <c r="F102" s="161">
        <v>13</v>
      </c>
      <c r="G102" s="162">
        <v>2199</v>
      </c>
      <c r="H102" s="162">
        <v>2795.36</v>
      </c>
      <c r="I102" s="162">
        <v>36339.68</v>
      </c>
      <c r="J102" s="162">
        <f t="shared" si="46"/>
        <v>36339.68</v>
      </c>
      <c r="K102" s="162">
        <f t="shared" si="47"/>
        <v>18169.84</v>
      </c>
      <c r="L102" s="162">
        <f t="shared" si="48"/>
        <v>90849.2</v>
      </c>
    </row>
    <row r="103" spans="1:13" s="137" customFormat="1" ht="27" customHeight="1" x14ac:dyDescent="0.2">
      <c r="A103" s="156" t="s">
        <v>464</v>
      </c>
      <c r="B103" s="156" t="s">
        <v>465</v>
      </c>
      <c r="C103" s="156" t="s">
        <v>131</v>
      </c>
      <c r="D103" s="155" t="s">
        <v>270</v>
      </c>
      <c r="E103" s="156" t="s">
        <v>126</v>
      </c>
      <c r="F103" s="157">
        <v>48</v>
      </c>
      <c r="G103" s="158">
        <v>5558.49</v>
      </c>
      <c r="H103" s="158">
        <v>7065.95</v>
      </c>
      <c r="I103" s="158">
        <v>339165.6</v>
      </c>
      <c r="J103" s="158">
        <f t="shared" si="46"/>
        <v>339165.6</v>
      </c>
      <c r="K103" s="158">
        <f t="shared" si="47"/>
        <v>169582.8</v>
      </c>
      <c r="L103" s="158">
        <f t="shared" si="48"/>
        <v>847914</v>
      </c>
    </row>
    <row r="104" spans="1:13" s="137" customFormat="1" ht="27" customHeight="1" x14ac:dyDescent="0.2">
      <c r="A104" s="156" t="s">
        <v>466</v>
      </c>
      <c r="B104" s="156" t="s">
        <v>467</v>
      </c>
      <c r="C104" s="156" t="s">
        <v>131</v>
      </c>
      <c r="D104" s="155" t="s">
        <v>273</v>
      </c>
      <c r="E104" s="156" t="s">
        <v>126</v>
      </c>
      <c r="F104" s="157">
        <v>12</v>
      </c>
      <c r="G104" s="158">
        <v>17546.12</v>
      </c>
      <c r="H104" s="158">
        <v>22304.62</v>
      </c>
      <c r="I104" s="158">
        <v>267655.44</v>
      </c>
      <c r="J104" s="158">
        <f t="shared" si="46"/>
        <v>267655.44</v>
      </c>
      <c r="K104" s="158">
        <f t="shared" si="47"/>
        <v>133827.72</v>
      </c>
      <c r="L104" s="158">
        <f t="shared" si="48"/>
        <v>669138.6</v>
      </c>
    </row>
    <row r="105" spans="1:13" s="137" customFormat="1" ht="27" customHeight="1" x14ac:dyDescent="0.2">
      <c r="A105" s="156" t="s">
        <v>468</v>
      </c>
      <c r="B105" s="156" t="s">
        <v>469</v>
      </c>
      <c r="C105" s="156" t="s">
        <v>131</v>
      </c>
      <c r="D105" s="155" t="s">
        <v>245</v>
      </c>
      <c r="E105" s="156" t="s">
        <v>470</v>
      </c>
      <c r="F105" s="157">
        <v>5</v>
      </c>
      <c r="G105" s="158">
        <v>6331.46</v>
      </c>
      <c r="H105" s="158">
        <v>8048.55</v>
      </c>
      <c r="I105" s="158">
        <v>40242.75</v>
      </c>
      <c r="J105" s="158">
        <f t="shared" si="46"/>
        <v>40242.75</v>
      </c>
      <c r="K105" s="158">
        <f t="shared" si="47"/>
        <v>20121.375</v>
      </c>
      <c r="L105" s="158">
        <f t="shared" si="48"/>
        <v>100606.875</v>
      </c>
    </row>
    <row r="106" spans="1:13" customFormat="1" thickBot="1" x14ac:dyDescent="0.25">
      <c r="A106" s="170"/>
      <c r="B106" s="89"/>
      <c r="C106" s="170"/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1:13" s="16" customFormat="1" ht="40.5" customHeight="1" thickBot="1" x14ac:dyDescent="0.25">
      <c r="A107" s="252" t="s">
        <v>506</v>
      </c>
      <c r="B107" s="252"/>
      <c r="C107" s="252"/>
      <c r="D107" s="252"/>
      <c r="E107" s="252"/>
      <c r="F107" s="252"/>
      <c r="G107" s="252"/>
      <c r="H107" s="253"/>
      <c r="I107" s="152">
        <f t="shared" ref="I107:K107" si="49">SUM(I97+I89+I85+I75+I68+I61+I58+I55+I53+I49+I44+I33+I29+I10)</f>
        <v>59549316.349999994</v>
      </c>
      <c r="J107" s="152">
        <f>SUM(J97+J89+J85+J75+J68+J61+J58+J55+J53+J49+J44+J33+J29+J10)</f>
        <v>54835917.549999997</v>
      </c>
      <c r="K107" s="152">
        <f t="shared" si="49"/>
        <v>27417958.774999999</v>
      </c>
      <c r="L107" s="152">
        <f>SUM(L97+L89+L85+L75+L68+L61+L58+L55+L53+L49+L44+L33+L29+L10)</f>
        <v>141803192.67499998</v>
      </c>
      <c r="M107" s="151"/>
    </row>
    <row r="108" spans="1:13" customFormat="1" ht="14.25" x14ac:dyDescent="0.2">
      <c r="A108" s="234"/>
      <c r="B108" s="234"/>
      <c r="C108" s="234"/>
      <c r="D108" s="90"/>
      <c r="E108" s="127"/>
      <c r="F108" s="148"/>
      <c r="G108" s="91"/>
      <c r="H108" s="91"/>
      <c r="I108" s="92"/>
      <c r="J108" s="92"/>
      <c r="K108" s="92"/>
      <c r="L108" s="91"/>
    </row>
    <row r="109" spans="1:13" customFormat="1" ht="14.25" x14ac:dyDescent="0.2">
      <c r="A109" s="234"/>
      <c r="B109" s="234"/>
      <c r="C109" s="234"/>
      <c r="D109" s="90"/>
      <c r="E109" s="127"/>
      <c r="F109" s="148"/>
      <c r="G109" s="91"/>
      <c r="H109" s="91"/>
      <c r="I109" s="92"/>
      <c r="J109" s="92"/>
      <c r="K109" s="92"/>
      <c r="L109" s="91"/>
    </row>
    <row r="110" spans="1:13" customFormat="1" ht="57" customHeight="1" x14ac:dyDescent="0.2">
      <c r="A110" s="171"/>
      <c r="B110" s="148"/>
      <c r="C110" s="171"/>
      <c r="D110" s="90"/>
      <c r="E110" s="127"/>
      <c r="F110" s="148"/>
      <c r="G110" s="91"/>
      <c r="H110" s="91"/>
      <c r="I110" s="92"/>
      <c r="J110" s="92"/>
      <c r="K110" s="92"/>
      <c r="L110" s="91"/>
    </row>
    <row r="111" spans="1:13" s="78" customFormat="1" ht="15" customHeight="1" x14ac:dyDescent="0.2">
      <c r="A111" s="172"/>
      <c r="B111" s="173"/>
      <c r="C111" s="172"/>
      <c r="D111" s="70" t="s">
        <v>3</v>
      </c>
      <c r="E111" s="242" t="str">
        <f>[1]DADOS!C8</f>
        <v>Eng.ª Civil Flávia Cristina Barbosa</v>
      </c>
      <c r="F111" s="242"/>
      <c r="G111" s="242"/>
      <c r="H111" s="242"/>
      <c r="J111" s="68"/>
      <c r="K111" s="68"/>
      <c r="L111" s="69"/>
    </row>
    <row r="112" spans="1:13" ht="15.75" x14ac:dyDescent="0.2">
      <c r="D112" s="72"/>
      <c r="E112" s="224" t="str">
        <f>"CREA: "&amp;[1]DADOS!C9</f>
        <v>CREA: MG- 187.842/D</v>
      </c>
      <c r="F112" s="224"/>
      <c r="G112" s="224"/>
      <c r="H112" s="224"/>
      <c r="J112" s="3"/>
      <c r="K112" s="3"/>
    </row>
    <row r="113" spans="8:11" ht="18" x14ac:dyDescent="0.2">
      <c r="H113" s="73"/>
      <c r="I113" s="3"/>
      <c r="J113" s="3"/>
      <c r="K113" s="3"/>
    </row>
  </sheetData>
  <mergeCells count="14">
    <mergeCell ref="K4:L4"/>
    <mergeCell ref="A6:I6"/>
    <mergeCell ref="A8:I8"/>
    <mergeCell ref="E111:H111"/>
    <mergeCell ref="A7:L7"/>
    <mergeCell ref="D4:G5"/>
    <mergeCell ref="A107:H107"/>
    <mergeCell ref="A1:J2"/>
    <mergeCell ref="E112:H112"/>
    <mergeCell ref="A3:C5"/>
    <mergeCell ref="H3:J5"/>
    <mergeCell ref="A108:C108"/>
    <mergeCell ref="A109:C109"/>
    <mergeCell ref="D3:G3"/>
  </mergeCells>
  <pageMargins left="0.51181102362204722" right="0.51181102362204722" top="0.78740157480314965" bottom="0.78740157480314965" header="0.31496062992125984" footer="0.31496062992125984"/>
  <pageSetup paperSize="9" scale="41" fitToHeight="2000" orientation="landscape" r:id="rId1"/>
  <headerFooter>
    <oddFooter>Página &amp;P de &amp;N</oddFooter>
  </headerFooter>
  <rowBreaks count="3" manualBreakCount="3">
    <brk id="28" max="9" man="1"/>
    <brk id="54" max="9" man="1"/>
    <brk id="8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9C18-9A15-48D5-90BD-368AA475C8CA}">
  <dimension ref="A1:H72"/>
  <sheetViews>
    <sheetView view="pageBreakPreview" zoomScale="70" zoomScaleNormal="55" zoomScaleSheetLayoutView="70" workbookViewId="0">
      <selection activeCell="C29" sqref="C29"/>
    </sheetView>
  </sheetViews>
  <sheetFormatPr defaultColWidth="9" defaultRowHeight="15" x14ac:dyDescent="0.2"/>
  <cols>
    <col min="1" max="1" width="24.375" style="1" customWidth="1"/>
    <col min="2" max="2" width="22.25" style="1" customWidth="1"/>
    <col min="3" max="3" width="79.375" style="74" customWidth="1"/>
    <col min="4" max="4" width="23.375" style="1" bestFit="1" customWidth="1"/>
    <col min="5" max="5" width="14.25" style="1" customWidth="1"/>
    <col min="6" max="6" width="18.25" style="1" bestFit="1" customWidth="1"/>
    <col min="7" max="7" width="15.5" style="1" bestFit="1" customWidth="1"/>
    <col min="8" max="8" width="20.625" style="1" bestFit="1" customWidth="1"/>
    <col min="9" max="16384" width="9" style="1"/>
  </cols>
  <sheetData>
    <row r="1" spans="1:8" s="16" customFormat="1" ht="29.45" customHeight="1" thickBot="1" x14ac:dyDescent="0.25">
      <c r="A1" s="254" t="s">
        <v>274</v>
      </c>
      <c r="B1" s="255"/>
      <c r="C1" s="255"/>
      <c r="D1" s="255"/>
      <c r="E1" s="255"/>
      <c r="F1" s="256"/>
      <c r="G1" s="99" t="s">
        <v>1</v>
      </c>
      <c r="H1" s="100" t="str">
        <f>DADOS!C2</f>
        <v>R08</v>
      </c>
    </row>
    <row r="2" spans="1:8" s="16" customFormat="1" ht="25.15" customHeight="1" thickBot="1" x14ac:dyDescent="0.25">
      <c r="A2" s="257"/>
      <c r="B2" s="258"/>
      <c r="C2" s="258"/>
      <c r="D2" s="258"/>
      <c r="E2" s="258"/>
      <c r="F2" s="259"/>
      <c r="G2" s="99" t="s">
        <v>6</v>
      </c>
      <c r="H2" s="101">
        <f ca="1">DADOS!C4</f>
        <v>45180</v>
      </c>
    </row>
    <row r="3" spans="1:8" s="16" customFormat="1" ht="20.25" customHeight="1" x14ac:dyDescent="0.2">
      <c r="A3" s="225" t="s">
        <v>7</v>
      </c>
      <c r="B3" s="227"/>
      <c r="C3" s="260" t="s">
        <v>8</v>
      </c>
      <c r="D3" s="261"/>
      <c r="E3" s="262"/>
      <c r="F3" s="225" t="s">
        <v>5</v>
      </c>
      <c r="G3" s="226"/>
      <c r="H3" s="227"/>
    </row>
    <row r="4" spans="1:8" s="16" customFormat="1" ht="68.25" customHeight="1" thickBot="1" x14ac:dyDescent="0.25">
      <c r="A4" s="231"/>
      <c r="B4" s="233"/>
      <c r="C4" s="249" t="str">
        <f>DADOS!$C$3</f>
        <v>COLETA DE RESÍDUOS SÓLIDOS NO MUNICÍPIO DE POUSO ALEGRE-MG</v>
      </c>
      <c r="D4" s="250"/>
      <c r="E4" s="251"/>
      <c r="F4" s="231"/>
      <c r="G4" s="232"/>
      <c r="H4" s="233"/>
    </row>
    <row r="5" spans="1:8" s="16" customFormat="1" ht="7.9" customHeight="1" thickBot="1" x14ac:dyDescent="0.25">
      <c r="A5" s="102"/>
      <c r="B5" s="103"/>
      <c r="C5" s="104"/>
      <c r="D5" s="105"/>
      <c r="E5" s="105"/>
      <c r="F5" s="103"/>
      <c r="G5" s="103"/>
      <c r="H5" s="106"/>
    </row>
    <row r="6" spans="1:8" s="16" customFormat="1" ht="26.45" customHeight="1" thickBot="1" x14ac:dyDescent="0.25">
      <c r="A6" s="263" t="str">
        <f>A1&amp;" DE PROJETO EXECUTIVO - "&amp;C4</f>
        <v>PLANILHA DE COTAÇÕES DE PROJETO EXECUTIVO - COLETA DE RESÍDUOS SÓLIDOS NO MUNICÍPIO DE POUSO ALEGRE-MG</v>
      </c>
      <c r="B6" s="264"/>
      <c r="C6" s="264"/>
      <c r="D6" s="264"/>
      <c r="E6" s="264"/>
      <c r="F6" s="264"/>
      <c r="G6" s="264"/>
      <c r="H6" s="265"/>
    </row>
    <row r="7" spans="1:8" s="16" customFormat="1" ht="7.9" customHeight="1" thickBot="1" x14ac:dyDescent="0.25">
      <c r="C7" s="107"/>
    </row>
    <row r="8" spans="1:8" s="2" customFormat="1" ht="32.25" hidden="1" customHeight="1" thickBot="1" x14ac:dyDescent="0.25">
      <c r="A8" s="108" t="s">
        <v>275</v>
      </c>
      <c r="B8" s="197" t="s">
        <v>276</v>
      </c>
      <c r="C8" s="197"/>
      <c r="D8" s="197"/>
      <c r="E8" s="17" t="s">
        <v>277</v>
      </c>
      <c r="F8" s="109"/>
      <c r="G8" s="109"/>
      <c r="H8" s="109">
        <f>MEDIAN(H10:H12)</f>
        <v>117.96</v>
      </c>
    </row>
    <row r="9" spans="1:8" s="113" customFormat="1" ht="25.15" hidden="1" customHeight="1" thickBot="1" x14ac:dyDescent="0.25">
      <c r="A9" s="110" t="s">
        <v>278</v>
      </c>
      <c r="B9" s="111" t="s">
        <v>279</v>
      </c>
      <c r="C9" s="111" t="s">
        <v>280</v>
      </c>
      <c r="D9" s="111" t="s">
        <v>281</v>
      </c>
      <c r="E9" s="111" t="s">
        <v>277</v>
      </c>
      <c r="F9" s="111" t="s">
        <v>282</v>
      </c>
      <c r="G9" s="111" t="s">
        <v>283</v>
      </c>
      <c r="H9" s="112" t="s">
        <v>284</v>
      </c>
    </row>
    <row r="10" spans="1:8" ht="40.5" hidden="1" customHeight="1" x14ac:dyDescent="0.2">
      <c r="A10" s="114" t="s">
        <v>285</v>
      </c>
      <c r="B10" s="115"/>
      <c r="C10" s="116" t="s">
        <v>286</v>
      </c>
      <c r="D10" s="115" t="s">
        <v>287</v>
      </c>
      <c r="E10" s="117" t="s">
        <v>288</v>
      </c>
      <c r="F10" s="118">
        <v>79.900000000000006</v>
      </c>
      <c r="G10" s="118">
        <f>119.52/3</f>
        <v>39.839999999999996</v>
      </c>
      <c r="H10" s="118">
        <f>F10+G10</f>
        <v>119.74000000000001</v>
      </c>
    </row>
    <row r="11" spans="1:8" ht="40.9" hidden="1" customHeight="1" x14ac:dyDescent="0.2">
      <c r="A11" s="114" t="s">
        <v>289</v>
      </c>
      <c r="B11" s="115" t="s">
        <v>290</v>
      </c>
      <c r="C11" s="116" t="s">
        <v>291</v>
      </c>
      <c r="D11" s="115" t="s">
        <v>40</v>
      </c>
      <c r="E11" s="117" t="s">
        <v>288</v>
      </c>
      <c r="F11" s="118">
        <v>106</v>
      </c>
      <c r="G11" s="118">
        <v>0</v>
      </c>
      <c r="H11" s="118">
        <f>F11+G11</f>
        <v>106</v>
      </c>
    </row>
    <row r="12" spans="1:8" ht="40.9" hidden="1" customHeight="1" x14ac:dyDescent="0.2">
      <c r="A12" s="114" t="s">
        <v>292</v>
      </c>
      <c r="B12" s="115" t="s">
        <v>293</v>
      </c>
      <c r="C12" s="116" t="s">
        <v>294</v>
      </c>
      <c r="D12" s="115" t="s">
        <v>40</v>
      </c>
      <c r="E12" s="117" t="s">
        <v>288</v>
      </c>
      <c r="F12" s="118">
        <v>96.86</v>
      </c>
      <c r="G12" s="118">
        <f>63.3/3</f>
        <v>21.099999999999998</v>
      </c>
      <c r="H12" s="118">
        <f>F12+G12</f>
        <v>117.96</v>
      </c>
    </row>
    <row r="13" spans="1:8" ht="15.75" hidden="1" thickBot="1" x14ac:dyDescent="0.25"/>
    <row r="14" spans="1:8" s="2" customFormat="1" ht="32.25" customHeight="1" thickBot="1" x14ac:dyDescent="0.25">
      <c r="A14" s="108" t="s">
        <v>322</v>
      </c>
      <c r="B14" s="197" t="s">
        <v>323</v>
      </c>
      <c r="C14" s="197"/>
      <c r="D14" s="197"/>
      <c r="E14" s="17" t="s">
        <v>277</v>
      </c>
      <c r="F14" s="109"/>
      <c r="G14" s="109"/>
      <c r="H14" s="109">
        <f>MEDIAN(H16:H18)</f>
        <v>272</v>
      </c>
    </row>
    <row r="15" spans="1:8" s="113" customFormat="1" ht="25.15" customHeight="1" thickBot="1" x14ac:dyDescent="0.25">
      <c r="A15" s="110" t="s">
        <v>278</v>
      </c>
      <c r="B15" s="111" t="s">
        <v>279</v>
      </c>
      <c r="C15" s="111" t="s">
        <v>280</v>
      </c>
      <c r="D15" s="111" t="s">
        <v>281</v>
      </c>
      <c r="E15" s="111" t="s">
        <v>277</v>
      </c>
      <c r="F15" s="111" t="s">
        <v>282</v>
      </c>
      <c r="G15" s="111" t="s">
        <v>283</v>
      </c>
      <c r="H15" s="112" t="s">
        <v>284</v>
      </c>
    </row>
    <row r="16" spans="1:8" ht="40.5" customHeight="1" x14ac:dyDescent="0.2">
      <c r="A16" s="114" t="s">
        <v>295</v>
      </c>
      <c r="B16" s="115"/>
      <c r="C16" s="116" t="s">
        <v>296</v>
      </c>
      <c r="D16" s="115" t="s">
        <v>297</v>
      </c>
      <c r="E16" s="117" t="s">
        <v>277</v>
      </c>
      <c r="F16" s="118">
        <v>272</v>
      </c>
      <c r="G16" s="118" t="s">
        <v>324</v>
      </c>
      <c r="H16" s="118">
        <f>F16</f>
        <v>272</v>
      </c>
    </row>
    <row r="17" spans="1:8" ht="40.5" customHeight="1" x14ac:dyDescent="0.2">
      <c r="A17" s="114" t="s">
        <v>298</v>
      </c>
      <c r="B17" s="115"/>
      <c r="C17" s="116" t="s">
        <v>296</v>
      </c>
      <c r="D17" s="115" t="s">
        <v>299</v>
      </c>
      <c r="E17" s="117" t="s">
        <v>277</v>
      </c>
      <c r="F17" s="118">
        <v>286</v>
      </c>
      <c r="G17" s="118" t="s">
        <v>324</v>
      </c>
      <c r="H17" s="118">
        <f t="shared" ref="H17:H18" si="0">F17</f>
        <v>286</v>
      </c>
    </row>
    <row r="18" spans="1:8" ht="40.5" customHeight="1" x14ac:dyDescent="0.2">
      <c r="A18" s="114" t="s">
        <v>300</v>
      </c>
      <c r="B18" s="115"/>
      <c r="C18" s="116" t="s">
        <v>296</v>
      </c>
      <c r="D18" s="115" t="s">
        <v>301</v>
      </c>
      <c r="E18" s="117" t="s">
        <v>277</v>
      </c>
      <c r="F18" s="118">
        <v>261</v>
      </c>
      <c r="G18" s="118" t="s">
        <v>324</v>
      </c>
      <c r="H18" s="118">
        <f t="shared" si="0"/>
        <v>261</v>
      </c>
    </row>
    <row r="19" spans="1:8" ht="15.75" thickBot="1" x14ac:dyDescent="0.25"/>
    <row r="20" spans="1:8" s="2" customFormat="1" ht="32.25" customHeight="1" thickBot="1" x14ac:dyDescent="0.25">
      <c r="A20" s="108" t="s">
        <v>302</v>
      </c>
      <c r="B20" s="197" t="s">
        <v>303</v>
      </c>
      <c r="C20" s="197"/>
      <c r="D20" s="197"/>
      <c r="E20" s="17" t="s">
        <v>277</v>
      </c>
      <c r="F20" s="109"/>
      <c r="G20" s="109"/>
      <c r="H20" s="109">
        <f>MEDIAN(H22:H24)</f>
        <v>207.9</v>
      </c>
    </row>
    <row r="21" spans="1:8" s="113" customFormat="1" ht="25.15" customHeight="1" thickBot="1" x14ac:dyDescent="0.25">
      <c r="A21" s="110" t="s">
        <v>278</v>
      </c>
      <c r="B21" s="111" t="s">
        <v>279</v>
      </c>
      <c r="C21" s="111" t="s">
        <v>280</v>
      </c>
      <c r="D21" s="111" t="s">
        <v>281</v>
      </c>
      <c r="E21" s="111" t="s">
        <v>277</v>
      </c>
      <c r="F21" s="111" t="s">
        <v>282</v>
      </c>
      <c r="G21" s="111" t="s">
        <v>283</v>
      </c>
      <c r="H21" s="112" t="s">
        <v>284</v>
      </c>
    </row>
    <row r="22" spans="1:8" ht="40.5" customHeight="1" x14ac:dyDescent="0.2">
      <c r="A22" s="114" t="s">
        <v>298</v>
      </c>
      <c r="B22" s="115"/>
      <c r="C22" s="116" t="s">
        <v>296</v>
      </c>
      <c r="D22" s="115" t="s">
        <v>299</v>
      </c>
      <c r="E22" s="117" t="s">
        <v>277</v>
      </c>
      <c r="F22" s="118">
        <v>207.9</v>
      </c>
      <c r="G22" s="118"/>
      <c r="H22" s="118">
        <f>F22+G22</f>
        <v>207.9</v>
      </c>
    </row>
    <row r="23" spans="1:8" ht="40.5" customHeight="1" x14ac:dyDescent="0.2">
      <c r="A23" s="114" t="s">
        <v>295</v>
      </c>
      <c r="B23" s="115"/>
      <c r="C23" s="116" t="s">
        <v>296</v>
      </c>
      <c r="D23" s="115" t="s">
        <v>297</v>
      </c>
      <c r="E23" s="117" t="s">
        <v>277</v>
      </c>
      <c r="F23" s="118">
        <v>214.6</v>
      </c>
      <c r="G23" s="118"/>
      <c r="H23" s="118">
        <f>F23+G23</f>
        <v>214.6</v>
      </c>
    </row>
    <row r="24" spans="1:8" ht="40.5" customHeight="1" x14ac:dyDescent="0.2">
      <c r="A24" s="114" t="s">
        <v>300</v>
      </c>
      <c r="B24" s="115"/>
      <c r="C24" s="116" t="s">
        <v>296</v>
      </c>
      <c r="D24" s="115" t="s">
        <v>301</v>
      </c>
      <c r="E24" s="117" t="s">
        <v>277</v>
      </c>
      <c r="F24" s="118">
        <v>192.6</v>
      </c>
      <c r="G24" s="118"/>
      <c r="H24" s="118">
        <f>F24+G24</f>
        <v>192.6</v>
      </c>
    </row>
    <row r="25" spans="1:8" ht="15.75" thickBot="1" x14ac:dyDescent="0.25"/>
    <row r="26" spans="1:8" s="2" customFormat="1" ht="32.25" customHeight="1" thickBot="1" x14ac:dyDescent="0.25">
      <c r="A26" s="108" t="s">
        <v>304</v>
      </c>
      <c r="B26" s="197" t="s">
        <v>305</v>
      </c>
      <c r="C26" s="197"/>
      <c r="D26" s="197"/>
      <c r="E26" s="17" t="s">
        <v>277</v>
      </c>
      <c r="F26" s="109"/>
      <c r="G26" s="109"/>
      <c r="H26" s="109">
        <f>MEDIAN(H28:H30)</f>
        <v>188600</v>
      </c>
    </row>
    <row r="27" spans="1:8" s="113" customFormat="1" ht="25.15" customHeight="1" thickBot="1" x14ac:dyDescent="0.25">
      <c r="A27" s="110" t="s">
        <v>278</v>
      </c>
      <c r="B27" s="111" t="s">
        <v>279</v>
      </c>
      <c r="C27" s="111" t="s">
        <v>280</v>
      </c>
      <c r="D27" s="111" t="s">
        <v>281</v>
      </c>
      <c r="E27" s="111" t="s">
        <v>277</v>
      </c>
      <c r="F27" s="111" t="s">
        <v>282</v>
      </c>
      <c r="G27" s="111" t="s">
        <v>283</v>
      </c>
      <c r="H27" s="112" t="s">
        <v>284</v>
      </c>
    </row>
    <row r="28" spans="1:8" ht="40.5" customHeight="1" x14ac:dyDescent="0.2">
      <c r="A28" s="114" t="s">
        <v>298</v>
      </c>
      <c r="B28" s="115"/>
      <c r="C28" s="116" t="s">
        <v>296</v>
      </c>
      <c r="D28" s="115" t="s">
        <v>299</v>
      </c>
      <c r="E28" s="117" t="s">
        <v>277</v>
      </c>
      <c r="F28" s="118">
        <v>192300</v>
      </c>
      <c r="G28" s="118"/>
      <c r="H28" s="118">
        <f>F28</f>
        <v>192300</v>
      </c>
    </row>
    <row r="29" spans="1:8" ht="40.5" customHeight="1" x14ac:dyDescent="0.2">
      <c r="A29" s="114" t="s">
        <v>295</v>
      </c>
      <c r="B29" s="115"/>
      <c r="C29" s="116" t="s">
        <v>296</v>
      </c>
      <c r="D29" s="115" t="s">
        <v>297</v>
      </c>
      <c r="E29" s="117" t="s">
        <v>277</v>
      </c>
      <c r="F29" s="118">
        <v>188600</v>
      </c>
      <c r="G29" s="118"/>
      <c r="H29" s="118">
        <f t="shared" ref="H29:H30" si="1">F29</f>
        <v>188600</v>
      </c>
    </row>
    <row r="30" spans="1:8" ht="40.5" customHeight="1" x14ac:dyDescent="0.2">
      <c r="A30" s="114" t="s">
        <v>300</v>
      </c>
      <c r="B30" s="115"/>
      <c r="C30" s="116" t="s">
        <v>296</v>
      </c>
      <c r="D30" s="115" t="s">
        <v>301</v>
      </c>
      <c r="E30" s="117" t="s">
        <v>277</v>
      </c>
      <c r="F30" s="118">
        <v>187800</v>
      </c>
      <c r="G30" s="118"/>
      <c r="H30" s="118">
        <f t="shared" si="1"/>
        <v>187800</v>
      </c>
    </row>
    <row r="31" spans="1:8" ht="15.75" thickBot="1" x14ac:dyDescent="0.25"/>
    <row r="32" spans="1:8" s="2" customFormat="1" ht="32.25" customHeight="1" thickBot="1" x14ac:dyDescent="0.25">
      <c r="A32" s="108" t="s">
        <v>306</v>
      </c>
      <c r="B32" s="197" t="s">
        <v>307</v>
      </c>
      <c r="C32" s="197"/>
      <c r="D32" s="197"/>
      <c r="E32" s="17" t="s">
        <v>277</v>
      </c>
      <c r="F32" s="109"/>
      <c r="G32" s="109"/>
      <c r="H32" s="109">
        <f>MEDIAN(H34:H36)</f>
        <v>69300</v>
      </c>
    </row>
    <row r="33" spans="1:8" s="113" customFormat="1" ht="25.15" customHeight="1" thickBot="1" x14ac:dyDescent="0.25">
      <c r="A33" s="110" t="s">
        <v>278</v>
      </c>
      <c r="B33" s="111" t="s">
        <v>279</v>
      </c>
      <c r="C33" s="111" t="s">
        <v>280</v>
      </c>
      <c r="D33" s="111" t="s">
        <v>281</v>
      </c>
      <c r="E33" s="111" t="s">
        <v>277</v>
      </c>
      <c r="F33" s="111" t="s">
        <v>282</v>
      </c>
      <c r="G33" s="111" t="s">
        <v>283</v>
      </c>
      <c r="H33" s="112" t="s">
        <v>284</v>
      </c>
    </row>
    <row r="34" spans="1:8" ht="40.5" customHeight="1" x14ac:dyDescent="0.2">
      <c r="A34" s="114" t="s">
        <v>298</v>
      </c>
      <c r="B34" s="115"/>
      <c r="C34" s="116" t="s">
        <v>296</v>
      </c>
      <c r="D34" s="115" t="s">
        <v>299</v>
      </c>
      <c r="E34" s="117" t="s">
        <v>277</v>
      </c>
      <c r="F34" s="118">
        <v>70400</v>
      </c>
      <c r="G34" s="118"/>
      <c r="H34" s="118">
        <f>F34</f>
        <v>70400</v>
      </c>
    </row>
    <row r="35" spans="1:8" ht="40.5" customHeight="1" x14ac:dyDescent="0.2">
      <c r="A35" s="114" t="s">
        <v>295</v>
      </c>
      <c r="B35" s="115"/>
      <c r="C35" s="116" t="s">
        <v>296</v>
      </c>
      <c r="D35" s="115" t="s">
        <v>297</v>
      </c>
      <c r="E35" s="117" t="s">
        <v>277</v>
      </c>
      <c r="F35" s="118">
        <v>69300</v>
      </c>
      <c r="G35" s="118"/>
      <c r="H35" s="118">
        <f t="shared" ref="H35:H36" si="2">F35</f>
        <v>69300</v>
      </c>
    </row>
    <row r="36" spans="1:8" ht="40.5" customHeight="1" x14ac:dyDescent="0.2">
      <c r="A36" s="114" t="s">
        <v>300</v>
      </c>
      <c r="B36" s="115"/>
      <c r="C36" s="116" t="s">
        <v>296</v>
      </c>
      <c r="D36" s="115" t="s">
        <v>301</v>
      </c>
      <c r="E36" s="117" t="s">
        <v>277</v>
      </c>
      <c r="F36" s="118">
        <v>68600</v>
      </c>
      <c r="G36" s="118"/>
      <c r="H36" s="118">
        <f t="shared" si="2"/>
        <v>68600</v>
      </c>
    </row>
    <row r="37" spans="1:8" ht="15.75" thickBot="1" x14ac:dyDescent="0.25"/>
    <row r="38" spans="1:8" s="2" customFormat="1" ht="32.25" customHeight="1" thickBot="1" x14ac:dyDescent="0.25">
      <c r="A38" s="108" t="s">
        <v>308</v>
      </c>
      <c r="B38" s="197" t="s">
        <v>235</v>
      </c>
      <c r="C38" s="197"/>
      <c r="D38" s="197"/>
      <c r="E38" s="17" t="s">
        <v>309</v>
      </c>
      <c r="F38" s="109"/>
      <c r="G38" s="109"/>
      <c r="H38" s="109">
        <f>MEDIAN(H40:H42)</f>
        <v>367.2</v>
      </c>
    </row>
    <row r="39" spans="1:8" s="113" customFormat="1" ht="25.15" customHeight="1" thickBot="1" x14ac:dyDescent="0.25">
      <c r="A39" s="110" t="s">
        <v>278</v>
      </c>
      <c r="B39" s="111" t="s">
        <v>279</v>
      </c>
      <c r="C39" s="111" t="s">
        <v>280</v>
      </c>
      <c r="D39" s="111" t="s">
        <v>281</v>
      </c>
      <c r="E39" s="111" t="s">
        <v>277</v>
      </c>
      <c r="F39" s="111" t="s">
        <v>282</v>
      </c>
      <c r="G39" s="111" t="s">
        <v>283</v>
      </c>
      <c r="H39" s="112" t="s">
        <v>284</v>
      </c>
    </row>
    <row r="40" spans="1:8" ht="40.5" customHeight="1" x14ac:dyDescent="0.2">
      <c r="A40" s="114" t="s">
        <v>310</v>
      </c>
      <c r="B40" s="115" t="s">
        <v>311</v>
      </c>
      <c r="C40" s="116" t="s">
        <v>296</v>
      </c>
      <c r="D40" s="115"/>
      <c r="E40" s="117" t="s">
        <v>309</v>
      </c>
      <c r="F40" s="118">
        <f>166.75+208.8</f>
        <v>375.55</v>
      </c>
      <c r="G40" s="118"/>
      <c r="H40" s="118">
        <f>F40+G40</f>
        <v>375.55</v>
      </c>
    </row>
    <row r="41" spans="1:8" ht="40.5" customHeight="1" x14ac:dyDescent="0.2">
      <c r="A41" s="114" t="s">
        <v>312</v>
      </c>
      <c r="B41" s="115" t="s">
        <v>313</v>
      </c>
      <c r="C41" s="116" t="s">
        <v>296</v>
      </c>
      <c r="D41" s="115"/>
      <c r="E41" s="117" t="s">
        <v>309</v>
      </c>
      <c r="F41" s="118">
        <f>161+201.6</f>
        <v>362.6</v>
      </c>
      <c r="G41" s="118"/>
      <c r="H41" s="118">
        <f>F41+G41</f>
        <v>362.6</v>
      </c>
    </row>
    <row r="42" spans="1:8" ht="40.5" customHeight="1" x14ac:dyDescent="0.2">
      <c r="A42" s="114" t="s">
        <v>314</v>
      </c>
      <c r="B42" s="115"/>
      <c r="C42" s="116" t="s">
        <v>296</v>
      </c>
      <c r="D42" s="115"/>
      <c r="E42" s="117" t="s">
        <v>309</v>
      </c>
      <c r="F42" s="118">
        <v>367.2</v>
      </c>
      <c r="G42" s="118"/>
      <c r="H42" s="118">
        <f>F42+G42</f>
        <v>367.2</v>
      </c>
    </row>
    <row r="43" spans="1:8" ht="15.75" thickBot="1" x14ac:dyDescent="0.25"/>
    <row r="44" spans="1:8" s="2" customFormat="1" ht="32.25" customHeight="1" thickBot="1" x14ac:dyDescent="0.25">
      <c r="A44" s="108" t="s">
        <v>315</v>
      </c>
      <c r="B44" s="197" t="s">
        <v>240</v>
      </c>
      <c r="C44" s="197"/>
      <c r="D44" s="197"/>
      <c r="E44" s="17" t="s">
        <v>309</v>
      </c>
      <c r="F44" s="109"/>
      <c r="G44" s="109"/>
      <c r="H44" s="109">
        <f>MEDIAN(H46:H48)</f>
        <v>166.75</v>
      </c>
    </row>
    <row r="45" spans="1:8" s="113" customFormat="1" ht="25.15" customHeight="1" thickBot="1" x14ac:dyDescent="0.25">
      <c r="A45" s="110" t="s">
        <v>278</v>
      </c>
      <c r="B45" s="111" t="s">
        <v>279</v>
      </c>
      <c r="C45" s="111" t="s">
        <v>280</v>
      </c>
      <c r="D45" s="111" t="s">
        <v>281</v>
      </c>
      <c r="E45" s="111" t="s">
        <v>277</v>
      </c>
      <c r="F45" s="111" t="s">
        <v>282</v>
      </c>
      <c r="G45" s="111" t="s">
        <v>283</v>
      </c>
      <c r="H45" s="112" t="s">
        <v>284</v>
      </c>
    </row>
    <row r="46" spans="1:8" ht="40.5" customHeight="1" x14ac:dyDescent="0.2">
      <c r="A46" s="114" t="s">
        <v>310</v>
      </c>
      <c r="B46" s="115" t="s">
        <v>311</v>
      </c>
      <c r="C46" s="116" t="s">
        <v>296</v>
      </c>
      <c r="D46" s="115"/>
      <c r="E46" s="117" t="s">
        <v>309</v>
      </c>
      <c r="F46" s="118">
        <v>166.75</v>
      </c>
      <c r="G46" s="118"/>
      <c r="H46" s="118">
        <f>F46+G46</f>
        <v>166.75</v>
      </c>
    </row>
    <row r="47" spans="1:8" ht="40.5" customHeight="1" x14ac:dyDescent="0.2">
      <c r="A47" s="114" t="s">
        <v>312</v>
      </c>
      <c r="B47" s="115" t="s">
        <v>313</v>
      </c>
      <c r="C47" s="116" t="s">
        <v>296</v>
      </c>
      <c r="D47" s="115"/>
      <c r="E47" s="117" t="s">
        <v>309</v>
      </c>
      <c r="F47" s="118">
        <v>161</v>
      </c>
      <c r="G47" s="118"/>
      <c r="H47" s="118">
        <f>F47+G47</f>
        <v>161</v>
      </c>
    </row>
    <row r="48" spans="1:8" ht="40.5" customHeight="1" x14ac:dyDescent="0.2">
      <c r="A48" s="114" t="s">
        <v>314</v>
      </c>
      <c r="B48" s="115"/>
      <c r="C48" s="116" t="s">
        <v>296</v>
      </c>
      <c r="D48" s="115"/>
      <c r="E48" s="117" t="s">
        <v>309</v>
      </c>
      <c r="F48" s="118">
        <v>202.5</v>
      </c>
      <c r="G48" s="118"/>
      <c r="H48" s="118">
        <f>F48+G48</f>
        <v>202.5</v>
      </c>
    </row>
    <row r="49" spans="1:8" ht="15.75" thickBot="1" x14ac:dyDescent="0.25"/>
    <row r="50" spans="1:8" s="2" customFormat="1" ht="32.25" customHeight="1" thickBot="1" x14ac:dyDescent="0.25">
      <c r="A50" s="108" t="s">
        <v>316</v>
      </c>
      <c r="B50" s="197" t="s">
        <v>242</v>
      </c>
      <c r="C50" s="197"/>
      <c r="D50" s="197"/>
      <c r="E50" s="17" t="s">
        <v>309</v>
      </c>
      <c r="F50" s="109"/>
      <c r="G50" s="109"/>
      <c r="H50" s="109">
        <f>MEDIAN(H52:H54)</f>
        <v>189</v>
      </c>
    </row>
    <row r="51" spans="1:8" s="113" customFormat="1" ht="25.15" customHeight="1" thickBot="1" x14ac:dyDescent="0.25">
      <c r="A51" s="110" t="s">
        <v>278</v>
      </c>
      <c r="B51" s="111" t="s">
        <v>279</v>
      </c>
      <c r="C51" s="111" t="s">
        <v>280</v>
      </c>
      <c r="D51" s="111" t="s">
        <v>281</v>
      </c>
      <c r="E51" s="111" t="s">
        <v>277</v>
      </c>
      <c r="F51" s="111" t="s">
        <v>282</v>
      </c>
      <c r="G51" s="111" t="s">
        <v>283</v>
      </c>
      <c r="H51" s="112" t="s">
        <v>284</v>
      </c>
    </row>
    <row r="52" spans="1:8" ht="40.5" customHeight="1" x14ac:dyDescent="0.2">
      <c r="A52" s="114" t="s">
        <v>310</v>
      </c>
      <c r="B52" s="115" t="s">
        <v>311</v>
      </c>
      <c r="C52" s="116" t="s">
        <v>296</v>
      </c>
      <c r="D52" s="115"/>
      <c r="E52" s="117" t="s">
        <v>309</v>
      </c>
      <c r="F52" s="118">
        <v>195.75</v>
      </c>
      <c r="G52" s="118"/>
      <c r="H52" s="118">
        <f>F52+G52</f>
        <v>195.75</v>
      </c>
    </row>
    <row r="53" spans="1:8" ht="40.5" customHeight="1" x14ac:dyDescent="0.2">
      <c r="A53" s="114" t="s">
        <v>312</v>
      </c>
      <c r="B53" s="115" t="s">
        <v>313</v>
      </c>
      <c r="C53" s="116" t="s">
        <v>296</v>
      </c>
      <c r="D53" s="115"/>
      <c r="E53" s="117" t="s">
        <v>309</v>
      </c>
      <c r="F53" s="118">
        <v>189</v>
      </c>
      <c r="G53" s="118"/>
      <c r="H53" s="118">
        <f>F53+G53</f>
        <v>189</v>
      </c>
    </row>
    <row r="54" spans="1:8" ht="40.5" customHeight="1" x14ac:dyDescent="0.2">
      <c r="A54" s="114" t="s">
        <v>314</v>
      </c>
      <c r="B54" s="115"/>
      <c r="C54" s="116" t="s">
        <v>296</v>
      </c>
      <c r="D54" s="115"/>
      <c r="E54" s="117" t="s">
        <v>309</v>
      </c>
      <c r="F54" s="118">
        <v>182.25</v>
      </c>
      <c r="G54" s="118"/>
      <c r="H54" s="118">
        <f>F54+G54</f>
        <v>182.25</v>
      </c>
    </row>
    <row r="55" spans="1:8" ht="15.75" thickBot="1" x14ac:dyDescent="0.25"/>
    <row r="56" spans="1:8" s="2" customFormat="1" ht="32.25" customHeight="1" thickBot="1" x14ac:dyDescent="0.25">
      <c r="A56" s="108" t="s">
        <v>317</v>
      </c>
      <c r="B56" s="197" t="s">
        <v>318</v>
      </c>
      <c r="C56" s="197"/>
      <c r="D56" s="197"/>
      <c r="E56" s="17" t="s">
        <v>136</v>
      </c>
      <c r="F56" s="109"/>
      <c r="G56" s="109"/>
      <c r="H56" s="109">
        <f>MEDIAN(H58:H58)</f>
        <v>180000</v>
      </c>
    </row>
    <row r="57" spans="1:8" s="113" customFormat="1" ht="25.15" customHeight="1" thickBot="1" x14ac:dyDescent="0.25">
      <c r="A57" s="110" t="s">
        <v>278</v>
      </c>
      <c r="B57" s="111" t="s">
        <v>279</v>
      </c>
      <c r="C57" s="111" t="s">
        <v>280</v>
      </c>
      <c r="D57" s="111" t="s">
        <v>281</v>
      </c>
      <c r="E57" s="111" t="s">
        <v>277</v>
      </c>
      <c r="F57" s="111" t="s">
        <v>282</v>
      </c>
      <c r="G57" s="111" t="s">
        <v>283</v>
      </c>
      <c r="H57" s="112" t="s">
        <v>284</v>
      </c>
    </row>
    <row r="58" spans="1:8" ht="40.5" customHeight="1" x14ac:dyDescent="0.2">
      <c r="A58" s="114" t="s">
        <v>319</v>
      </c>
      <c r="B58" s="115"/>
      <c r="C58" s="116" t="s">
        <v>296</v>
      </c>
      <c r="D58" s="115"/>
      <c r="E58" s="117" t="s">
        <v>136</v>
      </c>
      <c r="F58" s="118">
        <v>180000</v>
      </c>
      <c r="G58" s="118"/>
      <c r="H58" s="118">
        <f>F58+G58</f>
        <v>180000</v>
      </c>
    </row>
    <row r="59" spans="1:8" ht="15.75" thickBot="1" x14ac:dyDescent="0.25"/>
    <row r="60" spans="1:8" s="2" customFormat="1" ht="32.25" customHeight="1" thickBot="1" x14ac:dyDescent="0.25">
      <c r="A60" s="108" t="s">
        <v>320</v>
      </c>
      <c r="B60" s="197" t="s">
        <v>321</v>
      </c>
      <c r="C60" s="197"/>
      <c r="D60" s="197"/>
      <c r="E60" s="17" t="s">
        <v>309</v>
      </c>
      <c r="F60" s="109"/>
      <c r="G60" s="109"/>
      <c r="H60" s="109">
        <f>MEDIAN(H62:H64)</f>
        <v>102</v>
      </c>
    </row>
    <row r="61" spans="1:8" s="113" customFormat="1" ht="25.15" customHeight="1" thickBot="1" x14ac:dyDescent="0.25">
      <c r="A61" s="110" t="s">
        <v>278</v>
      </c>
      <c r="B61" s="111" t="s">
        <v>279</v>
      </c>
      <c r="C61" s="111" t="s">
        <v>280</v>
      </c>
      <c r="D61" s="111" t="s">
        <v>281</v>
      </c>
      <c r="E61" s="111" t="s">
        <v>277</v>
      </c>
      <c r="F61" s="111" t="s">
        <v>282</v>
      </c>
      <c r="G61" s="111" t="s">
        <v>283</v>
      </c>
      <c r="H61" s="112" t="s">
        <v>284</v>
      </c>
    </row>
    <row r="62" spans="1:8" ht="40.5" customHeight="1" x14ac:dyDescent="0.2">
      <c r="A62" s="114" t="s">
        <v>310</v>
      </c>
      <c r="B62" s="115" t="s">
        <v>311</v>
      </c>
      <c r="C62" s="116" t="s">
        <v>296</v>
      </c>
      <c r="D62" s="115"/>
      <c r="E62" s="117" t="s">
        <v>309</v>
      </c>
      <c r="F62" s="118">
        <v>102</v>
      </c>
      <c r="G62" s="118"/>
      <c r="H62" s="118">
        <f>F62+G62</f>
        <v>102</v>
      </c>
    </row>
    <row r="63" spans="1:8" ht="40.5" customHeight="1" x14ac:dyDescent="0.2">
      <c r="A63" s="114" t="s">
        <v>312</v>
      </c>
      <c r="B63" s="115" t="s">
        <v>313</v>
      </c>
      <c r="C63" s="116" t="s">
        <v>296</v>
      </c>
      <c r="D63" s="115"/>
      <c r="E63" s="117" t="s">
        <v>309</v>
      </c>
      <c r="F63" s="118">
        <v>102</v>
      </c>
      <c r="G63" s="118"/>
      <c r="H63" s="118">
        <f>F63+G63</f>
        <v>102</v>
      </c>
    </row>
    <row r="64" spans="1:8" ht="40.5" customHeight="1" x14ac:dyDescent="0.2">
      <c r="A64" s="114" t="s">
        <v>314</v>
      </c>
      <c r="B64" s="115"/>
      <c r="C64" s="116" t="s">
        <v>296</v>
      </c>
      <c r="D64" s="115"/>
      <c r="E64" s="117" t="s">
        <v>309</v>
      </c>
      <c r="F64" s="118">
        <v>81</v>
      </c>
      <c r="G64" s="118"/>
      <c r="H64" s="118">
        <f>F64+G64</f>
        <v>81</v>
      </c>
    </row>
    <row r="66" spans="1:8" x14ac:dyDescent="0.2">
      <c r="A66" s="3"/>
      <c r="B66" s="3"/>
      <c r="C66" s="119"/>
      <c r="D66" s="3"/>
      <c r="E66" s="98"/>
      <c r="F66" s="120"/>
      <c r="G66" s="120"/>
      <c r="H66" s="120"/>
    </row>
    <row r="67" spans="1:8" x14ac:dyDescent="0.2">
      <c r="A67" s="3"/>
      <c r="B67" s="3"/>
      <c r="C67" s="119"/>
      <c r="D67" s="3"/>
      <c r="E67" s="98"/>
      <c r="F67" s="120"/>
      <c r="G67" s="120"/>
      <c r="H67" s="120"/>
    </row>
    <row r="68" spans="1:8" x14ac:dyDescent="0.2">
      <c r="A68" s="3"/>
      <c r="B68" s="3"/>
      <c r="C68" s="119"/>
      <c r="D68" s="3"/>
      <c r="E68" s="98"/>
      <c r="F68" s="120"/>
      <c r="G68" s="120"/>
      <c r="H68" s="120"/>
    </row>
    <row r="69" spans="1:8" ht="38.450000000000003" customHeight="1" x14ac:dyDescent="0.2">
      <c r="A69" s="3"/>
      <c r="B69" s="3"/>
      <c r="C69" s="119"/>
      <c r="D69" s="3"/>
      <c r="E69" s="98"/>
      <c r="F69" s="120"/>
      <c r="G69" s="120"/>
      <c r="H69" s="120"/>
    </row>
    <row r="70" spans="1:8" ht="18" x14ac:dyDescent="0.2">
      <c r="C70" s="121"/>
      <c r="D70" s="121"/>
      <c r="E70" s="122"/>
      <c r="F70" s="71"/>
    </row>
    <row r="71" spans="1:8" ht="15.75" x14ac:dyDescent="0.2">
      <c r="A71" s="266" t="s">
        <v>3</v>
      </c>
      <c r="B71" s="266"/>
      <c r="C71" s="242" t="str">
        <f>[2]DADOS!C8</f>
        <v>Eng.ª Civil Flávia Cristina Barbosa</v>
      </c>
      <c r="D71" s="242"/>
      <c r="E71" s="242"/>
    </row>
    <row r="72" spans="1:8" ht="18" x14ac:dyDescent="0.2">
      <c r="B72" s="123"/>
      <c r="C72" s="224" t="str">
        <f>"CREA: "&amp;[2]DADOS!C9</f>
        <v>CREA: MG- 187.842/D</v>
      </c>
      <c r="D72" s="224"/>
      <c r="E72" s="224"/>
    </row>
  </sheetData>
  <mergeCells count="19">
    <mergeCell ref="C72:E72"/>
    <mergeCell ref="B44:D44"/>
    <mergeCell ref="B50:D50"/>
    <mergeCell ref="B56:D56"/>
    <mergeCell ref="B60:D60"/>
    <mergeCell ref="A71:B71"/>
    <mergeCell ref="C71:E71"/>
    <mergeCell ref="B38:D38"/>
    <mergeCell ref="A1:F2"/>
    <mergeCell ref="A3:B4"/>
    <mergeCell ref="C3:E3"/>
    <mergeCell ref="F3:H4"/>
    <mergeCell ref="C4:E4"/>
    <mergeCell ref="A6:H6"/>
    <mergeCell ref="B8:D8"/>
    <mergeCell ref="B14:D14"/>
    <mergeCell ref="B20:D20"/>
    <mergeCell ref="B26:D26"/>
    <mergeCell ref="B32:D32"/>
  </mergeCells>
  <hyperlinks>
    <hyperlink ref="D16" r:id="rId1" xr:uid="{4BEC11DF-C3D7-499F-A790-2C76403DBF59}"/>
    <hyperlink ref="D17" r:id="rId2" xr:uid="{18D339DB-E8D1-4780-9813-E4DF3B654987}"/>
    <hyperlink ref="D22" r:id="rId3" xr:uid="{61D520B4-3BE9-44E0-8617-DD5AF59B02F8}"/>
    <hyperlink ref="D23" r:id="rId4" xr:uid="{09BF6D4F-F929-4FFD-B8D8-FD390A84ABE7}"/>
    <hyperlink ref="D24" r:id="rId5" xr:uid="{3180A8FF-3C49-4C0D-9D49-EA300587BBF7}"/>
    <hyperlink ref="D28" r:id="rId6" xr:uid="{5EA504EE-7184-4235-B3E2-0A92B781C219}"/>
    <hyperlink ref="D29" r:id="rId7" xr:uid="{A2553AC3-8932-4F7A-8AF5-0CC2D075A63F}"/>
    <hyperlink ref="D30" r:id="rId8" xr:uid="{3D3A4AB4-B511-4293-9726-125EEFE1CD0A}"/>
    <hyperlink ref="D34" r:id="rId9" xr:uid="{50AAA2B3-64EC-4D78-81EB-4B2F103E555D}"/>
    <hyperlink ref="D35" r:id="rId10" xr:uid="{011A464D-F229-4A6E-BAF6-2E30601F20A8}"/>
    <hyperlink ref="D36" r:id="rId11" xr:uid="{C09B681E-F646-4025-9BA5-541475E2325C}"/>
    <hyperlink ref="D18" r:id="rId12" xr:uid="{D1132450-5C19-4DDF-BAB7-7202056DF991}"/>
    <hyperlink ref="C10" r:id="rId13" xr:uid="{86EFB673-9BB7-4BA7-8BD8-46E70772F2AC}"/>
    <hyperlink ref="C11" r:id="rId14" xr:uid="{F5DE55FF-9322-4F36-87D8-F1B699AB4716}"/>
    <hyperlink ref="C12" r:id="rId15" xr:uid="{53872AF3-47C1-4375-87F8-198EE4DC4AC0}"/>
  </hyperlinks>
  <pageMargins left="0.51181102362204722" right="0.51181102362204722" top="0.78740157480314965" bottom="0.78740157480314965" header="0.31496062992125984" footer="0.31496062992125984"/>
  <pageSetup paperSize="9" scale="57" fitToHeight="2000" orientation="landscape" r:id="rId16"/>
  <headerFooter>
    <oddFooter>Página &amp;P de &amp;N</oddFooter>
  </headerFooter>
  <rowBreaks count="2" manualBreakCount="2">
    <brk id="31" max="7" man="1"/>
    <brk id="55" max="7" man="1"/>
  </rowBreaks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780D-EADE-4D8B-A4F7-5437E4E9B85E}">
  <sheetPr>
    <pageSetUpPr fitToPage="1"/>
  </sheetPr>
  <dimension ref="A1:L30"/>
  <sheetViews>
    <sheetView view="pageBreakPreview" zoomScale="55" zoomScaleNormal="55" zoomScaleSheetLayoutView="55" workbookViewId="0">
      <selection activeCell="B16" sqref="B16"/>
    </sheetView>
  </sheetViews>
  <sheetFormatPr defaultColWidth="9" defaultRowHeight="18" x14ac:dyDescent="0.2"/>
  <cols>
    <col min="1" max="1" width="26.25" style="190" customWidth="1"/>
    <col min="2" max="2" width="80.75" style="191" customWidth="1"/>
    <col min="3" max="3" width="18.375" style="107" customWidth="1"/>
    <col min="4" max="4" width="18.25" style="188" customWidth="1"/>
    <col min="5" max="5" width="22.375" style="16" bestFit="1" customWidth="1"/>
    <col min="6" max="6" width="27.75" style="16" customWidth="1"/>
    <col min="7" max="7" width="25.25" style="16" customWidth="1"/>
    <col min="8" max="8" width="25.375" style="16" customWidth="1"/>
    <col min="9" max="9" width="27" style="16" bestFit="1" customWidth="1"/>
    <col min="10" max="10" width="22.625" style="16" bestFit="1" customWidth="1"/>
    <col min="11" max="11" width="9" style="16"/>
    <col min="12" max="12" width="22.625" style="16" bestFit="1" customWidth="1"/>
    <col min="13" max="16384" width="9" style="16"/>
  </cols>
  <sheetData>
    <row r="1" spans="1:12" ht="21.75" customHeight="1" thickBot="1" x14ac:dyDescent="0.25">
      <c r="A1" s="255" t="s">
        <v>115</v>
      </c>
      <c r="B1" s="255"/>
      <c r="C1" s="255"/>
      <c r="D1" s="255"/>
      <c r="E1" s="255"/>
      <c r="F1" s="255"/>
      <c r="G1" s="256"/>
      <c r="H1" s="51" t="s">
        <v>1</v>
      </c>
      <c r="I1" s="52" t="str">
        <f>'MEMORIA DE CALCULO SEM CHI'!H1</f>
        <v>R08</v>
      </c>
    </row>
    <row r="2" spans="1:12" ht="18.75" thickBot="1" x14ac:dyDescent="0.25">
      <c r="A2" s="258"/>
      <c r="B2" s="258"/>
      <c r="C2" s="258"/>
      <c r="D2" s="258"/>
      <c r="E2" s="258"/>
      <c r="F2" s="258"/>
      <c r="G2" s="259"/>
      <c r="H2" s="53" t="s">
        <v>6</v>
      </c>
      <c r="I2" s="77">
        <f ca="1">'MEMORIA DE CALCULO SEM CHI'!H2</f>
        <v>45180</v>
      </c>
    </row>
    <row r="3" spans="1:12" ht="20.25" customHeight="1" x14ac:dyDescent="0.2">
      <c r="A3" s="226" t="s">
        <v>7</v>
      </c>
      <c r="B3" s="235" t="s">
        <v>8</v>
      </c>
      <c r="C3" s="236"/>
      <c r="D3" s="237"/>
      <c r="E3" s="55" t="s">
        <v>5</v>
      </c>
      <c r="F3" s="136"/>
      <c r="G3" s="136"/>
      <c r="H3" s="55" t="s">
        <v>116</v>
      </c>
      <c r="I3" s="56"/>
    </row>
    <row r="4" spans="1:12" ht="72.75" customHeight="1" thickBot="1" x14ac:dyDescent="0.25">
      <c r="A4" s="229"/>
      <c r="B4" s="246" t="str">
        <f>'MEMORIA DE CALCULO SEM CHI'!C4</f>
        <v>COLETA DE RESÍDUOS SÓLIDOS NO MUNICÍPIO DE POUSO ALEGRE-MG</v>
      </c>
      <c r="C4" s="247"/>
      <c r="D4" s="248"/>
      <c r="E4" s="267"/>
      <c r="F4" s="268"/>
      <c r="G4" s="269"/>
      <c r="H4" s="238" t="str">
        <f>DADOS!C7</f>
        <v>SINAPI - 07/2023 - Minas Gerais
SICRO3 - 04/2023 - Minas Gerais
SETOP - 04/2023 - Minas Gerais
SUDECAP - 04/2023 - Minas Gerais</v>
      </c>
      <c r="I4" s="270"/>
    </row>
    <row r="5" spans="1:12" ht="22.5" customHeight="1" thickBot="1" x14ac:dyDescent="0.25">
      <c r="A5" s="232"/>
      <c r="B5" s="249"/>
      <c r="C5" s="250"/>
      <c r="D5" s="251"/>
      <c r="E5" s="257"/>
      <c r="F5" s="258"/>
      <c r="G5" s="259"/>
      <c r="H5" s="57" t="s">
        <v>9</v>
      </c>
      <c r="I5" s="58">
        <v>0.2712</v>
      </c>
    </row>
    <row r="6" spans="1:12" s="59" customFormat="1" ht="7.9" customHeight="1" thickBot="1" x14ac:dyDescent="0.25">
      <c r="A6" s="272"/>
      <c r="B6" s="273"/>
      <c r="C6" s="273"/>
      <c r="D6" s="273"/>
      <c r="E6" s="273"/>
      <c r="F6" s="273"/>
      <c r="G6" s="273"/>
      <c r="H6" s="273"/>
      <c r="I6" s="273"/>
    </row>
    <row r="7" spans="1:12" ht="27.6" customHeight="1" thickBot="1" x14ac:dyDescent="0.25">
      <c r="A7" s="264" t="str">
        <f>A1&amp;" DE PROJETO EXECUTIVO - "&amp;B4</f>
        <v>PLANILHA ORÇAMENTÁRIA DE PROJETO EXECUTIVO - COLETA DE RESÍDUOS SÓLIDOS NO MUNICÍPIO DE POUSO ALEGRE-MG</v>
      </c>
      <c r="B7" s="264"/>
      <c r="C7" s="264"/>
      <c r="D7" s="264"/>
      <c r="E7" s="264"/>
      <c r="F7" s="264"/>
      <c r="G7" s="264"/>
      <c r="H7" s="264"/>
      <c r="I7" s="264"/>
    </row>
    <row r="8" spans="1:12" s="59" customFormat="1" ht="7.9" customHeight="1" thickBot="1" x14ac:dyDescent="0.25">
      <c r="A8" s="272"/>
      <c r="B8" s="273"/>
      <c r="C8" s="273"/>
      <c r="D8" s="273"/>
      <c r="E8" s="273"/>
      <c r="F8" s="273"/>
      <c r="G8" s="273"/>
      <c r="H8" s="273"/>
      <c r="I8" s="273"/>
    </row>
    <row r="9" spans="1:12" s="59" customFormat="1" ht="36.75" thickBot="1" x14ac:dyDescent="0.25">
      <c r="A9" s="60" t="s">
        <v>117</v>
      </c>
      <c r="B9" s="61" t="s">
        <v>120</v>
      </c>
      <c r="C9" s="61" t="s">
        <v>121</v>
      </c>
      <c r="D9" s="62" t="s">
        <v>18</v>
      </c>
      <c r="E9" s="61" t="s">
        <v>209</v>
      </c>
      <c r="F9" s="63" t="s">
        <v>480</v>
      </c>
      <c r="G9" s="63" t="s">
        <v>488</v>
      </c>
      <c r="H9" s="63" t="s">
        <v>489</v>
      </c>
      <c r="I9" s="63" t="s">
        <v>490</v>
      </c>
      <c r="J9" s="143"/>
    </row>
    <row r="10" spans="1:12" s="180" customFormat="1" ht="39.75" customHeight="1" x14ac:dyDescent="0.25">
      <c r="A10" s="174" t="s">
        <v>124</v>
      </c>
      <c r="B10" s="175" t="s">
        <v>54</v>
      </c>
      <c r="C10" s="176" t="s">
        <v>483</v>
      </c>
      <c r="D10" s="177">
        <v>1</v>
      </c>
      <c r="E10" s="178">
        <f>F10/D10/12</f>
        <v>262572.46000000002</v>
      </c>
      <c r="F10" s="178">
        <f>COMPOSIÇÕES!$I$10</f>
        <v>3150869.52</v>
      </c>
      <c r="G10" s="178">
        <f>F10</f>
        <v>3150869.52</v>
      </c>
      <c r="H10" s="178">
        <f>F10/2</f>
        <v>1575434.76</v>
      </c>
      <c r="I10" s="178">
        <f>SUM(F10:H10)</f>
        <v>7877173.7999999998</v>
      </c>
      <c r="J10" s="179">
        <f>E10*D10*12</f>
        <v>3150869.5200000005</v>
      </c>
      <c r="L10" s="181">
        <f>I10-J10</f>
        <v>4726304.2799999993</v>
      </c>
    </row>
    <row r="11" spans="1:12" s="180" customFormat="1" ht="39.75" customHeight="1" x14ac:dyDescent="0.25">
      <c r="A11" s="174" t="s">
        <v>128</v>
      </c>
      <c r="B11" s="175" t="s">
        <v>221</v>
      </c>
      <c r="C11" s="176" t="s">
        <v>483</v>
      </c>
      <c r="D11" s="177">
        <v>1</v>
      </c>
      <c r="E11" s="178">
        <f t="shared" ref="E11:E23" si="0">F11/D11/12</f>
        <v>193250.76</v>
      </c>
      <c r="F11" s="178">
        <f>COMPOSIÇÕES!$I$29</f>
        <v>2319009.12</v>
      </c>
      <c r="G11" s="178">
        <f t="shared" ref="G11:G23" si="1">F11</f>
        <v>2319009.12</v>
      </c>
      <c r="H11" s="178">
        <f t="shared" ref="H11:H23" si="2">F11/2</f>
        <v>1159504.56</v>
      </c>
      <c r="I11" s="178">
        <f t="shared" ref="I11:I22" si="3">SUM(F11:H11)</f>
        <v>5797522.8000000007</v>
      </c>
      <c r="J11" s="179">
        <f t="shared" ref="J11:J23" si="4">E11*D11*12</f>
        <v>2319009.12</v>
      </c>
      <c r="L11" s="181">
        <f t="shared" ref="L11:L15" si="5">I11-J11</f>
        <v>3478513.6800000006</v>
      </c>
    </row>
    <row r="12" spans="1:12" s="180" customFormat="1" ht="39.75" customHeight="1" x14ac:dyDescent="0.25">
      <c r="A12" s="174" t="s">
        <v>129</v>
      </c>
      <c r="B12" s="175" t="s">
        <v>23</v>
      </c>
      <c r="C12" s="176" t="s">
        <v>499</v>
      </c>
      <c r="D12" s="177">
        <v>2965.16</v>
      </c>
      <c r="E12" s="178">
        <f t="shared" si="0"/>
        <v>511.09281792550831</v>
      </c>
      <c r="F12" s="178">
        <f>COMPOSIÇÕES!$I$33</f>
        <v>18185663.760000002</v>
      </c>
      <c r="G12" s="178">
        <f t="shared" si="1"/>
        <v>18185663.760000002</v>
      </c>
      <c r="H12" s="178">
        <f t="shared" si="2"/>
        <v>9092831.8800000008</v>
      </c>
      <c r="I12" s="178">
        <f t="shared" si="3"/>
        <v>45464159.400000006</v>
      </c>
      <c r="J12" s="179">
        <f t="shared" si="4"/>
        <v>18185663.760000002</v>
      </c>
      <c r="L12" s="181">
        <f t="shared" si="5"/>
        <v>27278495.640000004</v>
      </c>
    </row>
    <row r="13" spans="1:12" s="180" customFormat="1" ht="39.75" customHeight="1" x14ac:dyDescent="0.25">
      <c r="A13" s="174" t="s">
        <v>130</v>
      </c>
      <c r="B13" s="175" t="s">
        <v>24</v>
      </c>
      <c r="C13" s="176" t="s">
        <v>499</v>
      </c>
      <c r="D13" s="177">
        <v>168.89</v>
      </c>
      <c r="E13" s="178">
        <f t="shared" si="0"/>
        <v>977.26620877494224</v>
      </c>
      <c r="F13" s="178">
        <f>COMPOSIÇÕES!$I$44</f>
        <v>1980605.88</v>
      </c>
      <c r="G13" s="178">
        <f t="shared" si="1"/>
        <v>1980605.88</v>
      </c>
      <c r="H13" s="178">
        <f t="shared" si="2"/>
        <v>990302.94</v>
      </c>
      <c r="I13" s="178">
        <f t="shared" si="3"/>
        <v>4951514.6999999993</v>
      </c>
      <c r="J13" s="179">
        <f t="shared" si="4"/>
        <v>1980605.88</v>
      </c>
      <c r="L13" s="181">
        <f t="shared" si="5"/>
        <v>2970908.8199999994</v>
      </c>
    </row>
    <row r="14" spans="1:12" s="180" customFormat="1" ht="39.75" customHeight="1" x14ac:dyDescent="0.25">
      <c r="A14" s="174" t="s">
        <v>132</v>
      </c>
      <c r="B14" s="175" t="s">
        <v>210</v>
      </c>
      <c r="C14" s="176" t="s">
        <v>502</v>
      </c>
      <c r="D14" s="177">
        <v>1</v>
      </c>
      <c r="E14" s="178">
        <f t="shared" si="0"/>
        <v>83976.25</v>
      </c>
      <c r="F14" s="178">
        <f>COMPOSIÇÕES!$I$49</f>
        <v>1007715</v>
      </c>
      <c r="G14" s="178">
        <f t="shared" si="1"/>
        <v>1007715</v>
      </c>
      <c r="H14" s="178">
        <f t="shared" si="2"/>
        <v>503857.5</v>
      </c>
      <c r="I14" s="178">
        <f t="shared" si="3"/>
        <v>2519287.5</v>
      </c>
      <c r="J14" s="179">
        <f t="shared" si="4"/>
        <v>1007715</v>
      </c>
      <c r="L14" s="181">
        <f t="shared" si="5"/>
        <v>1511572.5</v>
      </c>
    </row>
    <row r="15" spans="1:12" s="180" customFormat="1" ht="39.75" customHeight="1" x14ac:dyDescent="0.25">
      <c r="A15" s="174" t="s">
        <v>133</v>
      </c>
      <c r="B15" s="175" t="s">
        <v>513</v>
      </c>
      <c r="C15" s="176" t="s">
        <v>501</v>
      </c>
      <c r="D15" s="177">
        <v>1500</v>
      </c>
      <c r="E15" s="178">
        <f t="shared" si="0"/>
        <v>264.28000000000003</v>
      </c>
      <c r="F15" s="178">
        <f>COMPOSIÇÕES!$I$53</f>
        <v>4757040</v>
      </c>
      <c r="G15" s="178">
        <f t="shared" si="1"/>
        <v>4757040</v>
      </c>
      <c r="H15" s="178">
        <f t="shared" si="2"/>
        <v>2378520</v>
      </c>
      <c r="I15" s="178">
        <f t="shared" si="3"/>
        <v>11892600</v>
      </c>
      <c r="J15" s="179">
        <f t="shared" si="4"/>
        <v>4757040.0000000009</v>
      </c>
      <c r="L15" s="181">
        <f t="shared" si="5"/>
        <v>7135559.9999999991</v>
      </c>
    </row>
    <row r="16" spans="1:12" s="180" customFormat="1" ht="39.75" customHeight="1" x14ac:dyDescent="0.25">
      <c r="A16" s="174" t="s">
        <v>471</v>
      </c>
      <c r="B16" s="175" t="s">
        <v>227</v>
      </c>
      <c r="C16" s="176" t="s">
        <v>501</v>
      </c>
      <c r="D16" s="177">
        <v>12</v>
      </c>
      <c r="E16" s="178">
        <f>F16/D16/12</f>
        <v>20231.849999999999</v>
      </c>
      <c r="F16" s="178">
        <f>COMPOSIÇÕES!$I$55</f>
        <v>2913386.4</v>
      </c>
      <c r="G16" s="178">
        <v>0</v>
      </c>
      <c r="H16" s="178">
        <v>0</v>
      </c>
      <c r="I16" s="178">
        <f>SUM(F16:H16)</f>
        <v>2913386.4</v>
      </c>
      <c r="J16" s="179">
        <f t="shared" si="4"/>
        <v>2913386.4</v>
      </c>
      <c r="L16" s="181">
        <f t="shared" ref="L16" si="6">I16-J16</f>
        <v>0</v>
      </c>
    </row>
    <row r="17" spans="1:12" s="180" customFormat="1" ht="39.75" customHeight="1" x14ac:dyDescent="0.25">
      <c r="A17" s="174" t="s">
        <v>472</v>
      </c>
      <c r="B17" s="175" t="s">
        <v>228</v>
      </c>
      <c r="C17" s="176" t="s">
        <v>501</v>
      </c>
      <c r="D17" s="177">
        <v>20</v>
      </c>
      <c r="E17" s="178">
        <f t="shared" si="0"/>
        <v>7500.0516666666663</v>
      </c>
      <c r="F17" s="178">
        <f>COMPOSIÇÕES!$I$58</f>
        <v>1800012.4</v>
      </c>
      <c r="G17" s="178">
        <v>0</v>
      </c>
      <c r="H17" s="178">
        <v>0</v>
      </c>
      <c r="I17" s="178">
        <f t="shared" si="3"/>
        <v>1800012.4</v>
      </c>
      <c r="J17" s="179">
        <f t="shared" si="4"/>
        <v>1800012.4</v>
      </c>
      <c r="L17" s="181">
        <f>I17-J17</f>
        <v>0</v>
      </c>
    </row>
    <row r="18" spans="1:12" s="180" customFormat="1" ht="39.75" customHeight="1" x14ac:dyDescent="0.25">
      <c r="A18" s="174" t="s">
        <v>473</v>
      </c>
      <c r="B18" s="175" t="s">
        <v>31</v>
      </c>
      <c r="C18" s="176" t="s">
        <v>500</v>
      </c>
      <c r="D18" s="177">
        <v>5263</v>
      </c>
      <c r="E18" s="178">
        <f t="shared" si="0"/>
        <v>124.93625055418329</v>
      </c>
      <c r="F18" s="178">
        <f>COMPOSIÇÕES!$I$61</f>
        <v>7890473.8399999999</v>
      </c>
      <c r="G18" s="178">
        <f t="shared" si="1"/>
        <v>7890473.8399999999</v>
      </c>
      <c r="H18" s="178">
        <f t="shared" si="2"/>
        <v>3945236.92</v>
      </c>
      <c r="I18" s="178">
        <f t="shared" si="3"/>
        <v>19726184.600000001</v>
      </c>
      <c r="J18" s="179">
        <f t="shared" si="4"/>
        <v>7890473.8399999999</v>
      </c>
      <c r="L18" s="181">
        <f t="shared" ref="L18:L23" si="7">I18-J18</f>
        <v>11835710.760000002</v>
      </c>
    </row>
    <row r="19" spans="1:12" s="180" customFormat="1" ht="39.75" customHeight="1" x14ac:dyDescent="0.25">
      <c r="A19" s="174" t="s">
        <v>474</v>
      </c>
      <c r="B19" s="175" t="s">
        <v>256</v>
      </c>
      <c r="C19" s="176" t="s">
        <v>483</v>
      </c>
      <c r="D19" s="177">
        <v>8</v>
      </c>
      <c r="E19" s="178">
        <f t="shared" si="0"/>
        <v>94217.87</v>
      </c>
      <c r="F19" s="178">
        <f>COMPOSIÇÕES!$I$68</f>
        <v>9044915.5199999996</v>
      </c>
      <c r="G19" s="178">
        <f t="shared" si="1"/>
        <v>9044915.5199999996</v>
      </c>
      <c r="H19" s="178">
        <f t="shared" si="2"/>
        <v>4522457.76</v>
      </c>
      <c r="I19" s="178">
        <f t="shared" si="3"/>
        <v>22612288.799999997</v>
      </c>
      <c r="J19" s="179">
        <f t="shared" si="4"/>
        <v>9044915.5199999996</v>
      </c>
      <c r="L19" s="181">
        <f t="shared" si="7"/>
        <v>13567373.279999997</v>
      </c>
    </row>
    <row r="20" spans="1:12" s="180" customFormat="1" ht="39.75" customHeight="1" x14ac:dyDescent="0.25">
      <c r="A20" s="174" t="s">
        <v>475</v>
      </c>
      <c r="B20" s="175" t="s">
        <v>36</v>
      </c>
      <c r="C20" s="176" t="s">
        <v>483</v>
      </c>
      <c r="D20" s="177">
        <v>1</v>
      </c>
      <c r="E20" s="178">
        <f t="shared" si="0"/>
        <v>211491.33</v>
      </c>
      <c r="F20" s="178">
        <f>COMPOSIÇÕES!$I$75</f>
        <v>2537895.96</v>
      </c>
      <c r="G20" s="178">
        <f t="shared" si="1"/>
        <v>2537895.96</v>
      </c>
      <c r="H20" s="178">
        <f t="shared" si="2"/>
        <v>1268947.98</v>
      </c>
      <c r="I20" s="178">
        <f t="shared" si="3"/>
        <v>6344739.9000000004</v>
      </c>
      <c r="J20" s="179">
        <f t="shared" si="4"/>
        <v>2537895.96</v>
      </c>
      <c r="L20" s="181">
        <f t="shared" si="7"/>
        <v>3806843.9400000004</v>
      </c>
    </row>
    <row r="21" spans="1:12" s="180" customFormat="1" ht="39.75" customHeight="1" x14ac:dyDescent="0.25">
      <c r="A21" s="174" t="s">
        <v>476</v>
      </c>
      <c r="B21" s="175" t="s">
        <v>230</v>
      </c>
      <c r="C21" s="176" t="s">
        <v>483</v>
      </c>
      <c r="D21" s="177">
        <v>1</v>
      </c>
      <c r="E21" s="178">
        <f t="shared" si="0"/>
        <v>102990.63</v>
      </c>
      <c r="F21" s="178">
        <f>COMPOSIÇÕES!$I$85</f>
        <v>1235887.56</v>
      </c>
      <c r="G21" s="178">
        <f t="shared" si="1"/>
        <v>1235887.56</v>
      </c>
      <c r="H21" s="178">
        <f t="shared" si="2"/>
        <v>617943.78</v>
      </c>
      <c r="I21" s="178">
        <f t="shared" si="3"/>
        <v>3089718.9000000004</v>
      </c>
      <c r="J21" s="179">
        <f t="shared" si="4"/>
        <v>1235887.56</v>
      </c>
      <c r="L21" s="181">
        <f t="shared" si="7"/>
        <v>1853831.3400000003</v>
      </c>
    </row>
    <row r="22" spans="1:12" s="180" customFormat="1" ht="39.75" customHeight="1" x14ac:dyDescent="0.25">
      <c r="A22" s="174" t="s">
        <v>477</v>
      </c>
      <c r="B22" s="175" t="s">
        <v>257</v>
      </c>
      <c r="C22" s="176" t="s">
        <v>483</v>
      </c>
      <c r="D22" s="177">
        <v>1</v>
      </c>
      <c r="E22" s="178">
        <f t="shared" si="0"/>
        <v>148569.53</v>
      </c>
      <c r="F22" s="178">
        <f>COMPOSIÇÕES!$I$89</f>
        <v>1782834.36</v>
      </c>
      <c r="G22" s="178">
        <f t="shared" si="1"/>
        <v>1782834.36</v>
      </c>
      <c r="H22" s="178">
        <f t="shared" si="2"/>
        <v>891417.18</v>
      </c>
      <c r="I22" s="178">
        <f t="shared" si="3"/>
        <v>4457085.9000000004</v>
      </c>
      <c r="J22" s="179">
        <f t="shared" si="4"/>
        <v>1782834.3599999999</v>
      </c>
      <c r="L22" s="181">
        <f t="shared" si="7"/>
        <v>2674251.5400000005</v>
      </c>
    </row>
    <row r="23" spans="1:12" s="180" customFormat="1" ht="39.75" customHeight="1" x14ac:dyDescent="0.25">
      <c r="A23" s="174" t="s">
        <v>478</v>
      </c>
      <c r="B23" s="175" t="s">
        <v>234</v>
      </c>
      <c r="C23" s="176" t="s">
        <v>483</v>
      </c>
      <c r="D23" s="177">
        <v>1</v>
      </c>
      <c r="E23" s="178">
        <f t="shared" si="0"/>
        <v>78583.919166666674</v>
      </c>
      <c r="F23" s="178">
        <f>COMPOSIÇÕES!$I$97</f>
        <v>943007.03</v>
      </c>
      <c r="G23" s="178">
        <f t="shared" si="1"/>
        <v>943007.03</v>
      </c>
      <c r="H23" s="178">
        <f t="shared" si="2"/>
        <v>471503.51500000001</v>
      </c>
      <c r="I23" s="178">
        <f>SUM(F23:H23)</f>
        <v>2357517.5750000002</v>
      </c>
      <c r="J23" s="179">
        <f t="shared" si="4"/>
        <v>943007.03</v>
      </c>
      <c r="L23" s="181">
        <f t="shared" si="7"/>
        <v>1414510.5450000002</v>
      </c>
    </row>
    <row r="24" spans="1:12" s="180" customFormat="1" ht="34.5" customHeight="1" thickBot="1" x14ac:dyDescent="0.3">
      <c r="A24" s="182"/>
      <c r="B24" s="182"/>
      <c r="C24" s="182"/>
      <c r="D24" s="182"/>
      <c r="E24" s="182"/>
      <c r="F24" s="182"/>
      <c r="G24" s="182"/>
      <c r="H24" s="182"/>
      <c r="I24" s="182"/>
    </row>
    <row r="25" spans="1:12" s="59" customFormat="1" ht="39.75" customHeight="1" thickBot="1" x14ac:dyDescent="0.25">
      <c r="A25" s="275" t="s">
        <v>134</v>
      </c>
      <c r="B25" s="276"/>
      <c r="C25" s="276"/>
      <c r="D25" s="276"/>
      <c r="E25" s="277"/>
      <c r="F25" s="152">
        <f>SUM(F10:F23)</f>
        <v>59549316.350000001</v>
      </c>
      <c r="G25" s="152">
        <f>SUM(G10:G23)</f>
        <v>54835917.550000004</v>
      </c>
      <c r="H25" s="152">
        <f>SUM(H10:H23)</f>
        <v>27417958.775000002</v>
      </c>
      <c r="I25" s="152">
        <f>SUM(I10:I23)</f>
        <v>141803192.67500001</v>
      </c>
    </row>
    <row r="26" spans="1:12" s="180" customFormat="1" x14ac:dyDescent="0.25">
      <c r="A26" s="183"/>
      <c r="B26" s="184"/>
      <c r="C26" s="185"/>
      <c r="D26" s="186"/>
      <c r="E26" s="186"/>
      <c r="F26" s="186"/>
      <c r="G26" s="186"/>
      <c r="H26" s="186"/>
      <c r="I26" s="187"/>
    </row>
    <row r="27" spans="1:12" s="180" customFormat="1" ht="87.75" customHeight="1" x14ac:dyDescent="0.25">
      <c r="A27" s="183"/>
      <c r="B27" s="184"/>
      <c r="C27" s="107"/>
      <c r="D27" s="188"/>
      <c r="E27" s="16"/>
      <c r="F27" s="186"/>
      <c r="G27" s="189"/>
      <c r="H27" s="189"/>
      <c r="I27" s="187"/>
    </row>
    <row r="28" spans="1:12" s="180" customFormat="1" x14ac:dyDescent="0.25">
      <c r="A28" s="183"/>
      <c r="B28" s="184"/>
      <c r="C28" s="107"/>
      <c r="D28" s="188"/>
      <c r="E28" s="16"/>
      <c r="F28" s="186"/>
      <c r="G28" s="186"/>
      <c r="H28" s="186"/>
      <c r="I28" s="187"/>
    </row>
    <row r="29" spans="1:12" x14ac:dyDescent="0.2">
      <c r="C29" s="274" t="str">
        <f>[1]DADOS!C8</f>
        <v>Eng.ª Civil Flávia Cristina Barbosa</v>
      </c>
      <c r="D29" s="274"/>
      <c r="E29" s="274"/>
      <c r="F29" s="71"/>
      <c r="G29" s="71"/>
      <c r="H29" s="71"/>
      <c r="I29" s="149"/>
    </row>
    <row r="30" spans="1:12" x14ac:dyDescent="0.2">
      <c r="C30" s="271" t="str">
        <f>"CREA: "&amp;[1]DADOS!C9</f>
        <v>CREA: MG- 187.842/D</v>
      </c>
      <c r="D30" s="271"/>
      <c r="E30" s="271"/>
      <c r="F30" s="73"/>
      <c r="G30" s="73"/>
      <c r="H30" s="73"/>
      <c r="I30" s="149"/>
    </row>
  </sheetData>
  <mergeCells count="12">
    <mergeCell ref="E4:G5"/>
    <mergeCell ref="A1:G2"/>
    <mergeCell ref="H4:I4"/>
    <mergeCell ref="C30:E30"/>
    <mergeCell ref="A7:I7"/>
    <mergeCell ref="A8:I8"/>
    <mergeCell ref="C29:E29"/>
    <mergeCell ref="A6:I6"/>
    <mergeCell ref="A25:E25"/>
    <mergeCell ref="A3:A5"/>
    <mergeCell ref="B4:D5"/>
    <mergeCell ref="B3:D3"/>
  </mergeCells>
  <pageMargins left="0.51181102362204722" right="0.51181102362204722" top="0.78740157480314965" bottom="0.78740157480314965" header="0.31496062992125984" footer="0.31496062992125984"/>
  <pageSetup paperSize="9" scale="46" fitToHeight="0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854B-2F8D-4A33-8555-B930B968D08C}">
  <sheetPr>
    <pageSetUpPr fitToPage="1"/>
  </sheetPr>
  <dimension ref="A1:K30"/>
  <sheetViews>
    <sheetView view="pageBreakPreview" zoomScale="70" zoomScaleNormal="55" zoomScaleSheetLayoutView="70" workbookViewId="0">
      <selection activeCell="B13" sqref="B13"/>
    </sheetView>
  </sheetViews>
  <sheetFormatPr defaultColWidth="9" defaultRowHeight="15" x14ac:dyDescent="0.2"/>
  <cols>
    <col min="1" max="1" width="26.25" style="32" customWidth="1"/>
    <col min="2" max="2" width="80.75" style="2" customWidth="1"/>
    <col min="3" max="3" width="18" style="74" customWidth="1"/>
    <col min="4" max="4" width="16.375" style="74" customWidth="1"/>
    <col min="5" max="5" width="19.25" style="75" bestFit="1" customWidth="1"/>
    <col min="6" max="6" width="21.875" style="75" customWidth="1"/>
    <col min="7" max="7" width="20.75" style="1" bestFit="1" customWidth="1"/>
    <col min="8" max="8" width="16.875" style="1" bestFit="1" customWidth="1"/>
    <col min="9" max="9" width="22.625" style="1" bestFit="1" customWidth="1"/>
    <col min="10" max="10" width="9" style="1"/>
    <col min="11" max="11" width="22.625" style="1" bestFit="1" customWidth="1"/>
    <col min="12" max="16384" width="9" style="1"/>
  </cols>
  <sheetData>
    <row r="1" spans="1:11" s="16" customFormat="1" ht="21.75" customHeight="1" thickBot="1" x14ac:dyDescent="0.25">
      <c r="A1" s="255" t="s">
        <v>484</v>
      </c>
      <c r="B1" s="255"/>
      <c r="C1" s="255"/>
      <c r="D1" s="255"/>
      <c r="E1" s="255"/>
      <c r="F1" s="130"/>
      <c r="G1" s="51" t="s">
        <v>1</v>
      </c>
      <c r="H1" s="52" t="str">
        <f>'MEMORIA DE CALCULO SEM CHI'!H1</f>
        <v>R08</v>
      </c>
    </row>
    <row r="2" spans="1:11" s="16" customFormat="1" ht="18.75" thickBot="1" x14ac:dyDescent="0.25">
      <c r="A2" s="258"/>
      <c r="B2" s="258"/>
      <c r="C2" s="258"/>
      <c r="D2" s="258"/>
      <c r="E2" s="258"/>
      <c r="F2" s="131"/>
      <c r="G2" s="53" t="s">
        <v>6</v>
      </c>
      <c r="H2" s="77">
        <f ca="1">'MEMORIA DE CALCULO SEM CHI'!H2</f>
        <v>45180</v>
      </c>
    </row>
    <row r="3" spans="1:11" s="16" customFormat="1" ht="20.25" customHeight="1" x14ac:dyDescent="0.2">
      <c r="A3" s="226" t="s">
        <v>7</v>
      </c>
      <c r="B3" s="54" t="s">
        <v>8</v>
      </c>
      <c r="C3" s="225" t="s">
        <v>5</v>
      </c>
      <c r="D3" s="226"/>
      <c r="E3" s="226"/>
      <c r="F3" s="132"/>
      <c r="G3" s="55" t="s">
        <v>116</v>
      </c>
      <c r="H3" s="56"/>
    </row>
    <row r="4" spans="1:11" s="16" customFormat="1" ht="72.75" customHeight="1" thickBot="1" x14ac:dyDescent="0.25">
      <c r="A4" s="229"/>
      <c r="B4" s="280" t="str">
        <f>'MEMORIA DE CALCULO SEM CHI'!C4</f>
        <v>COLETA DE RESÍDUOS SÓLIDOS NO MUNICÍPIO DE POUSO ALEGRE-MG</v>
      </c>
      <c r="C4" s="228"/>
      <c r="D4" s="229"/>
      <c r="E4" s="229"/>
      <c r="F4" s="133"/>
      <c r="G4" s="278" t="str">
        <f>DADOS!C7</f>
        <v>SINAPI - 07/2023 - Minas Gerais
SICRO3 - 04/2023 - Minas Gerais
SETOP - 04/2023 - Minas Gerais
SUDECAP - 04/2023 - Minas Gerais</v>
      </c>
      <c r="H4" s="279"/>
    </row>
    <row r="5" spans="1:11" s="16" customFormat="1" ht="22.5" customHeight="1" thickBot="1" x14ac:dyDescent="0.25">
      <c r="A5" s="232"/>
      <c r="B5" s="281"/>
      <c r="C5" s="231"/>
      <c r="D5" s="232"/>
      <c r="E5" s="232"/>
      <c r="F5" s="134"/>
      <c r="G5" s="57" t="s">
        <v>9</v>
      </c>
      <c r="H5" s="58">
        <v>0.2712</v>
      </c>
    </row>
    <row r="6" spans="1:11" s="59" customFormat="1" ht="7.9" customHeight="1" thickBot="1" x14ac:dyDescent="0.25">
      <c r="A6" s="272"/>
      <c r="B6" s="273"/>
      <c r="C6" s="273"/>
      <c r="D6" s="273"/>
      <c r="E6" s="273"/>
      <c r="F6" s="273"/>
      <c r="G6" s="273"/>
      <c r="H6" s="273"/>
    </row>
    <row r="7" spans="1:11" s="16" customFormat="1" ht="27.6" customHeight="1" thickBot="1" x14ac:dyDescent="0.25">
      <c r="A7" s="264" t="str">
        <f>A1&amp;" DE PROJETO EXECUTIVO - "&amp;B4</f>
        <v>CURVA ABC DE 1 À 12 MESES DE PROJETO EXECUTIVO - COLETA DE RESÍDUOS SÓLIDOS NO MUNICÍPIO DE POUSO ALEGRE-MG</v>
      </c>
      <c r="B7" s="264"/>
      <c r="C7" s="264"/>
      <c r="D7" s="264"/>
      <c r="E7" s="264"/>
      <c r="F7" s="264"/>
      <c r="G7" s="264"/>
      <c r="H7" s="264"/>
    </row>
    <row r="8" spans="1:11" s="59" customFormat="1" ht="7.9" customHeight="1" thickBot="1" x14ac:dyDescent="0.25">
      <c r="A8" s="272"/>
      <c r="B8" s="273"/>
      <c r="C8" s="273"/>
      <c r="D8" s="273"/>
      <c r="E8" s="273"/>
      <c r="F8" s="273"/>
      <c r="G8" s="273"/>
      <c r="H8" s="273"/>
    </row>
    <row r="9" spans="1:11" s="59" customFormat="1" ht="54.75" thickBot="1" x14ac:dyDescent="0.25">
      <c r="A9" s="60" t="s">
        <v>117</v>
      </c>
      <c r="B9" s="61" t="s">
        <v>120</v>
      </c>
      <c r="C9" s="61" t="s">
        <v>121</v>
      </c>
      <c r="D9" s="62" t="s">
        <v>18</v>
      </c>
      <c r="E9" s="63" t="s">
        <v>209</v>
      </c>
      <c r="F9" s="63" t="s">
        <v>480</v>
      </c>
      <c r="G9" s="63" t="s">
        <v>481</v>
      </c>
      <c r="H9" s="63" t="s">
        <v>482</v>
      </c>
      <c r="I9" s="128"/>
    </row>
    <row r="10" spans="1:11" s="78" customFormat="1" ht="33.75" customHeight="1" x14ac:dyDescent="0.2">
      <c r="A10" s="81" t="s">
        <v>129</v>
      </c>
      <c r="B10" s="87" t="s">
        <v>23</v>
      </c>
      <c r="C10" s="84" t="s">
        <v>499</v>
      </c>
      <c r="D10" s="85">
        <f>ORÇAMENTO!D12</f>
        <v>2965.16</v>
      </c>
      <c r="E10" s="86">
        <f>ORÇAMENTO!$E$12</f>
        <v>511.09281792550831</v>
      </c>
      <c r="F10" s="86">
        <f>COMPOSIÇÕES!$I$33</f>
        <v>18185663.760000002</v>
      </c>
      <c r="G10" s="88">
        <f>F10/$F$25</f>
        <v>0.30538828780357613</v>
      </c>
      <c r="H10" s="88">
        <f>G10</f>
        <v>0.30538828780357613</v>
      </c>
      <c r="I10" s="82">
        <f>D10*E10*12</f>
        <v>18185663.760000002</v>
      </c>
      <c r="K10" s="83">
        <f>E10-I10</f>
        <v>-18185152.667182077</v>
      </c>
    </row>
    <row r="11" spans="1:11" s="78" customFormat="1" ht="34.5" customHeight="1" x14ac:dyDescent="0.2">
      <c r="A11" s="81" t="s">
        <v>474</v>
      </c>
      <c r="B11" s="87" t="s">
        <v>256</v>
      </c>
      <c r="C11" s="84" t="s">
        <v>483</v>
      </c>
      <c r="D11" s="85">
        <f>ORÇAMENTO!D19</f>
        <v>8</v>
      </c>
      <c r="E11" s="86">
        <f>ORÇAMENTO!$E$19</f>
        <v>94217.87</v>
      </c>
      <c r="F11" s="86">
        <f>COMPOSIÇÕES!$I$68</f>
        <v>9044915.5199999996</v>
      </c>
      <c r="G11" s="88">
        <f t="shared" ref="G11:G23" si="0">F11/$F$25</f>
        <v>0.15188949385814401</v>
      </c>
      <c r="H11" s="88">
        <f>G11+H10</f>
        <v>0.45727778166172017</v>
      </c>
      <c r="I11" s="82">
        <f t="shared" ref="I11:I23" si="1">D11*E11*12</f>
        <v>9044915.5199999996</v>
      </c>
      <c r="K11" s="83">
        <f>E11-I11</f>
        <v>-8950697.6500000004</v>
      </c>
    </row>
    <row r="12" spans="1:11" s="78" customFormat="1" ht="34.5" customHeight="1" x14ac:dyDescent="0.2">
      <c r="A12" s="81" t="s">
        <v>473</v>
      </c>
      <c r="B12" s="87" t="s">
        <v>31</v>
      </c>
      <c r="C12" s="84" t="s">
        <v>500</v>
      </c>
      <c r="D12" s="85">
        <f>ORÇAMENTO!D18</f>
        <v>5263</v>
      </c>
      <c r="E12" s="86">
        <f>ORÇAMENTO!$E$18</f>
        <v>124.93625055418329</v>
      </c>
      <c r="F12" s="86">
        <f>COMPOSIÇÕES!$I$61</f>
        <v>7890473.8399999999</v>
      </c>
      <c r="G12" s="88">
        <f t="shared" si="0"/>
        <v>0.13250318095381458</v>
      </c>
      <c r="H12" s="88">
        <f t="shared" ref="H12:H23" si="2">G12+H11</f>
        <v>0.58978096261553481</v>
      </c>
      <c r="I12" s="82">
        <f t="shared" si="1"/>
        <v>7890473.8399999999</v>
      </c>
      <c r="K12" s="83">
        <f>E12-I12</f>
        <v>-7890348.9037494455</v>
      </c>
    </row>
    <row r="13" spans="1:11" s="78" customFormat="1" ht="34.5" customHeight="1" x14ac:dyDescent="0.2">
      <c r="A13" s="81" t="s">
        <v>133</v>
      </c>
      <c r="B13" s="87" t="s">
        <v>513</v>
      </c>
      <c r="C13" s="84" t="s">
        <v>501</v>
      </c>
      <c r="D13" s="85">
        <f>ORÇAMENTO!D15</f>
        <v>1500</v>
      </c>
      <c r="E13" s="86">
        <f>ORÇAMENTO!$E$15</f>
        <v>264.28000000000003</v>
      </c>
      <c r="F13" s="86">
        <f>COMPOSIÇÕES!$I$53</f>
        <v>4757040</v>
      </c>
      <c r="G13" s="88">
        <f t="shared" si="0"/>
        <v>7.9884040515941196E-2</v>
      </c>
      <c r="H13" s="88">
        <f t="shared" si="2"/>
        <v>0.66966500313147603</v>
      </c>
      <c r="I13" s="82">
        <f t="shared" si="1"/>
        <v>4757040.0000000009</v>
      </c>
      <c r="K13" s="83">
        <f>E13-I13</f>
        <v>-4756775.7200000007</v>
      </c>
    </row>
    <row r="14" spans="1:11" s="78" customFormat="1" ht="34.5" customHeight="1" x14ac:dyDescent="0.2">
      <c r="A14" s="81" t="s">
        <v>124</v>
      </c>
      <c r="B14" s="87" t="s">
        <v>54</v>
      </c>
      <c r="C14" s="84" t="s">
        <v>483</v>
      </c>
      <c r="D14" s="85">
        <f>ORÇAMENTO!D10</f>
        <v>1</v>
      </c>
      <c r="E14" s="86">
        <f>ORÇAMENTO!$E$10</f>
        <v>262572.46000000002</v>
      </c>
      <c r="F14" s="86">
        <f>COMPOSIÇÕES!$I$10</f>
        <v>3150869.52</v>
      </c>
      <c r="G14" s="88">
        <f t="shared" si="0"/>
        <v>5.2911934395364388E-2</v>
      </c>
      <c r="H14" s="88">
        <f t="shared" si="2"/>
        <v>0.72257693752684038</v>
      </c>
      <c r="I14" s="82">
        <f t="shared" si="1"/>
        <v>3150869.5200000005</v>
      </c>
      <c r="K14" s="83">
        <f t="shared" ref="K14" si="3">E14-I14</f>
        <v>-2888297.0600000005</v>
      </c>
    </row>
    <row r="15" spans="1:11" s="78" customFormat="1" ht="34.5" customHeight="1" x14ac:dyDescent="0.2">
      <c r="A15" s="81" t="s">
        <v>471</v>
      </c>
      <c r="B15" s="87" t="s">
        <v>227</v>
      </c>
      <c r="C15" s="84" t="s">
        <v>501</v>
      </c>
      <c r="D15" s="85">
        <f>ORÇAMENTO!D16</f>
        <v>12</v>
      </c>
      <c r="E15" s="86">
        <f>ORÇAMENTO!$E$16</f>
        <v>20231.849999999999</v>
      </c>
      <c r="F15" s="86">
        <f>COMPOSIÇÕES!$I$55</f>
        <v>2913386.4</v>
      </c>
      <c r="G15" s="88">
        <f t="shared" si="0"/>
        <v>4.8923926899120479E-2</v>
      </c>
      <c r="H15" s="88">
        <f t="shared" si="2"/>
        <v>0.77150086442596089</v>
      </c>
      <c r="I15" s="82">
        <f t="shared" si="1"/>
        <v>2913386.4</v>
      </c>
      <c r="K15" s="83">
        <f>E15-I15</f>
        <v>-2893154.55</v>
      </c>
    </row>
    <row r="16" spans="1:11" s="78" customFormat="1" ht="34.5" customHeight="1" x14ac:dyDescent="0.2">
      <c r="A16" s="81" t="s">
        <v>475</v>
      </c>
      <c r="B16" s="87" t="s">
        <v>36</v>
      </c>
      <c r="C16" s="84" t="s">
        <v>483</v>
      </c>
      <c r="D16" s="85">
        <f>ORÇAMENTO!D20</f>
        <v>1</v>
      </c>
      <c r="E16" s="86">
        <f>ORÇAMENTO!$E$20</f>
        <v>211491.33</v>
      </c>
      <c r="F16" s="86">
        <f>COMPOSIÇÕES!$I$75</f>
        <v>2537895.96</v>
      </c>
      <c r="G16" s="88">
        <f t="shared" si="0"/>
        <v>4.2618389522451672E-2</v>
      </c>
      <c r="H16" s="88">
        <f t="shared" si="2"/>
        <v>0.81411925394841256</v>
      </c>
      <c r="I16" s="82">
        <f t="shared" si="1"/>
        <v>2537895.96</v>
      </c>
      <c r="K16" s="83">
        <f>E16-I16</f>
        <v>-2326404.63</v>
      </c>
    </row>
    <row r="17" spans="1:11" s="78" customFormat="1" ht="34.5" customHeight="1" x14ac:dyDescent="0.2">
      <c r="A17" s="81" t="s">
        <v>128</v>
      </c>
      <c r="B17" s="87" t="s">
        <v>221</v>
      </c>
      <c r="C17" s="84" t="s">
        <v>483</v>
      </c>
      <c r="D17" s="85">
        <v>1</v>
      </c>
      <c r="E17" s="86">
        <f>ORÇAMENTO!$E$11</f>
        <v>193250.76</v>
      </c>
      <c r="F17" s="86">
        <f>COMPOSIÇÕES!$I$29</f>
        <v>2319009.12</v>
      </c>
      <c r="G17" s="88">
        <f t="shared" si="0"/>
        <v>3.8942665712064048E-2</v>
      </c>
      <c r="H17" s="88">
        <f t="shared" si="2"/>
        <v>0.85306191966047662</v>
      </c>
      <c r="I17" s="82">
        <f t="shared" si="1"/>
        <v>2319009.12</v>
      </c>
      <c r="K17" s="83">
        <f>E17-I17</f>
        <v>-2125758.3600000003</v>
      </c>
    </row>
    <row r="18" spans="1:11" s="78" customFormat="1" ht="34.5" customHeight="1" x14ac:dyDescent="0.2">
      <c r="A18" s="81" t="s">
        <v>130</v>
      </c>
      <c r="B18" s="87" t="s">
        <v>24</v>
      </c>
      <c r="C18" s="84" t="s">
        <v>499</v>
      </c>
      <c r="D18" s="85">
        <v>168.89</v>
      </c>
      <c r="E18" s="86">
        <f>ORÇAMENTO!$E$13</f>
        <v>977.26620877494224</v>
      </c>
      <c r="F18" s="86">
        <f>COMPOSIÇÕES!$I$44</f>
        <v>1980605.88</v>
      </c>
      <c r="G18" s="88">
        <f t="shared" si="0"/>
        <v>3.3259926417274474E-2</v>
      </c>
      <c r="H18" s="88">
        <f t="shared" si="2"/>
        <v>0.88632184607775111</v>
      </c>
      <c r="I18" s="82">
        <f t="shared" si="1"/>
        <v>1980605.88</v>
      </c>
      <c r="K18" s="83">
        <f t="shared" ref="K18" si="4">E18-I18</f>
        <v>-1979628.613791225</v>
      </c>
    </row>
    <row r="19" spans="1:11" s="78" customFormat="1" ht="34.5" customHeight="1" x14ac:dyDescent="0.2">
      <c r="A19" s="81" t="s">
        <v>477</v>
      </c>
      <c r="B19" s="87" t="s">
        <v>257</v>
      </c>
      <c r="C19" s="84" t="s">
        <v>483</v>
      </c>
      <c r="D19" s="85">
        <v>1</v>
      </c>
      <c r="E19" s="86">
        <f>ORÇAMENTO!$E$22</f>
        <v>148569.53</v>
      </c>
      <c r="F19" s="86">
        <f>COMPOSIÇÕES!$I$89</f>
        <v>1782834.36</v>
      </c>
      <c r="G19" s="88">
        <f t="shared" si="0"/>
        <v>2.9938788037824383E-2</v>
      </c>
      <c r="H19" s="88">
        <f t="shared" si="2"/>
        <v>0.91626063411557546</v>
      </c>
      <c r="I19" s="82">
        <f t="shared" si="1"/>
        <v>1782834.3599999999</v>
      </c>
      <c r="K19" s="83">
        <f>E19-I19</f>
        <v>-1634264.8299999998</v>
      </c>
    </row>
    <row r="20" spans="1:11" s="78" customFormat="1" ht="34.5" customHeight="1" x14ac:dyDescent="0.2">
      <c r="A20" s="81" t="s">
        <v>472</v>
      </c>
      <c r="B20" s="87" t="s">
        <v>228</v>
      </c>
      <c r="C20" s="84" t="s">
        <v>501</v>
      </c>
      <c r="D20" s="85">
        <f>ORÇAMENTO!D17</f>
        <v>20</v>
      </c>
      <c r="E20" s="86">
        <f>ORÇAMENTO!$E$17</f>
        <v>7500.0516666666663</v>
      </c>
      <c r="F20" s="86">
        <f>COMPOSIÇÕES!$I$58</f>
        <v>1800012.4</v>
      </c>
      <c r="G20" s="88">
        <f t="shared" si="0"/>
        <v>3.0227255497283299E-2</v>
      </c>
      <c r="H20" s="88">
        <f t="shared" si="2"/>
        <v>0.94648788961285879</v>
      </c>
      <c r="I20" s="82">
        <f t="shared" si="1"/>
        <v>1800012.4</v>
      </c>
      <c r="K20" s="83">
        <f>E20-I20</f>
        <v>-1792512.3483333332</v>
      </c>
    </row>
    <row r="21" spans="1:11" s="78" customFormat="1" ht="34.5" customHeight="1" x14ac:dyDescent="0.2">
      <c r="A21" s="81" t="s">
        <v>476</v>
      </c>
      <c r="B21" s="87" t="s">
        <v>230</v>
      </c>
      <c r="C21" s="84" t="s">
        <v>483</v>
      </c>
      <c r="D21" s="85">
        <v>1</v>
      </c>
      <c r="E21" s="86">
        <f>ORÇAMENTO!$E$21</f>
        <v>102990.63</v>
      </c>
      <c r="F21" s="86">
        <f>COMPOSIÇÕES!$I$85</f>
        <v>1235887.56</v>
      </c>
      <c r="G21" s="88">
        <f t="shared" si="0"/>
        <v>2.0754017606786513E-2</v>
      </c>
      <c r="H21" s="88">
        <f t="shared" si="2"/>
        <v>0.96724190721964531</v>
      </c>
      <c r="I21" s="82">
        <f t="shared" si="1"/>
        <v>1235887.56</v>
      </c>
      <c r="K21" s="83">
        <f>E21-I21</f>
        <v>-1132896.9300000002</v>
      </c>
    </row>
    <row r="22" spans="1:11" s="78" customFormat="1" ht="34.5" customHeight="1" x14ac:dyDescent="0.2">
      <c r="A22" s="81" t="s">
        <v>132</v>
      </c>
      <c r="B22" s="87" t="s">
        <v>210</v>
      </c>
      <c r="C22" s="84" t="s">
        <v>483</v>
      </c>
      <c r="D22" s="85">
        <v>1</v>
      </c>
      <c r="E22" s="86">
        <f>ORÇAMENTO!$E$14</f>
        <v>83976.25</v>
      </c>
      <c r="F22" s="86">
        <f>COMPOSIÇÕES!$I$49</f>
        <v>1007715</v>
      </c>
      <c r="G22" s="88">
        <f t="shared" si="0"/>
        <v>1.6922360520096887E-2</v>
      </c>
      <c r="H22" s="88">
        <f t="shared" si="2"/>
        <v>0.98416426773974219</v>
      </c>
      <c r="I22" s="82">
        <f t="shared" si="1"/>
        <v>1007715</v>
      </c>
      <c r="K22" s="83">
        <f>E22-I22</f>
        <v>-923738.75</v>
      </c>
    </row>
    <row r="23" spans="1:11" s="78" customFormat="1" ht="34.5" customHeight="1" x14ac:dyDescent="0.2">
      <c r="A23" s="81" t="s">
        <v>478</v>
      </c>
      <c r="B23" s="87" t="s">
        <v>234</v>
      </c>
      <c r="C23" s="84" t="s">
        <v>483</v>
      </c>
      <c r="D23" s="85">
        <v>1</v>
      </c>
      <c r="E23" s="86">
        <f>ORÇAMENTO!$E$23</f>
        <v>78583.919166666674</v>
      </c>
      <c r="F23" s="86">
        <f>COMPOSIÇÕES!$I$97</f>
        <v>943007.03</v>
      </c>
      <c r="G23" s="88">
        <f t="shared" si="0"/>
        <v>1.5835732260257931E-2</v>
      </c>
      <c r="H23" s="88">
        <f t="shared" si="2"/>
        <v>1.0000000000000002</v>
      </c>
      <c r="I23" s="82">
        <f t="shared" si="1"/>
        <v>943007.03</v>
      </c>
      <c r="K23" s="83">
        <f>E23-I23</f>
        <v>-864423.11083333334</v>
      </c>
    </row>
    <row r="24" spans="1:11" s="78" customFormat="1" ht="34.5" customHeight="1" thickBot="1" x14ac:dyDescent="0.25">
      <c r="A24" s="79"/>
      <c r="B24" s="79"/>
      <c r="C24" s="79"/>
      <c r="D24" s="79"/>
      <c r="E24" s="79"/>
      <c r="F24" s="79"/>
      <c r="G24" s="79"/>
      <c r="H24" s="79"/>
    </row>
    <row r="25" spans="1:11" s="78" customFormat="1" ht="34.5" customHeight="1" thickBot="1" x14ac:dyDescent="0.25">
      <c r="A25" s="282" t="s">
        <v>134</v>
      </c>
      <c r="B25" s="283"/>
      <c r="C25" s="283"/>
      <c r="D25" s="283"/>
      <c r="E25" s="284"/>
      <c r="F25" s="150">
        <f>IF(SUM($F10:F$23)=ORÇAMENTO!$F$25,ORÇAMENTO!$F$25,"ERRO")</f>
        <v>59549316.350000001</v>
      </c>
      <c r="G25" s="79"/>
      <c r="H25" s="79"/>
    </row>
    <row r="26" spans="1:11" s="78" customFormat="1" ht="15.75" x14ac:dyDescent="0.2">
      <c r="A26" s="64"/>
      <c r="B26" s="65"/>
      <c r="C26" s="66"/>
      <c r="D26" s="66"/>
      <c r="E26" s="80"/>
      <c r="F26" s="80"/>
      <c r="G26" s="79"/>
      <c r="H26" s="79"/>
    </row>
    <row r="27" spans="1:11" customFormat="1" ht="15.75" x14ac:dyDescent="0.2">
      <c r="A27" s="64"/>
      <c r="B27" s="65"/>
      <c r="C27" s="66"/>
      <c r="D27" s="66"/>
      <c r="E27" s="67"/>
      <c r="F27" s="67"/>
      <c r="G27" s="79"/>
      <c r="H27" s="79"/>
    </row>
    <row r="28" spans="1:11" customFormat="1" ht="15.75" x14ac:dyDescent="0.2">
      <c r="A28" s="64"/>
      <c r="B28" s="65"/>
      <c r="C28" s="66"/>
      <c r="D28" s="66"/>
      <c r="E28" s="67"/>
      <c r="F28" s="67"/>
      <c r="G28" s="67"/>
      <c r="H28" s="68"/>
    </row>
    <row r="29" spans="1:11" ht="18" x14ac:dyDescent="0.2">
      <c r="B29" s="242" t="str">
        <f>[1]DADOS!C8</f>
        <v>Eng.ª Civil Flávia Cristina Barbosa</v>
      </c>
      <c r="C29" s="242"/>
      <c r="D29" s="242"/>
      <c r="E29" s="242"/>
      <c r="F29" s="129"/>
      <c r="G29" s="71"/>
      <c r="H29" s="3"/>
    </row>
    <row r="30" spans="1:11" ht="18" x14ac:dyDescent="0.2">
      <c r="B30" s="224" t="str">
        <f>"CREA: "&amp;[1]DADOS!C9</f>
        <v>CREA: MG- 187.842/D</v>
      </c>
      <c r="C30" s="224"/>
      <c r="D30" s="224"/>
      <c r="E30" s="224"/>
      <c r="F30" s="129"/>
      <c r="G30" s="73"/>
      <c r="H30" s="3"/>
    </row>
  </sheetData>
  <sortState ref="A10:I23">
    <sortCondition ref="F9"/>
  </sortState>
  <mergeCells count="11">
    <mergeCell ref="B29:E29"/>
    <mergeCell ref="B30:E30"/>
    <mergeCell ref="A1:E2"/>
    <mergeCell ref="C3:E5"/>
    <mergeCell ref="G4:H4"/>
    <mergeCell ref="A6:H6"/>
    <mergeCell ref="A7:H7"/>
    <mergeCell ref="A8:H8"/>
    <mergeCell ref="A3:A5"/>
    <mergeCell ref="B4:B5"/>
    <mergeCell ref="A25:E25"/>
  </mergeCells>
  <pageMargins left="0.51181102362204722" right="0.51181102362204722" top="0.78740157480314965" bottom="0.78740157480314965" header="0.31496062992125984" footer="0.31496062992125984"/>
  <pageSetup paperSize="9" scale="56" orientation="landscape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15F5-D19D-4B83-8DA9-F73BBF42BF6A}">
  <sheetPr>
    <pageSetUpPr fitToPage="1"/>
  </sheetPr>
  <dimension ref="A1:K30"/>
  <sheetViews>
    <sheetView view="pageBreakPreview" topLeftCell="A12" zoomScale="70" zoomScaleNormal="70" zoomScaleSheetLayoutView="70" workbookViewId="0">
      <selection activeCell="D19" sqref="D19"/>
    </sheetView>
  </sheetViews>
  <sheetFormatPr defaultColWidth="9" defaultRowHeight="18" x14ac:dyDescent="0.2"/>
  <cols>
    <col min="1" max="1" width="26.25" style="190" customWidth="1"/>
    <col min="2" max="2" width="80.75" style="191" customWidth="1"/>
    <col min="3" max="3" width="17.5" style="107" customWidth="1"/>
    <col min="4" max="4" width="17.625" style="107" customWidth="1"/>
    <col min="5" max="6" width="20.875" style="188" customWidth="1"/>
    <col min="7" max="8" width="20.875" style="16" customWidth="1"/>
    <col min="9" max="9" width="22.625" style="16" bestFit="1" customWidth="1"/>
    <col min="10" max="10" width="9" style="16"/>
    <col min="11" max="11" width="22.625" style="16" bestFit="1" customWidth="1"/>
    <col min="12" max="16384" width="9" style="16"/>
  </cols>
  <sheetData>
    <row r="1" spans="1:11" ht="21.75" customHeight="1" thickBot="1" x14ac:dyDescent="0.25">
      <c r="A1" s="255" t="s">
        <v>485</v>
      </c>
      <c r="B1" s="255"/>
      <c r="C1" s="255"/>
      <c r="D1" s="255"/>
      <c r="E1" s="255"/>
      <c r="F1" s="138"/>
      <c r="G1" s="51" t="s">
        <v>1</v>
      </c>
      <c r="H1" s="52" t="str">
        <f>'MEMORIA DE CALCULO SEM CHI'!H1</f>
        <v>R08</v>
      </c>
    </row>
    <row r="2" spans="1:11" ht="18.75" thickBot="1" x14ac:dyDescent="0.25">
      <c r="A2" s="258"/>
      <c r="B2" s="258"/>
      <c r="C2" s="258"/>
      <c r="D2" s="258"/>
      <c r="E2" s="258"/>
      <c r="F2" s="139"/>
      <c r="G2" s="53" t="s">
        <v>6</v>
      </c>
      <c r="H2" s="77">
        <f ca="1">'MEMORIA DE CALCULO SEM CHI'!H2</f>
        <v>45180</v>
      </c>
    </row>
    <row r="3" spans="1:11" ht="20.25" customHeight="1" x14ac:dyDescent="0.2">
      <c r="A3" s="226" t="s">
        <v>7</v>
      </c>
      <c r="B3" s="54" t="s">
        <v>8</v>
      </c>
      <c r="C3" s="225" t="s">
        <v>5</v>
      </c>
      <c r="D3" s="226"/>
      <c r="E3" s="226"/>
      <c r="F3" s="140"/>
      <c r="G3" s="55" t="s">
        <v>116</v>
      </c>
      <c r="H3" s="56"/>
    </row>
    <row r="4" spans="1:11" ht="72.75" customHeight="1" thickBot="1" x14ac:dyDescent="0.25">
      <c r="A4" s="229"/>
      <c r="B4" s="280" t="str">
        <f>'MEMORIA DE CALCULO SEM CHI'!C4</f>
        <v>COLETA DE RESÍDUOS SÓLIDOS NO MUNICÍPIO DE POUSO ALEGRE-MG</v>
      </c>
      <c r="C4" s="228"/>
      <c r="D4" s="229"/>
      <c r="E4" s="229"/>
      <c r="F4" s="141"/>
      <c r="G4" s="238" t="str">
        <f>DADOS!C7</f>
        <v>SINAPI - 07/2023 - Minas Gerais
SICRO3 - 04/2023 - Minas Gerais
SETOP - 04/2023 - Minas Gerais
SUDECAP - 04/2023 - Minas Gerais</v>
      </c>
      <c r="H4" s="270"/>
    </row>
    <row r="5" spans="1:11" ht="22.5" customHeight="1" thickBot="1" x14ac:dyDescent="0.25">
      <c r="A5" s="232"/>
      <c r="B5" s="281"/>
      <c r="C5" s="231"/>
      <c r="D5" s="232"/>
      <c r="E5" s="232"/>
      <c r="F5" s="142"/>
      <c r="G5" s="57" t="s">
        <v>9</v>
      </c>
      <c r="H5" s="58">
        <v>0.2712</v>
      </c>
    </row>
    <row r="6" spans="1:11" s="59" customFormat="1" ht="7.9" customHeight="1" thickBot="1" x14ac:dyDescent="0.25">
      <c r="A6" s="272"/>
      <c r="B6" s="273"/>
      <c r="C6" s="273"/>
      <c r="D6" s="273"/>
      <c r="E6" s="273"/>
      <c r="F6" s="273"/>
      <c r="G6" s="273"/>
      <c r="H6" s="273"/>
    </row>
    <row r="7" spans="1:11" ht="27.6" customHeight="1" thickBot="1" x14ac:dyDescent="0.25">
      <c r="A7" s="264" t="str">
        <f>A1&amp;" DE PROJETO EXECUTIVO - "&amp;B4</f>
        <v>CURVA ABC DE 12 À 24 MESES DE PROJETO EXECUTIVO - COLETA DE RESÍDUOS SÓLIDOS NO MUNICÍPIO DE POUSO ALEGRE-MG</v>
      </c>
      <c r="B7" s="264"/>
      <c r="C7" s="264"/>
      <c r="D7" s="264"/>
      <c r="E7" s="264"/>
      <c r="F7" s="264"/>
      <c r="G7" s="264"/>
      <c r="H7" s="264"/>
    </row>
    <row r="8" spans="1:11" s="59" customFormat="1" ht="7.9" customHeight="1" thickBot="1" x14ac:dyDescent="0.25">
      <c r="A8" s="272"/>
      <c r="B8" s="273"/>
      <c r="C8" s="273"/>
      <c r="D8" s="273"/>
      <c r="E8" s="273"/>
      <c r="F8" s="273"/>
      <c r="G8" s="273"/>
      <c r="H8" s="273"/>
    </row>
    <row r="9" spans="1:11" s="59" customFormat="1" ht="54.75" thickBot="1" x14ac:dyDescent="0.25">
      <c r="A9" s="60" t="s">
        <v>117</v>
      </c>
      <c r="B9" s="61" t="s">
        <v>120</v>
      </c>
      <c r="C9" s="61" t="s">
        <v>121</v>
      </c>
      <c r="D9" s="62" t="s">
        <v>18</v>
      </c>
      <c r="E9" s="63" t="s">
        <v>209</v>
      </c>
      <c r="F9" s="63" t="s">
        <v>488</v>
      </c>
      <c r="G9" s="63" t="s">
        <v>481</v>
      </c>
      <c r="H9" s="63" t="s">
        <v>482</v>
      </c>
      <c r="I9" s="143"/>
    </row>
    <row r="10" spans="1:11" s="180" customFormat="1" ht="36.75" customHeight="1" x14ac:dyDescent="0.25">
      <c r="A10" s="174" t="s">
        <v>129</v>
      </c>
      <c r="B10" s="175" t="s">
        <v>23</v>
      </c>
      <c r="C10" s="176" t="s">
        <v>499</v>
      </c>
      <c r="D10" s="177">
        <v>2965.16</v>
      </c>
      <c r="E10" s="178">
        <f>ORÇAMENTO!$E$12</f>
        <v>511.09281792550831</v>
      </c>
      <c r="F10" s="178">
        <f>ORÇAMENTO!$G$12</f>
        <v>18185663.760000002</v>
      </c>
      <c r="G10" s="192">
        <f>F10/$F$25</f>
        <v>0.33163781281526128</v>
      </c>
      <c r="H10" s="192">
        <f>G10</f>
        <v>0.33163781281526128</v>
      </c>
      <c r="I10" s="179">
        <f>D10*E10*12</f>
        <v>18185663.760000002</v>
      </c>
      <c r="K10" s="181">
        <f>E10-I10</f>
        <v>-18185152.667182077</v>
      </c>
    </row>
    <row r="11" spans="1:11" s="180" customFormat="1" ht="36.75" customHeight="1" x14ac:dyDescent="0.25">
      <c r="A11" s="174" t="s">
        <v>474</v>
      </c>
      <c r="B11" s="175" t="s">
        <v>256</v>
      </c>
      <c r="C11" s="176" t="s">
        <v>483</v>
      </c>
      <c r="D11" s="177">
        <f>ORÇAMENTO!D19</f>
        <v>8</v>
      </c>
      <c r="E11" s="178">
        <f>ORÇAMENTO!$E$19</f>
        <v>94217.87</v>
      </c>
      <c r="F11" s="178">
        <f>ORÇAMENTO!$G$19</f>
        <v>9044915.5199999996</v>
      </c>
      <c r="G11" s="192">
        <f t="shared" ref="G11:G23" si="0">F11/$F$25</f>
        <v>0.16494509299954258</v>
      </c>
      <c r="H11" s="192">
        <f>G11+H10</f>
        <v>0.49658290581480385</v>
      </c>
      <c r="I11" s="179">
        <f t="shared" ref="I11:I23" si="1">D11*E11*12</f>
        <v>9044915.5199999996</v>
      </c>
      <c r="K11" s="181">
        <f>E11-I11</f>
        <v>-8950697.6500000004</v>
      </c>
    </row>
    <row r="12" spans="1:11" s="180" customFormat="1" ht="36.75" customHeight="1" x14ac:dyDescent="0.25">
      <c r="A12" s="174" t="s">
        <v>473</v>
      </c>
      <c r="B12" s="175" t="s">
        <v>31</v>
      </c>
      <c r="C12" s="176" t="s">
        <v>500</v>
      </c>
      <c r="D12" s="177">
        <v>5263</v>
      </c>
      <c r="E12" s="178">
        <f>ORÇAMENTO!$E$18</f>
        <v>124.93625055418329</v>
      </c>
      <c r="F12" s="178">
        <f>ORÇAMENTO!$G$18</f>
        <v>7890473.8399999999</v>
      </c>
      <c r="G12" s="192">
        <f t="shared" si="0"/>
        <v>0.14389243752154557</v>
      </c>
      <c r="H12" s="192">
        <f t="shared" ref="H12:H23" si="2">G12+H11</f>
        <v>0.64047534333634948</v>
      </c>
      <c r="I12" s="179">
        <f t="shared" si="1"/>
        <v>7890473.8399999999</v>
      </c>
      <c r="K12" s="181">
        <f>E12-I12</f>
        <v>-7890348.9037494455</v>
      </c>
    </row>
    <row r="13" spans="1:11" s="180" customFormat="1" ht="36.75" customHeight="1" x14ac:dyDescent="0.25">
      <c r="A13" s="174" t="s">
        <v>133</v>
      </c>
      <c r="B13" s="175" t="s">
        <v>513</v>
      </c>
      <c r="C13" s="176" t="s">
        <v>501</v>
      </c>
      <c r="D13" s="177">
        <v>1500</v>
      </c>
      <c r="E13" s="178">
        <f>ORÇAMENTO!$E$15</f>
        <v>264.28000000000003</v>
      </c>
      <c r="F13" s="178">
        <f>ORÇAMENTO!$G$15</f>
        <v>4757040</v>
      </c>
      <c r="G13" s="192">
        <f t="shared" si="0"/>
        <v>8.6750440451050681E-2</v>
      </c>
      <c r="H13" s="192">
        <f t="shared" si="2"/>
        <v>0.7272257837874001</v>
      </c>
      <c r="I13" s="179">
        <f t="shared" si="1"/>
        <v>4757040.0000000009</v>
      </c>
      <c r="K13" s="181">
        <f>E13-I13</f>
        <v>-4756775.7200000007</v>
      </c>
    </row>
    <row r="14" spans="1:11" s="180" customFormat="1" ht="36.75" customHeight="1" x14ac:dyDescent="0.25">
      <c r="A14" s="174" t="s">
        <v>124</v>
      </c>
      <c r="B14" s="175" t="s">
        <v>54</v>
      </c>
      <c r="C14" s="176" t="s">
        <v>483</v>
      </c>
      <c r="D14" s="177">
        <v>1</v>
      </c>
      <c r="E14" s="178">
        <f>ORÇAMENTO!$E$10</f>
        <v>262572.46000000002</v>
      </c>
      <c r="F14" s="178">
        <f>ORÇAMENTO!$G$10</f>
        <v>3150869.52</v>
      </c>
      <c r="G14" s="192">
        <f t="shared" si="0"/>
        <v>5.7459958012501602E-2</v>
      </c>
      <c r="H14" s="192">
        <f t="shared" si="2"/>
        <v>0.78468574179990169</v>
      </c>
      <c r="I14" s="179">
        <f t="shared" si="1"/>
        <v>3150869.5200000005</v>
      </c>
      <c r="K14" s="181">
        <f t="shared" ref="K14" si="3">E14-I14</f>
        <v>-2888297.0600000005</v>
      </c>
    </row>
    <row r="15" spans="1:11" s="180" customFormat="1" ht="36.75" customHeight="1" x14ac:dyDescent="0.25">
      <c r="A15" s="174" t="s">
        <v>475</v>
      </c>
      <c r="B15" s="175" t="s">
        <v>36</v>
      </c>
      <c r="C15" s="176" t="s">
        <v>483</v>
      </c>
      <c r="D15" s="177">
        <f>ORÇAMENTO!D19</f>
        <v>8</v>
      </c>
      <c r="E15" s="178">
        <f>ORÇAMENTO!$E$20</f>
        <v>211491.33</v>
      </c>
      <c r="F15" s="178">
        <f>ORÇAMENTO!$G$20</f>
        <v>2537895.96</v>
      </c>
      <c r="G15" s="192">
        <f t="shared" si="0"/>
        <v>4.6281635712321544E-2</v>
      </c>
      <c r="H15" s="192">
        <f t="shared" si="2"/>
        <v>0.83096737751222327</v>
      </c>
      <c r="I15" s="179">
        <f t="shared" si="1"/>
        <v>20303167.68</v>
      </c>
      <c r="K15" s="181">
        <f>E15-I15</f>
        <v>-20091676.350000001</v>
      </c>
    </row>
    <row r="16" spans="1:11" s="180" customFormat="1" ht="36.75" customHeight="1" x14ac:dyDescent="0.25">
      <c r="A16" s="174" t="s">
        <v>128</v>
      </c>
      <c r="B16" s="175" t="s">
        <v>221</v>
      </c>
      <c r="C16" s="176" t="s">
        <v>483</v>
      </c>
      <c r="D16" s="177">
        <v>1</v>
      </c>
      <c r="E16" s="178">
        <f>ORÇAMENTO!$E$11</f>
        <v>193250.76</v>
      </c>
      <c r="F16" s="178">
        <f>ORÇAMENTO!$G$11</f>
        <v>2319009.12</v>
      </c>
      <c r="G16" s="192">
        <f t="shared" si="0"/>
        <v>4.2289966569548171E-2</v>
      </c>
      <c r="H16" s="192">
        <f t="shared" si="2"/>
        <v>0.87325734408177147</v>
      </c>
      <c r="I16" s="179">
        <f t="shared" si="1"/>
        <v>2319009.12</v>
      </c>
      <c r="K16" s="181">
        <f>E16-I16</f>
        <v>-2125758.3600000003</v>
      </c>
    </row>
    <row r="17" spans="1:11" s="180" customFormat="1" ht="36.75" customHeight="1" x14ac:dyDescent="0.25">
      <c r="A17" s="174" t="s">
        <v>130</v>
      </c>
      <c r="B17" s="175" t="s">
        <v>24</v>
      </c>
      <c r="C17" s="176" t="s">
        <v>499</v>
      </c>
      <c r="D17" s="177">
        <v>168.89</v>
      </c>
      <c r="E17" s="178">
        <f>ORÇAMENTO!$E$13</f>
        <v>977.26620877494224</v>
      </c>
      <c r="F17" s="178">
        <f>ORÇAMENTO!$G$13</f>
        <v>1980605.88</v>
      </c>
      <c r="G17" s="192">
        <f t="shared" si="0"/>
        <v>3.6118769749663826E-2</v>
      </c>
      <c r="H17" s="192">
        <f t="shared" si="2"/>
        <v>0.90937611383143535</v>
      </c>
      <c r="I17" s="179">
        <f t="shared" si="1"/>
        <v>1980605.88</v>
      </c>
      <c r="K17" s="181">
        <f>E17-I17</f>
        <v>-1979628.613791225</v>
      </c>
    </row>
    <row r="18" spans="1:11" s="180" customFormat="1" ht="36.75" customHeight="1" x14ac:dyDescent="0.25">
      <c r="A18" s="174" t="s">
        <v>477</v>
      </c>
      <c r="B18" s="175" t="s">
        <v>257</v>
      </c>
      <c r="C18" s="176" t="s">
        <v>483</v>
      </c>
      <c r="D18" s="177">
        <v>1</v>
      </c>
      <c r="E18" s="178">
        <f>ORÇAMENTO!$E$22</f>
        <v>148569.53</v>
      </c>
      <c r="F18" s="178">
        <f>ORÇAMENTO!$G$22</f>
        <v>1782834.36</v>
      </c>
      <c r="G18" s="192">
        <f t="shared" si="0"/>
        <v>3.2512164283097694E-2</v>
      </c>
      <c r="H18" s="192">
        <f t="shared" si="2"/>
        <v>0.94188827811453302</v>
      </c>
      <c r="I18" s="179">
        <f t="shared" si="1"/>
        <v>1782834.3599999999</v>
      </c>
      <c r="K18" s="181">
        <f t="shared" ref="K18" si="4">E18-I18</f>
        <v>-1634264.8299999998</v>
      </c>
    </row>
    <row r="19" spans="1:11" s="180" customFormat="1" ht="36.75" customHeight="1" x14ac:dyDescent="0.25">
      <c r="A19" s="174" t="s">
        <v>476</v>
      </c>
      <c r="B19" s="175" t="s">
        <v>230</v>
      </c>
      <c r="C19" s="176" t="s">
        <v>483</v>
      </c>
      <c r="D19" s="177">
        <v>1</v>
      </c>
      <c r="E19" s="178">
        <f>ORÇAMENTO!$E$21</f>
        <v>102990.63</v>
      </c>
      <c r="F19" s="178">
        <f>ORÇAMENTO!$G$21</f>
        <v>1235887.56</v>
      </c>
      <c r="G19" s="192">
        <f t="shared" si="0"/>
        <v>2.2537920677138373E-2</v>
      </c>
      <c r="H19" s="192">
        <f t="shared" si="2"/>
        <v>0.96442619879167135</v>
      </c>
      <c r="I19" s="179">
        <f t="shared" si="1"/>
        <v>1235887.56</v>
      </c>
      <c r="K19" s="181">
        <f>E19-I19</f>
        <v>-1132896.9300000002</v>
      </c>
    </row>
    <row r="20" spans="1:11" s="180" customFormat="1" ht="36.75" customHeight="1" x14ac:dyDescent="0.25">
      <c r="A20" s="174" t="s">
        <v>132</v>
      </c>
      <c r="B20" s="175" t="s">
        <v>210</v>
      </c>
      <c r="C20" s="176" t="s">
        <v>483</v>
      </c>
      <c r="D20" s="177">
        <v>1</v>
      </c>
      <c r="E20" s="178">
        <f>ORÇAMENTO!$E$14</f>
        <v>83976.25</v>
      </c>
      <c r="F20" s="178">
        <f>ORÇAMENTO!$G$14</f>
        <v>1007715</v>
      </c>
      <c r="G20" s="192">
        <f t="shared" si="0"/>
        <v>1.8376915077260341E-2</v>
      </c>
      <c r="H20" s="192">
        <f t="shared" si="2"/>
        <v>0.98280311386893171</v>
      </c>
      <c r="I20" s="179">
        <f t="shared" si="1"/>
        <v>1007715</v>
      </c>
      <c r="K20" s="181">
        <f>E20-I20</f>
        <v>-923738.75</v>
      </c>
    </row>
    <row r="21" spans="1:11" s="180" customFormat="1" ht="36.75" customHeight="1" x14ac:dyDescent="0.25">
      <c r="A21" s="174" t="s">
        <v>478</v>
      </c>
      <c r="B21" s="175" t="s">
        <v>234</v>
      </c>
      <c r="C21" s="176" t="s">
        <v>483</v>
      </c>
      <c r="D21" s="177">
        <v>1</v>
      </c>
      <c r="E21" s="178">
        <f>ORÇAMENTO!$E$23</f>
        <v>78583.919166666674</v>
      </c>
      <c r="F21" s="178">
        <f>ORÇAMENTO!$G$23</f>
        <v>943007.03</v>
      </c>
      <c r="G21" s="192">
        <f t="shared" si="0"/>
        <v>1.7196886131068304E-2</v>
      </c>
      <c r="H21" s="192">
        <f t="shared" si="2"/>
        <v>1</v>
      </c>
      <c r="I21" s="179">
        <f t="shared" si="1"/>
        <v>943007.03</v>
      </c>
      <c r="K21" s="181">
        <f>E21-I21</f>
        <v>-864423.11083333334</v>
      </c>
    </row>
    <row r="22" spans="1:11" s="180" customFormat="1" ht="36.75" customHeight="1" x14ac:dyDescent="0.25">
      <c r="A22" s="174" t="s">
        <v>472</v>
      </c>
      <c r="B22" s="175" t="s">
        <v>228</v>
      </c>
      <c r="C22" s="176" t="s">
        <v>483</v>
      </c>
      <c r="D22" s="177">
        <f>ORÇAMENTO!D17</f>
        <v>20</v>
      </c>
      <c r="E22" s="178">
        <v>0</v>
      </c>
      <c r="F22" s="178">
        <v>0</v>
      </c>
      <c r="G22" s="192">
        <f t="shared" si="0"/>
        <v>0</v>
      </c>
      <c r="H22" s="192">
        <f t="shared" si="2"/>
        <v>1</v>
      </c>
      <c r="I22" s="179">
        <f t="shared" si="1"/>
        <v>0</v>
      </c>
      <c r="K22" s="181">
        <f>E22-I22</f>
        <v>0</v>
      </c>
    </row>
    <row r="23" spans="1:11" s="180" customFormat="1" ht="36.75" customHeight="1" x14ac:dyDescent="0.25">
      <c r="A23" s="174" t="s">
        <v>471</v>
      </c>
      <c r="B23" s="175" t="s">
        <v>227</v>
      </c>
      <c r="C23" s="176" t="s">
        <v>501</v>
      </c>
      <c r="D23" s="177">
        <f>ORÇAMENTO!D16</f>
        <v>12</v>
      </c>
      <c r="E23" s="178">
        <v>0</v>
      </c>
      <c r="F23" s="178">
        <v>0</v>
      </c>
      <c r="G23" s="192">
        <f t="shared" si="0"/>
        <v>0</v>
      </c>
      <c r="H23" s="192">
        <f t="shared" si="2"/>
        <v>1</v>
      </c>
      <c r="I23" s="179">
        <f t="shared" si="1"/>
        <v>0</v>
      </c>
      <c r="K23" s="181">
        <f>E23-I23</f>
        <v>0</v>
      </c>
    </row>
    <row r="24" spans="1:11" s="180" customFormat="1" ht="36.75" customHeight="1" thickBot="1" x14ac:dyDescent="0.3">
      <c r="A24" s="182"/>
      <c r="B24" s="182"/>
      <c r="C24" s="182"/>
      <c r="D24" s="182"/>
      <c r="E24" s="182"/>
      <c r="F24" s="182"/>
      <c r="G24" s="182"/>
      <c r="H24" s="182"/>
    </row>
    <row r="25" spans="1:11" s="180" customFormat="1" ht="34.5" customHeight="1" thickBot="1" x14ac:dyDescent="0.3">
      <c r="A25" s="282" t="s">
        <v>512</v>
      </c>
      <c r="B25" s="283"/>
      <c r="C25" s="283"/>
      <c r="D25" s="283"/>
      <c r="E25" s="284" t="s">
        <v>134</v>
      </c>
      <c r="F25" s="150">
        <f>IF(SUM($F10:F$23)=ORÇAMENTO!$G$25,ORÇAMENTO!$G$25,"ERRO")</f>
        <v>54835917.550000004</v>
      </c>
      <c r="G25" s="182"/>
      <c r="H25" s="182"/>
    </row>
    <row r="26" spans="1:11" s="180" customFormat="1" x14ac:dyDescent="0.25">
      <c r="A26" s="183"/>
      <c r="B26" s="184"/>
      <c r="C26" s="185"/>
      <c r="D26" s="185"/>
      <c r="E26" s="186"/>
      <c r="F26" s="186"/>
      <c r="G26" s="182"/>
      <c r="H26" s="182"/>
    </row>
    <row r="27" spans="1:11" s="180" customFormat="1" x14ac:dyDescent="0.25">
      <c r="A27" s="183"/>
      <c r="B27" s="184"/>
      <c r="C27" s="185"/>
      <c r="D27" s="185"/>
      <c r="E27" s="186"/>
      <c r="F27" s="186"/>
      <c r="G27" s="182"/>
      <c r="H27" s="182"/>
    </row>
    <row r="28" spans="1:11" s="180" customFormat="1" x14ac:dyDescent="0.25">
      <c r="A28" s="183"/>
      <c r="B28" s="184"/>
      <c r="C28" s="185"/>
      <c r="D28" s="185"/>
      <c r="E28" s="186"/>
      <c r="F28" s="186"/>
      <c r="G28" s="186"/>
      <c r="H28" s="187"/>
    </row>
    <row r="29" spans="1:11" x14ac:dyDescent="0.2">
      <c r="B29" s="274" t="str">
        <f>[1]DADOS!C8</f>
        <v>Eng.ª Civil Flávia Cristina Barbosa</v>
      </c>
      <c r="C29" s="274"/>
      <c r="D29" s="274"/>
      <c r="E29" s="274"/>
      <c r="F29" s="73"/>
      <c r="G29" s="71"/>
      <c r="H29" s="149"/>
    </row>
    <row r="30" spans="1:11" x14ac:dyDescent="0.2">
      <c r="B30" s="271" t="str">
        <f>"CREA: "&amp;[1]DADOS!C9</f>
        <v>CREA: MG- 187.842/D</v>
      </c>
      <c r="C30" s="271"/>
      <c r="D30" s="271"/>
      <c r="E30" s="271"/>
      <c r="F30" s="73"/>
      <c r="G30" s="73"/>
      <c r="H30" s="149"/>
    </row>
  </sheetData>
  <mergeCells count="11">
    <mergeCell ref="B30:E30"/>
    <mergeCell ref="G4:H4"/>
    <mergeCell ref="A6:H6"/>
    <mergeCell ref="A7:H7"/>
    <mergeCell ref="A8:H8"/>
    <mergeCell ref="A1:E2"/>
    <mergeCell ref="A3:A5"/>
    <mergeCell ref="C3:E5"/>
    <mergeCell ref="B4:B5"/>
    <mergeCell ref="B29:E29"/>
    <mergeCell ref="A25:E25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headerFooter>
    <oddFooter>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57B6-DF6C-48D1-A0FF-BF1D11E2D885}">
  <sheetPr>
    <pageSetUpPr fitToPage="1"/>
  </sheetPr>
  <dimension ref="A1:K30"/>
  <sheetViews>
    <sheetView view="pageBreakPreview" zoomScale="55" zoomScaleNormal="55" zoomScaleSheetLayoutView="55" workbookViewId="0">
      <selection activeCell="D18" sqref="D18"/>
    </sheetView>
  </sheetViews>
  <sheetFormatPr defaultColWidth="9" defaultRowHeight="18" x14ac:dyDescent="0.2"/>
  <cols>
    <col min="1" max="1" width="26.25" style="190" customWidth="1"/>
    <col min="2" max="2" width="80.75" style="191" customWidth="1"/>
    <col min="3" max="4" width="16.375" style="107" customWidth="1"/>
    <col min="5" max="5" width="22.375" style="188" bestFit="1" customWidth="1"/>
    <col min="6" max="6" width="26.25" style="188" bestFit="1" customWidth="1"/>
    <col min="7" max="7" width="19" style="16" bestFit="1" customWidth="1"/>
    <col min="8" max="8" width="16.25" style="16" bestFit="1" customWidth="1"/>
    <col min="9" max="9" width="22.625" style="16" bestFit="1" customWidth="1"/>
    <col min="10" max="10" width="9" style="16"/>
    <col min="11" max="11" width="22.625" style="16" bestFit="1" customWidth="1"/>
    <col min="12" max="16384" width="9" style="16"/>
  </cols>
  <sheetData>
    <row r="1" spans="1:11" ht="21.75" customHeight="1" thickBot="1" x14ac:dyDescent="0.25">
      <c r="A1" s="255" t="s">
        <v>486</v>
      </c>
      <c r="B1" s="255"/>
      <c r="C1" s="255"/>
      <c r="D1" s="255"/>
      <c r="E1" s="255"/>
      <c r="F1" s="138"/>
      <c r="G1" s="51" t="s">
        <v>1</v>
      </c>
      <c r="H1" s="52" t="str">
        <f>'MEMORIA DE CALCULO SEM CHI'!H1</f>
        <v>R08</v>
      </c>
    </row>
    <row r="2" spans="1:11" ht="18.75" thickBot="1" x14ac:dyDescent="0.25">
      <c r="A2" s="258"/>
      <c r="B2" s="258"/>
      <c r="C2" s="258"/>
      <c r="D2" s="258"/>
      <c r="E2" s="258"/>
      <c r="F2" s="139"/>
      <c r="G2" s="53" t="s">
        <v>6</v>
      </c>
      <c r="H2" s="77">
        <f ca="1">'MEMORIA DE CALCULO SEM CHI'!H2</f>
        <v>45180</v>
      </c>
    </row>
    <row r="3" spans="1:11" ht="20.25" customHeight="1" x14ac:dyDescent="0.2">
      <c r="A3" s="226" t="s">
        <v>7</v>
      </c>
      <c r="B3" s="54" t="s">
        <v>8</v>
      </c>
      <c r="C3" s="225" t="s">
        <v>5</v>
      </c>
      <c r="D3" s="226"/>
      <c r="E3" s="226"/>
      <c r="F3" s="140"/>
      <c r="G3" s="55" t="s">
        <v>116</v>
      </c>
      <c r="H3" s="56"/>
    </row>
    <row r="4" spans="1:11" ht="72.75" customHeight="1" thickBot="1" x14ac:dyDescent="0.25">
      <c r="A4" s="229"/>
      <c r="B4" s="280" t="str">
        <f>'MEMORIA DE CALCULO SEM CHI'!C4</f>
        <v>COLETA DE RESÍDUOS SÓLIDOS NO MUNICÍPIO DE POUSO ALEGRE-MG</v>
      </c>
      <c r="C4" s="228"/>
      <c r="D4" s="229"/>
      <c r="E4" s="229"/>
      <c r="F4" s="141"/>
      <c r="G4" s="238" t="str">
        <f>DADOS!C7</f>
        <v>SINAPI - 07/2023 - Minas Gerais
SICRO3 - 04/2023 - Minas Gerais
SETOP - 04/2023 - Minas Gerais
SUDECAP - 04/2023 - Minas Gerais</v>
      </c>
      <c r="H4" s="270"/>
    </row>
    <row r="5" spans="1:11" ht="22.5" customHeight="1" thickBot="1" x14ac:dyDescent="0.25">
      <c r="A5" s="232"/>
      <c r="B5" s="281"/>
      <c r="C5" s="231"/>
      <c r="D5" s="232"/>
      <c r="E5" s="232"/>
      <c r="F5" s="142"/>
      <c r="G5" s="57" t="s">
        <v>9</v>
      </c>
      <c r="H5" s="58">
        <v>0.2712</v>
      </c>
    </row>
    <row r="6" spans="1:11" s="59" customFormat="1" ht="7.9" customHeight="1" thickBot="1" x14ac:dyDescent="0.25">
      <c r="A6" s="272"/>
      <c r="B6" s="273"/>
      <c r="C6" s="273"/>
      <c r="D6" s="273"/>
      <c r="E6" s="273"/>
      <c r="F6" s="273"/>
      <c r="G6" s="273"/>
      <c r="H6" s="273"/>
    </row>
    <row r="7" spans="1:11" ht="27.6" customHeight="1" thickBot="1" x14ac:dyDescent="0.25">
      <c r="A7" s="264" t="str">
        <f>A1&amp;" DE PROJETO EXECUTIVO - "&amp;B4</f>
        <v>CURVA ABC DE 24 À 30 MESES DE PROJETO EXECUTIVO - COLETA DE RESÍDUOS SÓLIDOS NO MUNICÍPIO DE POUSO ALEGRE-MG</v>
      </c>
      <c r="B7" s="264"/>
      <c r="C7" s="264"/>
      <c r="D7" s="264"/>
      <c r="E7" s="264"/>
      <c r="F7" s="264"/>
      <c r="G7" s="264"/>
      <c r="H7" s="264"/>
    </row>
    <row r="8" spans="1:11" s="59" customFormat="1" ht="7.9" customHeight="1" thickBot="1" x14ac:dyDescent="0.25">
      <c r="A8" s="272"/>
      <c r="B8" s="273"/>
      <c r="C8" s="273"/>
      <c r="D8" s="273"/>
      <c r="E8" s="273"/>
      <c r="F8" s="273"/>
      <c r="G8" s="273"/>
      <c r="H8" s="273"/>
    </row>
    <row r="9" spans="1:11" s="59" customFormat="1" ht="36.75" thickBot="1" x14ac:dyDescent="0.25">
      <c r="A9" s="60" t="s">
        <v>117</v>
      </c>
      <c r="B9" s="61" t="s">
        <v>120</v>
      </c>
      <c r="C9" s="61" t="s">
        <v>121</v>
      </c>
      <c r="D9" s="62" t="s">
        <v>18</v>
      </c>
      <c r="E9" s="63" t="s">
        <v>209</v>
      </c>
      <c r="F9" s="63" t="s">
        <v>489</v>
      </c>
      <c r="G9" s="63" t="s">
        <v>481</v>
      </c>
      <c r="H9" s="63" t="s">
        <v>482</v>
      </c>
      <c r="I9" s="143"/>
    </row>
    <row r="10" spans="1:11" s="180" customFormat="1" ht="39.75" customHeight="1" x14ac:dyDescent="0.25">
      <c r="A10" s="174" t="s">
        <v>129</v>
      </c>
      <c r="B10" s="175" t="s">
        <v>23</v>
      </c>
      <c r="C10" s="176" t="s">
        <v>499</v>
      </c>
      <c r="D10" s="177">
        <v>2965.16</v>
      </c>
      <c r="E10" s="178">
        <f>ORÇAMENTO!$E$12</f>
        <v>511.09281792550831</v>
      </c>
      <c r="F10" s="178">
        <f>ORÇAMENTO!$H$12</f>
        <v>9092831.8800000008</v>
      </c>
      <c r="G10" s="192">
        <f>F10/$F$25</f>
        <v>0.33163781281526128</v>
      </c>
      <c r="H10" s="192">
        <f>G10</f>
        <v>0.33163781281526128</v>
      </c>
      <c r="I10" s="179">
        <f>D10*E10*6</f>
        <v>9092831.8800000008</v>
      </c>
      <c r="K10" s="181">
        <f>E10-I10</f>
        <v>-9092320.7871820759</v>
      </c>
    </row>
    <row r="11" spans="1:11" s="180" customFormat="1" ht="39.75" customHeight="1" x14ac:dyDescent="0.25">
      <c r="A11" s="174" t="s">
        <v>474</v>
      </c>
      <c r="B11" s="175" t="s">
        <v>256</v>
      </c>
      <c r="C11" s="176" t="s">
        <v>483</v>
      </c>
      <c r="D11" s="177">
        <f>ORÇAMENTO!D19</f>
        <v>8</v>
      </c>
      <c r="E11" s="178">
        <f>ORÇAMENTO!$E$19</f>
        <v>94217.87</v>
      </c>
      <c r="F11" s="178">
        <f>ORÇAMENTO!$H$19</f>
        <v>4522457.76</v>
      </c>
      <c r="G11" s="192">
        <f t="shared" ref="G11:G23" si="0">F11/$F$25</f>
        <v>0.16494509299954258</v>
      </c>
      <c r="H11" s="192">
        <f>G11+H10</f>
        <v>0.49658290581480385</v>
      </c>
      <c r="I11" s="179">
        <f t="shared" ref="I11:I23" si="1">D11*E11*6</f>
        <v>4522457.76</v>
      </c>
      <c r="K11" s="181">
        <f>E11-I11</f>
        <v>-4428239.8899999997</v>
      </c>
    </row>
    <row r="12" spans="1:11" s="180" customFormat="1" ht="39.75" customHeight="1" x14ac:dyDescent="0.25">
      <c r="A12" s="174" t="s">
        <v>473</v>
      </c>
      <c r="B12" s="175" t="s">
        <v>31</v>
      </c>
      <c r="C12" s="176" t="s">
        <v>500</v>
      </c>
      <c r="D12" s="177">
        <v>5263</v>
      </c>
      <c r="E12" s="178">
        <f>ORÇAMENTO!$E$18</f>
        <v>124.93625055418329</v>
      </c>
      <c r="F12" s="178">
        <f>ORÇAMENTO!$H$18</f>
        <v>3945236.92</v>
      </c>
      <c r="G12" s="192">
        <f t="shared" si="0"/>
        <v>0.14389243752154557</v>
      </c>
      <c r="H12" s="192">
        <f t="shared" ref="H12:H22" si="2">G12+H11</f>
        <v>0.64047534333634948</v>
      </c>
      <c r="I12" s="179">
        <f t="shared" si="1"/>
        <v>3945236.92</v>
      </c>
      <c r="K12" s="181">
        <f>E12-I12</f>
        <v>-3945111.9837494455</v>
      </c>
    </row>
    <row r="13" spans="1:11" s="180" customFormat="1" ht="39.75" customHeight="1" x14ac:dyDescent="0.25">
      <c r="A13" s="174" t="s">
        <v>133</v>
      </c>
      <c r="B13" s="175" t="s">
        <v>513</v>
      </c>
      <c r="C13" s="176" t="s">
        <v>501</v>
      </c>
      <c r="D13" s="177">
        <v>1500</v>
      </c>
      <c r="E13" s="178">
        <f>ORÇAMENTO!$E$15</f>
        <v>264.28000000000003</v>
      </c>
      <c r="F13" s="178">
        <f>ORÇAMENTO!$H$15</f>
        <v>2378520</v>
      </c>
      <c r="G13" s="192">
        <f t="shared" si="0"/>
        <v>8.6750440451050681E-2</v>
      </c>
      <c r="H13" s="192">
        <f t="shared" si="2"/>
        <v>0.7272257837874001</v>
      </c>
      <c r="I13" s="179">
        <f t="shared" si="1"/>
        <v>2378520.0000000005</v>
      </c>
      <c r="K13" s="181">
        <f>E13-I13</f>
        <v>-2378255.7200000007</v>
      </c>
    </row>
    <row r="14" spans="1:11" s="180" customFormat="1" ht="39.75" customHeight="1" x14ac:dyDescent="0.25">
      <c r="A14" s="174" t="s">
        <v>124</v>
      </c>
      <c r="B14" s="175" t="s">
        <v>54</v>
      </c>
      <c r="C14" s="176" t="s">
        <v>483</v>
      </c>
      <c r="D14" s="177">
        <v>1</v>
      </c>
      <c r="E14" s="178">
        <f>ORÇAMENTO!$E$10</f>
        <v>262572.46000000002</v>
      </c>
      <c r="F14" s="178">
        <f>ORÇAMENTO!$H$10</f>
        <v>1575434.76</v>
      </c>
      <c r="G14" s="192">
        <f t="shared" si="0"/>
        <v>5.7459958012501602E-2</v>
      </c>
      <c r="H14" s="192">
        <f t="shared" si="2"/>
        <v>0.78468574179990169</v>
      </c>
      <c r="I14" s="179">
        <f t="shared" si="1"/>
        <v>1575434.7600000002</v>
      </c>
      <c r="K14" s="181">
        <f t="shared" ref="K14" si="3">E14-I14</f>
        <v>-1312862.3000000003</v>
      </c>
    </row>
    <row r="15" spans="1:11" s="180" customFormat="1" ht="39.75" customHeight="1" x14ac:dyDescent="0.25">
      <c r="A15" s="174" t="s">
        <v>475</v>
      </c>
      <c r="B15" s="175" t="s">
        <v>36</v>
      </c>
      <c r="C15" s="176" t="s">
        <v>483</v>
      </c>
      <c r="D15" s="177">
        <v>1</v>
      </c>
      <c r="E15" s="178">
        <f>ORÇAMENTO!$E$20</f>
        <v>211491.33</v>
      </c>
      <c r="F15" s="178">
        <f>ORÇAMENTO!$H$20</f>
        <v>1268947.98</v>
      </c>
      <c r="G15" s="192">
        <f t="shared" si="0"/>
        <v>4.6281635712321544E-2</v>
      </c>
      <c r="H15" s="192">
        <f t="shared" si="2"/>
        <v>0.83096737751222327</v>
      </c>
      <c r="I15" s="179">
        <f t="shared" si="1"/>
        <v>1268947.98</v>
      </c>
      <c r="K15" s="181">
        <f>E15-I15</f>
        <v>-1057456.6499999999</v>
      </c>
    </row>
    <row r="16" spans="1:11" s="180" customFormat="1" ht="39.75" customHeight="1" x14ac:dyDescent="0.25">
      <c r="A16" s="174" t="s">
        <v>128</v>
      </c>
      <c r="B16" s="175" t="s">
        <v>221</v>
      </c>
      <c r="C16" s="176" t="s">
        <v>483</v>
      </c>
      <c r="D16" s="177">
        <v>1</v>
      </c>
      <c r="E16" s="178">
        <f>ORÇAMENTO!$E$11</f>
        <v>193250.76</v>
      </c>
      <c r="F16" s="178">
        <f>ORÇAMENTO!$H$11</f>
        <v>1159504.56</v>
      </c>
      <c r="G16" s="192">
        <f t="shared" si="0"/>
        <v>4.2289966569548171E-2</v>
      </c>
      <c r="H16" s="192">
        <f t="shared" si="2"/>
        <v>0.87325734408177147</v>
      </c>
      <c r="I16" s="179">
        <f t="shared" si="1"/>
        <v>1159504.56</v>
      </c>
      <c r="K16" s="181">
        <f>E16-I16</f>
        <v>-966253.8</v>
      </c>
    </row>
    <row r="17" spans="1:11" s="180" customFormat="1" ht="39.75" customHeight="1" x14ac:dyDescent="0.25">
      <c r="A17" s="174" t="s">
        <v>130</v>
      </c>
      <c r="B17" s="175" t="s">
        <v>24</v>
      </c>
      <c r="C17" s="176" t="s">
        <v>499</v>
      </c>
      <c r="D17" s="177">
        <v>168.89</v>
      </c>
      <c r="E17" s="178">
        <f>ORÇAMENTO!$E$13</f>
        <v>977.26620877494224</v>
      </c>
      <c r="F17" s="178">
        <f>ORÇAMENTO!$H$13</f>
        <v>990302.94</v>
      </c>
      <c r="G17" s="192">
        <f t="shared" si="0"/>
        <v>3.6118769749663826E-2</v>
      </c>
      <c r="H17" s="192">
        <f t="shared" si="2"/>
        <v>0.90937611383143535</v>
      </c>
      <c r="I17" s="179">
        <f t="shared" si="1"/>
        <v>990302.94</v>
      </c>
      <c r="K17" s="181">
        <f>E17-I17</f>
        <v>-989325.67379122495</v>
      </c>
    </row>
    <row r="18" spans="1:11" s="180" customFormat="1" ht="39.75" customHeight="1" x14ac:dyDescent="0.25">
      <c r="A18" s="174" t="s">
        <v>477</v>
      </c>
      <c r="B18" s="175" t="s">
        <v>257</v>
      </c>
      <c r="C18" s="176" t="s">
        <v>483</v>
      </c>
      <c r="D18" s="177">
        <v>1</v>
      </c>
      <c r="E18" s="178">
        <f>ORÇAMENTO!$E$22</f>
        <v>148569.53</v>
      </c>
      <c r="F18" s="178">
        <f>ORÇAMENTO!$H$22</f>
        <v>891417.18</v>
      </c>
      <c r="G18" s="192">
        <f t="shared" si="0"/>
        <v>3.2512164283097694E-2</v>
      </c>
      <c r="H18" s="192">
        <f t="shared" si="2"/>
        <v>0.94188827811453302</v>
      </c>
      <c r="I18" s="179">
        <f t="shared" si="1"/>
        <v>891417.17999999993</v>
      </c>
      <c r="K18" s="181">
        <f t="shared" ref="K18" si="4">E18-I18</f>
        <v>-742847.64999999991</v>
      </c>
    </row>
    <row r="19" spans="1:11" s="180" customFormat="1" ht="39.75" customHeight="1" x14ac:dyDescent="0.25">
      <c r="A19" s="174" t="s">
        <v>476</v>
      </c>
      <c r="B19" s="175" t="s">
        <v>230</v>
      </c>
      <c r="C19" s="176" t="s">
        <v>483</v>
      </c>
      <c r="D19" s="177">
        <v>1</v>
      </c>
      <c r="E19" s="178">
        <f>ORÇAMENTO!$E$21</f>
        <v>102990.63</v>
      </c>
      <c r="F19" s="178">
        <f>ORÇAMENTO!$H$21</f>
        <v>617943.78</v>
      </c>
      <c r="G19" s="192">
        <f t="shared" si="0"/>
        <v>2.2537920677138373E-2</v>
      </c>
      <c r="H19" s="192">
        <f t="shared" si="2"/>
        <v>0.96442619879167135</v>
      </c>
      <c r="I19" s="179">
        <f t="shared" si="1"/>
        <v>617943.78</v>
      </c>
      <c r="K19" s="181">
        <f>E19-I19</f>
        <v>-514953.15</v>
      </c>
    </row>
    <row r="20" spans="1:11" s="180" customFormat="1" ht="39.75" customHeight="1" x14ac:dyDescent="0.25">
      <c r="A20" s="174" t="s">
        <v>132</v>
      </c>
      <c r="B20" s="175" t="s">
        <v>210</v>
      </c>
      <c r="C20" s="176" t="s">
        <v>483</v>
      </c>
      <c r="D20" s="177">
        <v>1</v>
      </c>
      <c r="E20" s="178">
        <f>ORÇAMENTO!$E$14</f>
        <v>83976.25</v>
      </c>
      <c r="F20" s="178">
        <f>ORÇAMENTO!$H$14</f>
        <v>503857.5</v>
      </c>
      <c r="G20" s="192">
        <f t="shared" si="0"/>
        <v>1.8376915077260341E-2</v>
      </c>
      <c r="H20" s="192">
        <f t="shared" si="2"/>
        <v>0.98280311386893171</v>
      </c>
      <c r="I20" s="179">
        <f t="shared" si="1"/>
        <v>503857.5</v>
      </c>
      <c r="K20" s="181">
        <f>E20-I20</f>
        <v>-419881.25</v>
      </c>
    </row>
    <row r="21" spans="1:11" s="180" customFormat="1" ht="39.75" customHeight="1" x14ac:dyDescent="0.25">
      <c r="A21" s="174" t="s">
        <v>478</v>
      </c>
      <c r="B21" s="175" t="s">
        <v>234</v>
      </c>
      <c r="C21" s="176" t="s">
        <v>483</v>
      </c>
      <c r="D21" s="177">
        <v>1</v>
      </c>
      <c r="E21" s="178">
        <f>ORÇAMENTO!$E$23</f>
        <v>78583.919166666674</v>
      </c>
      <c r="F21" s="178">
        <f>ORÇAMENTO!$H$23</f>
        <v>471503.51500000001</v>
      </c>
      <c r="G21" s="192">
        <f t="shared" si="0"/>
        <v>1.7196886131068304E-2</v>
      </c>
      <c r="H21" s="192">
        <f t="shared" si="2"/>
        <v>1</v>
      </c>
      <c r="I21" s="179">
        <f t="shared" si="1"/>
        <v>471503.51500000001</v>
      </c>
      <c r="K21" s="181">
        <f>E21-I21</f>
        <v>-392919.59583333333</v>
      </c>
    </row>
    <row r="22" spans="1:11" s="180" customFormat="1" ht="39.75" customHeight="1" x14ac:dyDescent="0.25">
      <c r="A22" s="174" t="s">
        <v>472</v>
      </c>
      <c r="B22" s="175" t="s">
        <v>228</v>
      </c>
      <c r="C22" s="176" t="s">
        <v>501</v>
      </c>
      <c r="D22" s="177">
        <f>ORÇAMENTO!D17</f>
        <v>20</v>
      </c>
      <c r="E22" s="178">
        <v>0</v>
      </c>
      <c r="F22" s="178">
        <v>0</v>
      </c>
      <c r="G22" s="192">
        <f t="shared" si="0"/>
        <v>0</v>
      </c>
      <c r="H22" s="192">
        <f t="shared" si="2"/>
        <v>1</v>
      </c>
      <c r="I22" s="179">
        <f t="shared" si="1"/>
        <v>0</v>
      </c>
      <c r="K22" s="181">
        <f>E22-I22</f>
        <v>0</v>
      </c>
    </row>
    <row r="23" spans="1:11" s="180" customFormat="1" ht="39.75" customHeight="1" x14ac:dyDescent="0.25">
      <c r="A23" s="174" t="s">
        <v>471</v>
      </c>
      <c r="B23" s="175" t="s">
        <v>227</v>
      </c>
      <c r="C23" s="176" t="s">
        <v>501</v>
      </c>
      <c r="D23" s="177">
        <f>ORÇAMENTO!D16</f>
        <v>12</v>
      </c>
      <c r="E23" s="178">
        <v>0</v>
      </c>
      <c r="F23" s="178">
        <v>0</v>
      </c>
      <c r="G23" s="192">
        <f t="shared" si="0"/>
        <v>0</v>
      </c>
      <c r="H23" s="192">
        <f>G23+H22</f>
        <v>1</v>
      </c>
      <c r="I23" s="179">
        <f t="shared" si="1"/>
        <v>0</v>
      </c>
      <c r="K23" s="181">
        <f>E23-I23</f>
        <v>0</v>
      </c>
    </row>
    <row r="24" spans="1:11" s="180" customFormat="1" ht="39.75" customHeight="1" thickBot="1" x14ac:dyDescent="0.3">
      <c r="A24" s="182"/>
      <c r="B24" s="182"/>
      <c r="C24" s="182"/>
      <c r="D24" s="182"/>
      <c r="E24" s="182"/>
      <c r="F24" s="182"/>
      <c r="G24" s="182"/>
      <c r="H24" s="182"/>
    </row>
    <row r="25" spans="1:11" s="180" customFormat="1" ht="34.5" customHeight="1" thickBot="1" x14ac:dyDescent="0.3">
      <c r="A25" s="282" t="s">
        <v>512</v>
      </c>
      <c r="B25" s="283"/>
      <c r="C25" s="283"/>
      <c r="D25" s="283"/>
      <c r="E25" s="284" t="s">
        <v>134</v>
      </c>
      <c r="F25" s="150">
        <f>IF(SUM($F10:F$23)=ORÇAMENTO!$H$25,ORÇAMENTO!$H$25,"ERRO")</f>
        <v>27417958.775000002</v>
      </c>
      <c r="G25" s="182"/>
      <c r="H25" s="182"/>
    </row>
    <row r="26" spans="1:11" s="180" customFormat="1" x14ac:dyDescent="0.25">
      <c r="A26" s="183"/>
      <c r="B26" s="184"/>
      <c r="C26" s="185"/>
      <c r="D26" s="185"/>
      <c r="E26" s="186"/>
      <c r="F26" s="186"/>
      <c r="G26" s="182"/>
      <c r="H26" s="182"/>
    </row>
    <row r="27" spans="1:11" s="180" customFormat="1" x14ac:dyDescent="0.25">
      <c r="A27" s="183"/>
      <c r="B27" s="184"/>
      <c r="C27" s="185"/>
      <c r="D27" s="185"/>
      <c r="E27" s="186"/>
      <c r="F27" s="186"/>
      <c r="G27" s="182"/>
      <c r="H27" s="182"/>
    </row>
    <row r="28" spans="1:11" s="180" customFormat="1" x14ac:dyDescent="0.25">
      <c r="A28" s="183"/>
      <c r="B28" s="184"/>
      <c r="C28" s="185"/>
      <c r="D28" s="185"/>
      <c r="E28" s="186"/>
      <c r="F28" s="186"/>
      <c r="G28" s="186"/>
      <c r="H28" s="187"/>
    </row>
    <row r="29" spans="1:11" x14ac:dyDescent="0.2">
      <c r="B29" s="274" t="str">
        <f>[1]DADOS!C8</f>
        <v>Eng.ª Civil Flávia Cristina Barbosa</v>
      </c>
      <c r="C29" s="274"/>
      <c r="D29" s="274"/>
      <c r="E29" s="274"/>
      <c r="F29" s="73"/>
      <c r="G29" s="71"/>
      <c r="H29" s="149"/>
    </row>
    <row r="30" spans="1:11" x14ac:dyDescent="0.2">
      <c r="B30" s="271" t="str">
        <f>"CREA: "&amp;[1]DADOS!C9</f>
        <v>CREA: MG- 187.842/D</v>
      </c>
      <c r="C30" s="271"/>
      <c r="D30" s="271"/>
      <c r="E30" s="271"/>
      <c r="F30" s="73"/>
      <c r="G30" s="73"/>
      <c r="H30" s="149"/>
    </row>
  </sheetData>
  <mergeCells count="11">
    <mergeCell ref="B30:E30"/>
    <mergeCell ref="G4:H4"/>
    <mergeCell ref="A6:H6"/>
    <mergeCell ref="A7:H7"/>
    <mergeCell ref="A8:H8"/>
    <mergeCell ref="A1:E2"/>
    <mergeCell ref="A3:A5"/>
    <mergeCell ref="C3:E5"/>
    <mergeCell ref="B4:B5"/>
    <mergeCell ref="B29:E29"/>
    <mergeCell ref="A25:E25"/>
  </mergeCells>
  <pageMargins left="0.51181102362204722" right="0.51181102362204722" top="0.78740157480314965" bottom="0.78740157480314965" header="0.31496062992125984" footer="0.31496062992125984"/>
  <pageSetup paperSize="9" scale="52" orientation="landscape" r:id="rId1"/>
  <headerFooter>
    <oddFooter>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ED81-FBBF-476D-98E5-494BB9D6BD69}">
  <sheetPr>
    <pageSetUpPr fitToPage="1"/>
  </sheetPr>
  <dimension ref="A1:K30"/>
  <sheetViews>
    <sheetView tabSelected="1" view="pageBreakPreview" zoomScale="55" zoomScaleNormal="55" zoomScaleSheetLayoutView="55" workbookViewId="0">
      <selection activeCell="B17" sqref="B17"/>
    </sheetView>
  </sheetViews>
  <sheetFormatPr defaultColWidth="9" defaultRowHeight="18" x14ac:dyDescent="0.2"/>
  <cols>
    <col min="1" max="1" width="26.25" style="190" customWidth="1"/>
    <col min="2" max="2" width="80.75" style="191" customWidth="1"/>
    <col min="3" max="3" width="20" style="107" customWidth="1"/>
    <col min="4" max="4" width="16.375" style="107" customWidth="1"/>
    <col min="5" max="5" width="22.375" style="188" bestFit="1" customWidth="1"/>
    <col min="6" max="6" width="27" style="188" bestFit="1" customWidth="1"/>
    <col min="7" max="7" width="20.875" style="16" bestFit="1" customWidth="1"/>
    <col min="8" max="8" width="17" style="16" bestFit="1" customWidth="1"/>
    <col min="9" max="9" width="22.875" style="16" bestFit="1" customWidth="1"/>
    <col min="10" max="10" width="9" style="16"/>
    <col min="11" max="11" width="22.875" style="16" bestFit="1" customWidth="1"/>
    <col min="12" max="16384" width="9" style="16"/>
  </cols>
  <sheetData>
    <row r="1" spans="1:11" ht="21.75" customHeight="1" thickBot="1" x14ac:dyDescent="0.25">
      <c r="A1" s="255" t="s">
        <v>487</v>
      </c>
      <c r="B1" s="255"/>
      <c r="C1" s="255"/>
      <c r="D1" s="255"/>
      <c r="E1" s="255"/>
      <c r="F1" s="138"/>
      <c r="G1" s="51" t="s">
        <v>1</v>
      </c>
      <c r="H1" s="52" t="str">
        <f>'MEMORIA DE CALCULO SEM CHI'!H1</f>
        <v>R08</v>
      </c>
    </row>
    <row r="2" spans="1:11" ht="18.75" thickBot="1" x14ac:dyDescent="0.25">
      <c r="A2" s="258"/>
      <c r="B2" s="258"/>
      <c r="C2" s="258"/>
      <c r="D2" s="258"/>
      <c r="E2" s="258"/>
      <c r="F2" s="139"/>
      <c r="G2" s="53" t="s">
        <v>6</v>
      </c>
      <c r="H2" s="77">
        <f ca="1">'MEMORIA DE CALCULO SEM CHI'!H2</f>
        <v>45180</v>
      </c>
    </row>
    <row r="3" spans="1:11" ht="20.25" customHeight="1" x14ac:dyDescent="0.2">
      <c r="A3" s="226" t="s">
        <v>7</v>
      </c>
      <c r="B3" s="54" t="s">
        <v>8</v>
      </c>
      <c r="C3" s="225" t="s">
        <v>5</v>
      </c>
      <c r="D3" s="226"/>
      <c r="E3" s="226"/>
      <c r="F3" s="140"/>
      <c r="G3" s="55" t="s">
        <v>116</v>
      </c>
      <c r="H3" s="56"/>
    </row>
    <row r="4" spans="1:11" ht="72.75" customHeight="1" thickBot="1" x14ac:dyDescent="0.25">
      <c r="A4" s="229"/>
      <c r="B4" s="280" t="str">
        <f>'MEMORIA DE CALCULO SEM CHI'!C4</f>
        <v>COLETA DE RESÍDUOS SÓLIDOS NO MUNICÍPIO DE POUSO ALEGRE-MG</v>
      </c>
      <c r="C4" s="228"/>
      <c r="D4" s="229"/>
      <c r="E4" s="229"/>
      <c r="F4" s="141"/>
      <c r="G4" s="238" t="str">
        <f>DADOS!C7</f>
        <v>SINAPI - 07/2023 - Minas Gerais
SICRO3 - 04/2023 - Minas Gerais
SETOP - 04/2023 - Minas Gerais
SUDECAP - 04/2023 - Minas Gerais</v>
      </c>
      <c r="H4" s="270"/>
    </row>
    <row r="5" spans="1:11" ht="22.5" customHeight="1" thickBot="1" x14ac:dyDescent="0.25">
      <c r="A5" s="232"/>
      <c r="B5" s="281"/>
      <c r="C5" s="231"/>
      <c r="D5" s="232"/>
      <c r="E5" s="232"/>
      <c r="F5" s="142"/>
      <c r="G5" s="57" t="s">
        <v>9</v>
      </c>
      <c r="H5" s="58">
        <v>0.2712</v>
      </c>
    </row>
    <row r="6" spans="1:11" s="59" customFormat="1" ht="7.9" customHeight="1" thickBot="1" x14ac:dyDescent="0.25">
      <c r="A6" s="272"/>
      <c r="B6" s="273"/>
      <c r="C6" s="273"/>
      <c r="D6" s="273"/>
      <c r="E6" s="273"/>
      <c r="F6" s="273"/>
      <c r="G6" s="273"/>
      <c r="H6" s="273"/>
    </row>
    <row r="7" spans="1:11" ht="27.6" customHeight="1" thickBot="1" x14ac:dyDescent="0.25">
      <c r="A7" s="264" t="str">
        <f>A1&amp;" DE PROJETO EXECUTIVO - "&amp;B4</f>
        <v>CURVA ABC DE 1 À 30 MESES DE PROJETO EXECUTIVO - COLETA DE RESÍDUOS SÓLIDOS NO MUNICÍPIO DE POUSO ALEGRE-MG</v>
      </c>
      <c r="B7" s="264"/>
      <c r="C7" s="264"/>
      <c r="D7" s="264"/>
      <c r="E7" s="264"/>
      <c r="F7" s="264"/>
      <c r="G7" s="264"/>
      <c r="H7" s="264"/>
    </row>
    <row r="8" spans="1:11" s="59" customFormat="1" ht="7.9" customHeight="1" thickBot="1" x14ac:dyDescent="0.25">
      <c r="A8" s="272"/>
      <c r="B8" s="273"/>
      <c r="C8" s="273"/>
      <c r="D8" s="273"/>
      <c r="E8" s="273"/>
      <c r="F8" s="273"/>
      <c r="G8" s="273"/>
      <c r="H8" s="273"/>
    </row>
    <row r="9" spans="1:11" s="59" customFormat="1" ht="36.75" thickBot="1" x14ac:dyDescent="0.25">
      <c r="A9" s="60" t="s">
        <v>117</v>
      </c>
      <c r="B9" s="61" t="s">
        <v>120</v>
      </c>
      <c r="C9" s="61" t="s">
        <v>121</v>
      </c>
      <c r="D9" s="62" t="s">
        <v>18</v>
      </c>
      <c r="E9" s="63" t="s">
        <v>209</v>
      </c>
      <c r="F9" s="63" t="s">
        <v>490</v>
      </c>
      <c r="G9" s="63" t="s">
        <v>481</v>
      </c>
      <c r="H9" s="63" t="s">
        <v>482</v>
      </c>
      <c r="I9" s="143"/>
    </row>
    <row r="10" spans="1:11" s="180" customFormat="1" ht="39.75" customHeight="1" x14ac:dyDescent="0.25">
      <c r="A10" s="174" t="s">
        <v>129</v>
      </c>
      <c r="B10" s="175" t="s">
        <v>23</v>
      </c>
      <c r="C10" s="176" t="s">
        <v>499</v>
      </c>
      <c r="D10" s="177">
        <v>2965.16</v>
      </c>
      <c r="E10" s="178">
        <f>ORÇAMENTO!$E$12</f>
        <v>511.09281792550831</v>
      </c>
      <c r="F10" s="178">
        <f>ORÇAMENTO!$I$12</f>
        <v>45464159.400000006</v>
      </c>
      <c r="G10" s="192">
        <f>F10/$F$25</f>
        <v>0.32061449775816908</v>
      </c>
      <c r="H10" s="192">
        <f>G10</f>
        <v>0.32061449775816908</v>
      </c>
      <c r="I10" s="179">
        <f>D10*E10*30</f>
        <v>45464159.400000006</v>
      </c>
      <c r="K10" s="181">
        <f>E10-I10</f>
        <v>-45463648.307182081</v>
      </c>
    </row>
    <row r="11" spans="1:11" s="180" customFormat="1" ht="39.75" customHeight="1" x14ac:dyDescent="0.25">
      <c r="A11" s="174" t="s">
        <v>474</v>
      </c>
      <c r="B11" s="175" t="s">
        <v>256</v>
      </c>
      <c r="C11" s="176" t="s">
        <v>483</v>
      </c>
      <c r="D11" s="177">
        <f>ORÇAMENTO!D19</f>
        <v>8</v>
      </c>
      <c r="E11" s="178">
        <f>ORÇAMENTO!$E$19</f>
        <v>94217.87</v>
      </c>
      <c r="F11" s="178">
        <f>ORÇAMENTO!$I$19</f>
        <v>22612288.799999997</v>
      </c>
      <c r="G11" s="192">
        <f t="shared" ref="G11:G23" si="0">F11/$F$25</f>
        <v>0.15946248017014186</v>
      </c>
      <c r="H11" s="192">
        <f>G11+H10</f>
        <v>0.48007697792831094</v>
      </c>
      <c r="I11" s="179">
        <f t="shared" ref="I11:I23" si="1">D11*E11*30</f>
        <v>22612288.799999997</v>
      </c>
      <c r="K11" s="181">
        <f>E11-I11</f>
        <v>-22518070.929999996</v>
      </c>
    </row>
    <row r="12" spans="1:11" s="180" customFormat="1" ht="39.75" customHeight="1" x14ac:dyDescent="0.25">
      <c r="A12" s="174" t="s">
        <v>473</v>
      </c>
      <c r="B12" s="175" t="s">
        <v>31</v>
      </c>
      <c r="C12" s="176" t="s">
        <v>500</v>
      </c>
      <c r="D12" s="177">
        <v>5263</v>
      </c>
      <c r="E12" s="178">
        <f>ORÇAMENTO!$E$18</f>
        <v>124.93625055418329</v>
      </c>
      <c r="F12" s="178">
        <f>ORÇAMENTO!$I$18</f>
        <v>19726184.600000001</v>
      </c>
      <c r="G12" s="192">
        <f t="shared" si="0"/>
        <v>0.1391095942755719</v>
      </c>
      <c r="H12" s="192">
        <f t="shared" ref="H12:H23" si="2">G12+H11</f>
        <v>0.61918657220388285</v>
      </c>
      <c r="I12" s="179">
        <f t="shared" si="1"/>
        <v>19726184.600000001</v>
      </c>
      <c r="K12" s="181">
        <f>E12-I12</f>
        <v>-19726059.663749449</v>
      </c>
    </row>
    <row r="13" spans="1:11" s="180" customFormat="1" ht="39.75" customHeight="1" x14ac:dyDescent="0.25">
      <c r="A13" s="174" t="s">
        <v>133</v>
      </c>
      <c r="B13" s="175" t="s">
        <v>513</v>
      </c>
      <c r="C13" s="176" t="s">
        <v>501</v>
      </c>
      <c r="D13" s="177">
        <v>1500</v>
      </c>
      <c r="E13" s="178">
        <f>ORÇAMENTO!$E$15</f>
        <v>264.28000000000003</v>
      </c>
      <c r="F13" s="178">
        <f>ORÇAMENTO!$I$15</f>
        <v>11892600</v>
      </c>
      <c r="G13" s="192">
        <f t="shared" si="0"/>
        <v>8.3866941044527507E-2</v>
      </c>
      <c r="H13" s="192">
        <f t="shared" si="2"/>
        <v>0.70305351324841037</v>
      </c>
      <c r="I13" s="179">
        <f t="shared" si="1"/>
        <v>11892600.000000002</v>
      </c>
      <c r="K13" s="181">
        <f>E13-I13</f>
        <v>-11892335.720000003</v>
      </c>
    </row>
    <row r="14" spans="1:11" s="180" customFormat="1" ht="39.75" customHeight="1" x14ac:dyDescent="0.25">
      <c r="A14" s="174" t="s">
        <v>124</v>
      </c>
      <c r="B14" s="175" t="s">
        <v>54</v>
      </c>
      <c r="C14" s="176" t="s">
        <v>483</v>
      </c>
      <c r="D14" s="177">
        <v>1</v>
      </c>
      <c r="E14" s="178">
        <f>ORÇAMENTO!$E$10</f>
        <v>262572.46000000002</v>
      </c>
      <c r="F14" s="178">
        <f>ORÇAMENTO!$I$10</f>
        <v>7877173.7999999998</v>
      </c>
      <c r="G14" s="192">
        <f t="shared" si="0"/>
        <v>5.5550045463741878E-2</v>
      </c>
      <c r="H14" s="192">
        <f t="shared" si="2"/>
        <v>0.75860355871215224</v>
      </c>
      <c r="I14" s="179">
        <f t="shared" si="1"/>
        <v>7877173.8000000007</v>
      </c>
      <c r="K14" s="181">
        <f t="shared" ref="K14" si="3">E14-I14</f>
        <v>-7614601.3400000008</v>
      </c>
    </row>
    <row r="15" spans="1:11" s="180" customFormat="1" ht="39.75" customHeight="1" x14ac:dyDescent="0.25">
      <c r="A15" s="174" t="s">
        <v>475</v>
      </c>
      <c r="B15" s="175" t="s">
        <v>36</v>
      </c>
      <c r="C15" s="176" t="s">
        <v>483</v>
      </c>
      <c r="D15" s="177">
        <v>1</v>
      </c>
      <c r="E15" s="178">
        <f>ORÇAMENTO!$E$20</f>
        <v>211491.33</v>
      </c>
      <c r="F15" s="178">
        <f>ORÇAMENTO!$I$20</f>
        <v>6344739.9000000004</v>
      </c>
      <c r="G15" s="192">
        <f t="shared" si="0"/>
        <v>4.4743279613891102E-2</v>
      </c>
      <c r="H15" s="192">
        <f t="shared" si="2"/>
        <v>0.80334683832604337</v>
      </c>
      <c r="I15" s="179">
        <f t="shared" si="1"/>
        <v>6344739.8999999994</v>
      </c>
      <c r="K15" s="181">
        <f>E15-I15</f>
        <v>-6133248.5699999994</v>
      </c>
    </row>
    <row r="16" spans="1:11" s="180" customFormat="1" ht="39.75" customHeight="1" x14ac:dyDescent="0.25">
      <c r="A16" s="174" t="s">
        <v>128</v>
      </c>
      <c r="B16" s="175" t="s">
        <v>221</v>
      </c>
      <c r="C16" s="176" t="s">
        <v>483</v>
      </c>
      <c r="D16" s="177">
        <v>1</v>
      </c>
      <c r="E16" s="178">
        <f>ORÇAMENTO!$E$11</f>
        <v>193250.76</v>
      </c>
      <c r="F16" s="178">
        <f>ORÇAMENTO!$I$11</f>
        <v>5797522.8000000007</v>
      </c>
      <c r="G16" s="192">
        <f t="shared" si="0"/>
        <v>4.0884289631527508E-2</v>
      </c>
      <c r="H16" s="192">
        <f t="shared" si="2"/>
        <v>0.84423112795757083</v>
      </c>
      <c r="I16" s="179">
        <f t="shared" si="1"/>
        <v>5797522.8000000007</v>
      </c>
      <c r="K16" s="181">
        <f>E16-I16</f>
        <v>-5604272.040000001</v>
      </c>
    </row>
    <row r="17" spans="1:11" s="180" customFormat="1" ht="39.75" customHeight="1" x14ac:dyDescent="0.25">
      <c r="A17" s="174" t="s">
        <v>130</v>
      </c>
      <c r="B17" s="175" t="s">
        <v>24</v>
      </c>
      <c r="C17" s="176" t="s">
        <v>499</v>
      </c>
      <c r="D17" s="177">
        <v>168.89</v>
      </c>
      <c r="E17" s="178">
        <f>ORÇAMENTO!$E$13</f>
        <v>977.26620877494224</v>
      </c>
      <c r="F17" s="178">
        <f>ORÇAMENTO!$I$13</f>
        <v>4951514.6999999993</v>
      </c>
      <c r="G17" s="192">
        <f t="shared" si="0"/>
        <v>3.4918217330609895E-2</v>
      </c>
      <c r="H17" s="192">
        <f t="shared" si="2"/>
        <v>0.87914934528818067</v>
      </c>
      <c r="I17" s="179">
        <f t="shared" si="1"/>
        <v>4951514.6999999993</v>
      </c>
      <c r="K17" s="181">
        <f>E17-I17</f>
        <v>-4950537.4337912239</v>
      </c>
    </row>
    <row r="18" spans="1:11" s="180" customFormat="1" ht="39.75" customHeight="1" x14ac:dyDescent="0.25">
      <c r="A18" s="174" t="s">
        <v>477</v>
      </c>
      <c r="B18" s="175" t="s">
        <v>257</v>
      </c>
      <c r="C18" s="176" t="s">
        <v>483</v>
      </c>
      <c r="D18" s="177">
        <v>1</v>
      </c>
      <c r="E18" s="178">
        <f>ORÇAMENTO!$E$22</f>
        <v>148569.53</v>
      </c>
      <c r="F18" s="178">
        <f>ORÇAMENTO!$I$22</f>
        <v>4457085.9000000004</v>
      </c>
      <c r="G18" s="192">
        <f t="shared" si="0"/>
        <v>3.1431491886189294E-2</v>
      </c>
      <c r="H18" s="192">
        <f t="shared" si="2"/>
        <v>0.91058083717436999</v>
      </c>
      <c r="I18" s="179">
        <f t="shared" si="1"/>
        <v>4457085.9000000004</v>
      </c>
      <c r="K18" s="181">
        <f t="shared" ref="K18" si="4">E18-I18</f>
        <v>-4308516.37</v>
      </c>
    </row>
    <row r="19" spans="1:11" s="180" customFormat="1" ht="39.75" customHeight="1" x14ac:dyDescent="0.25">
      <c r="A19" s="174" t="s">
        <v>476</v>
      </c>
      <c r="B19" s="175" t="s">
        <v>230</v>
      </c>
      <c r="C19" s="176" t="s">
        <v>483</v>
      </c>
      <c r="D19" s="177">
        <v>1</v>
      </c>
      <c r="E19" s="178">
        <f>ORÇAMENTO!$E$21</f>
        <v>102990.63</v>
      </c>
      <c r="F19" s="178">
        <f>ORÇAMENTO!$I$21</f>
        <v>3089718.9000000004</v>
      </c>
      <c r="G19" s="192">
        <f t="shared" si="0"/>
        <v>2.1788782337795132E-2</v>
      </c>
      <c r="H19" s="192">
        <f t="shared" si="2"/>
        <v>0.93236961951216513</v>
      </c>
      <c r="I19" s="179">
        <f t="shared" si="1"/>
        <v>3089718.9000000004</v>
      </c>
      <c r="K19" s="181">
        <f>E19-I19</f>
        <v>-2986728.2700000005</v>
      </c>
    </row>
    <row r="20" spans="1:11" s="180" customFormat="1" ht="39.75" customHeight="1" x14ac:dyDescent="0.25">
      <c r="A20" s="174" t="s">
        <v>471</v>
      </c>
      <c r="B20" s="175" t="s">
        <v>227</v>
      </c>
      <c r="C20" s="176" t="s">
        <v>501</v>
      </c>
      <c r="D20" s="177">
        <f>ORÇAMENTO!D16</f>
        <v>12</v>
      </c>
      <c r="E20" s="178">
        <f>ORÇAMENTO!$E$16</f>
        <v>20231.849999999999</v>
      </c>
      <c r="F20" s="178">
        <f>ORÇAMENTO!$I$16</f>
        <v>2913386.4</v>
      </c>
      <c r="G20" s="192">
        <f t="shared" si="0"/>
        <v>2.054528071647312E-2</v>
      </c>
      <c r="H20" s="192">
        <f t="shared" si="2"/>
        <v>0.95291490022863823</v>
      </c>
      <c r="I20" s="179">
        <f t="shared" si="1"/>
        <v>7283465.9999999991</v>
      </c>
      <c r="K20" s="181">
        <f>E20-I20</f>
        <v>-7263234.1499999994</v>
      </c>
    </row>
    <row r="21" spans="1:11" s="180" customFormat="1" ht="39.75" customHeight="1" x14ac:dyDescent="0.25">
      <c r="A21" s="174" t="s">
        <v>132</v>
      </c>
      <c r="B21" s="175" t="s">
        <v>210</v>
      </c>
      <c r="C21" s="176" t="s">
        <v>483</v>
      </c>
      <c r="D21" s="177">
        <v>1</v>
      </c>
      <c r="E21" s="178">
        <f>ORÇAMENTO!$E$14</f>
        <v>83976.25</v>
      </c>
      <c r="F21" s="178">
        <f>ORÇAMENTO!$I$14</f>
        <v>2519287.5</v>
      </c>
      <c r="G21" s="192">
        <f t="shared" si="0"/>
        <v>1.7766084475784528E-2</v>
      </c>
      <c r="H21" s="192">
        <f t="shared" si="2"/>
        <v>0.97068098470442277</v>
      </c>
      <c r="I21" s="179">
        <f t="shared" si="1"/>
        <v>2519287.5</v>
      </c>
      <c r="K21" s="181">
        <f>E21-I21</f>
        <v>-2435311.25</v>
      </c>
    </row>
    <row r="22" spans="1:11" s="180" customFormat="1" ht="39.75" customHeight="1" x14ac:dyDescent="0.25">
      <c r="A22" s="174" t="s">
        <v>478</v>
      </c>
      <c r="B22" s="175" t="s">
        <v>234</v>
      </c>
      <c r="C22" s="176" t="s">
        <v>483</v>
      </c>
      <c r="D22" s="177">
        <v>1</v>
      </c>
      <c r="E22" s="178">
        <f>ORÇAMENTO!$E$23</f>
        <v>78583.919166666674</v>
      </c>
      <c r="F22" s="178">
        <f>ORÇAMENTO!$I$23</f>
        <v>2357517.5750000002</v>
      </c>
      <c r="G22" s="192">
        <f t="shared" si="0"/>
        <v>1.6625278532361506E-2</v>
      </c>
      <c r="H22" s="192">
        <f t="shared" si="2"/>
        <v>0.98730626323678428</v>
      </c>
      <c r="I22" s="179">
        <f t="shared" si="1"/>
        <v>2357517.5750000002</v>
      </c>
      <c r="K22" s="181">
        <f>E22-I22</f>
        <v>-2278933.6558333337</v>
      </c>
    </row>
    <row r="23" spans="1:11" s="180" customFormat="1" ht="39.75" customHeight="1" x14ac:dyDescent="0.25">
      <c r="A23" s="174" t="s">
        <v>472</v>
      </c>
      <c r="B23" s="175" t="s">
        <v>228</v>
      </c>
      <c r="C23" s="176" t="s">
        <v>501</v>
      </c>
      <c r="D23" s="177">
        <f>ORÇAMENTO!D17</f>
        <v>20</v>
      </c>
      <c r="E23" s="178">
        <f>ORÇAMENTO!$E$17</f>
        <v>7500.0516666666663</v>
      </c>
      <c r="F23" s="178">
        <f>ORÇAMENTO!$I$17</f>
        <v>1800012.4</v>
      </c>
      <c r="G23" s="192">
        <f t="shared" si="0"/>
        <v>1.2693736763215651E-2</v>
      </c>
      <c r="H23" s="192">
        <f t="shared" si="2"/>
        <v>0.99999999999999989</v>
      </c>
      <c r="I23" s="179">
        <f t="shared" si="1"/>
        <v>4500031</v>
      </c>
      <c r="K23" s="181">
        <f>E23-I23</f>
        <v>-4492530.9483333332</v>
      </c>
    </row>
    <row r="24" spans="1:11" s="180" customFormat="1" ht="34.5" customHeight="1" thickBot="1" x14ac:dyDescent="0.3">
      <c r="A24" s="182"/>
      <c r="B24" s="182"/>
      <c r="C24" s="182"/>
      <c r="D24" s="182"/>
      <c r="E24" s="182"/>
      <c r="F24" s="182"/>
      <c r="G24" s="182"/>
      <c r="H24" s="182"/>
    </row>
    <row r="25" spans="1:11" s="180" customFormat="1" ht="34.5" customHeight="1" thickBot="1" x14ac:dyDescent="0.3">
      <c r="A25" s="282"/>
      <c r="B25" s="283"/>
      <c r="C25" s="283"/>
      <c r="D25" s="283"/>
      <c r="E25" s="284" t="s">
        <v>134</v>
      </c>
      <c r="F25" s="150">
        <f>IF(SUM($F10:F$23)=ORÇAMENTO!$I$25,ORÇAMENTO!$I$25,"ERRO")</f>
        <v>141803192.67500001</v>
      </c>
      <c r="G25" s="182"/>
      <c r="H25" s="182"/>
    </row>
    <row r="26" spans="1:11" s="180" customFormat="1" x14ac:dyDescent="0.25">
      <c r="A26" s="183"/>
      <c r="B26" s="184"/>
      <c r="C26" s="185"/>
      <c r="D26" s="185"/>
      <c r="E26" s="186"/>
      <c r="F26" s="186"/>
      <c r="G26" s="182"/>
      <c r="H26" s="182"/>
    </row>
    <row r="27" spans="1:11" s="180" customFormat="1" x14ac:dyDescent="0.25">
      <c r="A27" s="183"/>
      <c r="B27" s="184"/>
      <c r="C27" s="185"/>
      <c r="D27" s="185"/>
      <c r="E27" s="186"/>
      <c r="F27" s="186"/>
      <c r="G27" s="182"/>
      <c r="H27" s="182"/>
    </row>
    <row r="28" spans="1:11" s="180" customFormat="1" x14ac:dyDescent="0.25">
      <c r="A28" s="183"/>
      <c r="B28" s="184"/>
      <c r="C28" s="185"/>
      <c r="D28" s="185"/>
      <c r="E28" s="186"/>
      <c r="F28" s="186"/>
      <c r="G28" s="186"/>
      <c r="H28" s="187"/>
    </row>
    <row r="29" spans="1:11" x14ac:dyDescent="0.2">
      <c r="B29" s="274" t="str">
        <f>[1]DADOS!C8</f>
        <v>Eng.ª Civil Flávia Cristina Barbosa</v>
      </c>
      <c r="C29" s="274"/>
      <c r="D29" s="274"/>
      <c r="E29" s="274"/>
      <c r="F29" s="73"/>
      <c r="G29" s="71"/>
      <c r="H29" s="149"/>
    </row>
    <row r="30" spans="1:11" x14ac:dyDescent="0.2">
      <c r="B30" s="271" t="str">
        <f>"CREA: "&amp;[1]DADOS!C9</f>
        <v>CREA: MG- 187.842/D</v>
      </c>
      <c r="C30" s="271"/>
      <c r="D30" s="271"/>
      <c r="E30" s="271"/>
      <c r="F30" s="73"/>
      <c r="G30" s="73"/>
      <c r="H30" s="149"/>
    </row>
  </sheetData>
  <mergeCells count="11">
    <mergeCell ref="B30:E30"/>
    <mergeCell ref="G4:H4"/>
    <mergeCell ref="A6:H6"/>
    <mergeCell ref="A7:H7"/>
    <mergeCell ref="A8:H8"/>
    <mergeCell ref="A1:E2"/>
    <mergeCell ref="A3:A5"/>
    <mergeCell ref="C3:E5"/>
    <mergeCell ref="B4:B5"/>
    <mergeCell ref="B29:E29"/>
    <mergeCell ref="A25:E25"/>
  </mergeCells>
  <pageMargins left="0.51181102362204722" right="0.51181102362204722" top="0.78740157480314965" bottom="0.78740157480314965" header="0.31496062992125984" footer="0.31496062992125984"/>
  <pageSetup paperSize="9" scale="52" orientation="landscape" horizont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12</vt:i4>
      </vt:variant>
    </vt:vector>
  </HeadingPairs>
  <TitlesOfParts>
    <vt:vector size="21" baseType="lpstr">
      <vt:lpstr>DADOS</vt:lpstr>
      <vt:lpstr>MEMORIA DE CALCULO SEM CHI</vt:lpstr>
      <vt:lpstr>COMPOSIÇÕES</vt:lpstr>
      <vt:lpstr>COTAÇÕES</vt:lpstr>
      <vt:lpstr>ORÇAMENTO</vt:lpstr>
      <vt:lpstr>CURVA ABC (1 A 12 MESES)</vt:lpstr>
      <vt:lpstr>CURVA ABC (12 A 24 MESES)</vt:lpstr>
      <vt:lpstr>CURVA ABC (24 A 30 MESES)</vt:lpstr>
      <vt:lpstr>CURVA ABC (1 A 30 MESES)</vt:lpstr>
      <vt:lpstr>COMPOSIÇÕES!Area_de_impressao</vt:lpstr>
      <vt:lpstr>COTAÇÕES!Area_de_impressao</vt:lpstr>
      <vt:lpstr>'CURVA ABC (1 A 12 MESES)'!Area_de_impressao</vt:lpstr>
      <vt:lpstr>'CURVA ABC (1 A 30 MESES)'!Area_de_impressao</vt:lpstr>
      <vt:lpstr>'CURVA ABC (12 A 24 MESES)'!Area_de_impressao</vt:lpstr>
      <vt:lpstr>'CURVA ABC (24 A 30 MESES)'!Area_de_impressao</vt:lpstr>
      <vt:lpstr>DADOS!Area_de_impressao</vt:lpstr>
      <vt:lpstr>'MEMORIA DE CALCULO SEM CHI'!Area_de_impressao</vt:lpstr>
      <vt:lpstr>ORÇAMENTO!Area_de_impressao</vt:lpstr>
      <vt:lpstr>COMPOSIÇÕES!Titulos_de_impressao</vt:lpstr>
      <vt:lpstr>COTAÇÕES!Titulos_de_impressao</vt:lpstr>
      <vt:lpstr>'MEMORIA DE CALCULO SEM CHI'!Titulos_de_impressao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2023-09-11T18:47:53Z</cp:lastPrinted>
  <dcterms:created xsi:type="dcterms:W3CDTF">2021-07-05T20:11:43Z</dcterms:created>
  <dcterms:modified xsi:type="dcterms:W3CDTF">2023-09-11T18:47:57Z</dcterms:modified>
</cp:coreProperties>
</file>