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EstaPasta_de_trabalho" defaultThemeVersion="124226"/>
  <bookViews>
    <workbookView xWindow="-105" yWindow="-105" windowWidth="23250" windowHeight="12570" tabRatio="408"/>
  </bookViews>
  <sheets>
    <sheet name="RECAP 2024" sheetId="36" r:id="rId1"/>
    <sheet name="COMPOSIÇÃO I" sheetId="37" r:id="rId2"/>
  </sheets>
  <definedNames>
    <definedName name="_xlnm._FilterDatabase" localSheetId="1" hidden="1">'COMPOSIÇÃO I'!$C$5:$N$5</definedName>
    <definedName name="_xlnm.Print_Area" localSheetId="1">'COMPOSIÇÃO I'!$A$1:$N$24</definedName>
    <definedName name="_xlnm.Print_Area" localSheetId="0">'RECAP 2024'!$A$1:$J$41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4" i="36" l="1"/>
  <c r="F15" i="36"/>
  <c r="F13" i="36"/>
  <c r="I22" i="36" l="1"/>
  <c r="H22" i="36"/>
  <c r="J22" i="36" s="1"/>
  <c r="N8" i="37"/>
  <c r="N7" i="37"/>
  <c r="K9" i="37" l="1"/>
  <c r="F20" i="36" l="1"/>
  <c r="F21" i="36" s="1"/>
  <c r="I28" i="36" l="1"/>
  <c r="H28" i="36"/>
  <c r="J28" i="36" s="1"/>
  <c r="H14" i="36" l="1"/>
  <c r="H13" i="36"/>
  <c r="H15" i="36" l="1"/>
  <c r="I30" i="36" l="1"/>
  <c r="H30" i="36"/>
  <c r="J30" i="36" s="1"/>
  <c r="H9" i="36"/>
  <c r="J9" i="36" s="1"/>
  <c r="I9" i="36"/>
  <c r="I29" i="36"/>
  <c r="H29" i="36"/>
  <c r="J29" i="36" s="1"/>
  <c r="I27" i="36"/>
  <c r="H27" i="36"/>
  <c r="J27" i="36" s="1"/>
  <c r="I26" i="36"/>
  <c r="H26" i="36"/>
  <c r="J26" i="36" s="1"/>
  <c r="J25" i="36" l="1"/>
  <c r="I25" i="36"/>
  <c r="I15" i="36" l="1"/>
  <c r="J15" i="36"/>
  <c r="H11" i="36"/>
  <c r="J11" i="36" s="1"/>
  <c r="I11" i="36"/>
  <c r="I7" i="36" l="1"/>
  <c r="H7" i="36"/>
  <c r="J7" i="36" s="1"/>
  <c r="H24" i="36"/>
  <c r="H23" i="36"/>
  <c r="H21" i="36"/>
  <c r="H20" i="36"/>
  <c r="H19" i="36"/>
  <c r="H18" i="36"/>
  <c r="H17" i="36"/>
  <c r="H12" i="36"/>
  <c r="H10" i="36"/>
  <c r="H8" i="36"/>
  <c r="I14" i="36" l="1"/>
  <c r="J14" i="36"/>
  <c r="I13" i="36"/>
  <c r="J13" i="36"/>
  <c r="I20" i="36"/>
  <c r="J20" i="36"/>
  <c r="J24" i="36"/>
  <c r="I24" i="36"/>
  <c r="I19" i="36"/>
  <c r="J19" i="36"/>
  <c r="I17" i="36"/>
  <c r="J17" i="36"/>
  <c r="I21" i="36"/>
  <c r="J21" i="36"/>
  <c r="I23" i="36"/>
  <c r="J23" i="36"/>
  <c r="J10" i="36"/>
  <c r="I10" i="36"/>
  <c r="I18" i="36"/>
  <c r="J18" i="36"/>
  <c r="I12" i="36" l="1"/>
  <c r="J12" i="36"/>
  <c r="J8" i="36" l="1"/>
  <c r="I8" i="36"/>
  <c r="I16" i="36"/>
  <c r="J6" i="36" l="1"/>
  <c r="J16" i="36"/>
  <c r="J31" i="36" l="1"/>
  <c r="I6" i="36"/>
  <c r="I31" i="36" s="1"/>
</calcChain>
</file>

<file path=xl/sharedStrings.xml><?xml version="1.0" encoding="utf-8"?>
<sst xmlns="http://schemas.openxmlformats.org/spreadsheetml/2006/main" count="153" uniqueCount="106">
  <si>
    <t>ITEM</t>
  </si>
  <si>
    <t>SERVIÇOS</t>
  </si>
  <si>
    <t>UNID.</t>
  </si>
  <si>
    <t>QUANT. A EXECUTAR</t>
  </si>
  <si>
    <t>TOTAL GERAL</t>
  </si>
  <si>
    <t>CÓDIGO</t>
  </si>
  <si>
    <t>FONTE</t>
  </si>
  <si>
    <t>PREÇO UNIT. SEM BDI</t>
  </si>
  <si>
    <t>PREÇO A EXECUTAR SEM BDI</t>
  </si>
  <si>
    <t>M</t>
  </si>
  <si>
    <t>M2</t>
  </si>
  <si>
    <t>M3</t>
  </si>
  <si>
    <t>Planilha Orçamentária</t>
  </si>
  <si>
    <t xml:space="preserve">               </t>
  </si>
  <si>
    <t>RODRIGO TEIXEIRA DE OLIVEIRA</t>
  </si>
  <si>
    <t xml:space="preserve">GERENTE DE INFRAESTRUTURA </t>
  </si>
  <si>
    <t>CREA 5062990258</t>
  </si>
  <si>
    <t>PREÇO UNIT. COM BDI 24,23%</t>
  </si>
  <si>
    <t>PREÇO A EXECUTAR COM BDI 24,23%</t>
  </si>
  <si>
    <t>REFORÇO DO SUB-LEITO (EXECUÇÃO, INCLUINDO ESCAVAÇÃO, CARGA, DESCARGA, HOMOGENIZAÇÃO, UMIDECIMENTO, ESPALHAMENTO E COMPACTAÇÃO DO MATERIAL)</t>
  </si>
  <si>
    <t>CORTE MECAN. C/ SERRA CIRCULAR EM CONCRETO/ASFALTO</t>
  </si>
  <si>
    <t>02.12.01</t>
  </si>
  <si>
    <t>M3XKM</t>
  </si>
  <si>
    <t>EXECUÇÃO E COMPACTAÇÃO DE BASE E OU SUB BASE COM PEDRA RACHÃO - EXCLUSIVE ESCAVAÇÃO, CARGA E TRANSPORTE</t>
  </si>
  <si>
    <t>EXECUÇÃO E COMPACTAÇÃO DE BASE E OU SUB BASE COM BRITA GRADUADA SIMPLES - EXCLUSIVE CARGA E TRANSPORTE</t>
  </si>
  <si>
    <t>PAVIMENTAÇÃO</t>
  </si>
  <si>
    <t>M²</t>
  </si>
  <si>
    <t>DIA</t>
  </si>
  <si>
    <t>1.1</t>
  </si>
  <si>
    <t>1.2</t>
  </si>
  <si>
    <t>1.3</t>
  </si>
  <si>
    <t>1.4</t>
  </si>
  <si>
    <t>1.5</t>
  </si>
  <si>
    <t>1.6</t>
  </si>
  <si>
    <t>2.1</t>
  </si>
  <si>
    <t>2.2</t>
  </si>
  <si>
    <t>2.3</t>
  </si>
  <si>
    <t>2.4</t>
  </si>
  <si>
    <t>2.5</t>
  </si>
  <si>
    <t>2.6</t>
  </si>
  <si>
    <t>2.7</t>
  </si>
  <si>
    <t>FRESAGEM DE 5 A 10 CM</t>
  </si>
  <si>
    <t>20.20.02</t>
  </si>
  <si>
    <t>1.7</t>
  </si>
  <si>
    <t>EXECUÇÃO DE PAVIMENTO COM APLICAÇÃO DE CONCRETO ASFÁLTICO, CAMADA DE BINDER - EXCLUSIVE CARGA E TRANSPORTE. AF_11/2019</t>
  </si>
  <si>
    <t>EXECUÇÃO DE PAVIMENTO COM APLICAÇÃO DE CONCRETO ASFÁLTICO, CAMADA DE ROLAMENTO - EXCLUSIVE CARGA E TRANSPORTE. AF_11/2019</t>
  </si>
  <si>
    <t>DRENAGEM SUPERFICIAL E ALTEAMENTO DE POÇOS DE VISTA</t>
  </si>
  <si>
    <t>3.1</t>
  </si>
  <si>
    <t>ED-14762</t>
  </si>
  <si>
    <t>3.2</t>
  </si>
  <si>
    <t>REMOÇÃO E REASSENTAMENTO DE MEIO-FIO PRÉ-MOLDADO DE CONCRETO COM REAPROVEITAMENTO</t>
  </si>
  <si>
    <t>ESCAVAÇÃO, DEMOLIÇÃO, FRESAGEM E TRANSPORTE</t>
  </si>
  <si>
    <t>3.3</t>
  </si>
  <si>
    <t>1.8</t>
  </si>
  <si>
    <t>ALTEAMENTO DE TAMPÃO DE PV EM ATE 20 CM</t>
  </si>
  <si>
    <t>19.22.04</t>
  </si>
  <si>
    <t>3.4</t>
  </si>
  <si>
    <t>1.9</t>
  </si>
  <si>
    <t>ED-51105</t>
  </si>
  <si>
    <t>ED-48507</t>
  </si>
  <si>
    <t>RO-41093</t>
  </si>
  <si>
    <t xml:space="preserve">RO-51228 </t>
  </si>
  <si>
    <t>RO-51229</t>
  </si>
  <si>
    <t>ED-51139</t>
  </si>
  <si>
    <t>3.5</t>
  </si>
  <si>
    <t>EXECUÇÃO DE SARJETÃO DE CONCRETO USINADO, MOLDADA IN LOCO EM TRECHO RETO, 100 CM BASE X 20 CM ALTURA. AF_06/2016</t>
  </si>
  <si>
    <t>ED-51142</t>
  </si>
  <si>
    <t>ESCAVAÇÃO MECÂNICA EM MATERIAL DE 1ª CATEGORIA, INCLUSIVE CARGA EM CAMINHÃO, EXCLUSIVE TRANSPORTE E DESCARGA</t>
  </si>
  <si>
    <t>DEMOLIÇÃO MECANIZADA DE REVESTIMENTO ASFÁLTICO, COM EQUIPAMENTO PNEUMÁTICO, INCLUSIVE AFASTAMENTO E EMPILHAMENTO, EXCLUSIVE TRANSPORTE E RETIRADA DO MATERIAL DEMOLIDO</t>
  </si>
  <si>
    <t>ED-48492</t>
  </si>
  <si>
    <t>DEMOLIÇÃO MANUAL DE SARJETA OU SARJETÃO DE CONCRETO, INCLUSIVE AFASTAMENTO E EMPILHAMENTO, EXCLUSIVE TRANSPORTE E RETIRADA DO MATERIAL DEMOLIDO</t>
  </si>
  <si>
    <t>IMPRIMAÇÃO (EXECUÇÃO E FORNECIMENTO DO MATERIAL BETUMINOSO, EXCLUSIVE
TRANSPORTE DO MATERIAL BETUMINOSO)</t>
  </si>
  <si>
    <t>PINTURA DE LIGAÇÃO (EXECUÇÃO E FORNECIMENTO DO MATERIAL BETUMINOSO, EXCLUSIVE TRANSPORTE DO MATERIAL BETUMINOSO)</t>
  </si>
  <si>
    <t>GUIA DE MEIO-FIO, EM CONCRETO COM FCK 20MPA, PRÉ-MOLDADA, MFC-01 PADRÃO DER-MG, DIMENSÕES (12X16,7X35)CM, EXCLUSIVE SARJETA, INCLUSIVE ESCAVAÇÃO, APILOAMENTO E TRANSPORTE COM RETIRADA DO MATERIAL ESCAVADO (EM CAÇAMBA)</t>
  </si>
  <si>
    <t>SARJETA DE CONCRETO URBANO (SCU), TIPO 1, COM FCK 15 MPA, LARGURA DE 50CM COM INCLINAÇÃO DE 3%, ESP. 7CM, PADRÃO DER-MG, EXCLUSIVE MEIO-FIO, INCLUSIVE ESCAVAÇÃO, APILAOMENTO E TRANSPORTE COM RETIRADA DO MATERIAL ESCAVADO (EM CAÇAMBA)</t>
  </si>
  <si>
    <t>CARGA, MANOBRA E DESCARGA DE ENTULHO EM CAMINHÃO BASCULANTE 6 M³ - CARGA COM ESCAVADEIRA HIDRÁULICA (CAÇAMBA DE 0,80 M³ / 111 HP) E DESCARGA LIVRE (UNIDADE: M3). AF_07/2020</t>
  </si>
  <si>
    <t>TRANSPORTE DE CONCRETO BETUMINOSO USINADO A QUENTE. DISTÂNCIA MÉDIA DE TRANSPORTE DE 10,10 A 15,00 KM (VOLUME COMPACTADO)</t>
  </si>
  <si>
    <t>RO-14032</t>
  </si>
  <si>
    <t>20.20.01</t>
  </si>
  <si>
    <t>FRESAGEM ATE 5,0 CM</t>
  </si>
  <si>
    <t>2.8</t>
  </si>
  <si>
    <t>REFERÊNCIA</t>
  </si>
  <si>
    <t>COMPOSIÇÃO</t>
  </si>
  <si>
    <t>PREÇO UNIT   (R$)</t>
  </si>
  <si>
    <t>RO-44505</t>
  </si>
  <si>
    <t>Usinagem de CBUQ para tapa buraco (Execução, incluindo fornecimento
e transporte dos agregados e do material betuminoso)</t>
  </si>
  <si>
    <t>Total Geral</t>
  </si>
  <si>
    <t>2.6.1</t>
  </si>
  <si>
    <t>2.6.2</t>
  </si>
  <si>
    <t xml:space="preserve">RO-41207 </t>
  </si>
  <si>
    <t>Reperfilamento de pavimento (para CBUQ e pré-misturado a frio) (Aplicação com motoniveladora, exclui o fornecimento da massa)</t>
  </si>
  <si>
    <t>QUANT.</t>
  </si>
  <si>
    <t>TON.</t>
  </si>
  <si>
    <t>PREÇO TOTAL   (R$)</t>
  </si>
  <si>
    <t>REPERFILAMENTO DE PAVIMENTO COM CBUQ, COMERCIAL (FAIXA D) (EXECUÇÃO, INCLUINDO APLICAÇÃO, ESPALHAMENTO E COMPACTAÇÃO E FORNECIMENTO DE MATERIAL)</t>
  </si>
  <si>
    <t>REPERFILAMENTO DE PAVIMENTO COM CBUQ, COMERCIAL (FAIXA D) (EXECUÇÃO, INCLUINDO APLICAÇÃO, ESPALHAMENTO E COMPACTAÇÃO, FORNECIMENTO DE MATERIAL</t>
  </si>
  <si>
    <t>COMPOSIÇÃO I</t>
  </si>
  <si>
    <t>RO-41346</t>
  </si>
  <si>
    <t>TRANSPORTE DE AGREGADOS PARA CONSERVAÇÃO. DISTÂNCIA MÉDIA DE TRANSPORTE DE 10,10 A 15,00 KM</t>
  </si>
  <si>
    <t>OBRA:  Serviços de recomposição e manutenção asfáltica de vias do Município de Pouso Alegre - MG (RECAP 2024)</t>
  </si>
  <si>
    <t>SETOP - AGO/23</t>
  </si>
  <si>
    <t>SETOP AGO/23</t>
  </si>
  <si>
    <t>SINAPI - DEZ/23</t>
  </si>
  <si>
    <t>Base de Preços: SINAPI DEZ/23, SETOP AGO/23 E SUDECAP OUT/23</t>
  </si>
  <si>
    <t>SUDECAP - OUT/23</t>
  </si>
  <si>
    <t>Data: 05/02/2024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</si>
</sst>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0.0"/>
  </numFmts>
  <fonts count="13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153">
    <xf numFmtId="0" fontId="0" fillId="0" borderId="0" xfId="0"/>
    <xf numFmtId="0" fontId="0" fillId="0" borderId="0" xfId="0" applyAlignment="1">
      <alignment horizontal="center"/>
    </xf>
    <xf numFmtId="0" fontId="0" fillId="5" borderId="0" xfId="0" applyFill="1"/>
    <xf numFmtId="0" fontId="4" fillId="5" borderId="16" xfId="0" applyFont="1" applyFill="1" applyBorder="1" applyAlignment="1">
      <alignment horizontal="center" vertical="center"/>
    </xf>
    <xf numFmtId="0" fontId="0" fillId="5" borderId="17" xfId="0" applyFill="1" applyBorder="1"/>
    <xf numFmtId="0" fontId="4" fillId="5" borderId="21" xfId="0" applyFont="1" applyFill="1" applyBorder="1" applyAlignment="1">
      <alignment horizontal="center" vertical="center"/>
    </xf>
    <xf numFmtId="0" fontId="4" fillId="5" borderId="22" xfId="0" applyFont="1" applyFill="1" applyBorder="1" applyAlignment="1">
      <alignment horizontal="center" vertical="center"/>
    </xf>
    <xf numFmtId="4" fontId="2" fillId="5" borderId="19" xfId="0" applyNumberFormat="1" applyFont="1" applyFill="1" applyBorder="1" applyAlignment="1">
      <alignment horizontal="right"/>
    </xf>
    <xf numFmtId="0" fontId="0" fillId="5" borderId="23" xfId="0" applyFill="1" applyBorder="1"/>
    <xf numFmtId="0" fontId="4" fillId="5" borderId="23" xfId="0" applyFont="1" applyFill="1" applyBorder="1" applyAlignment="1">
      <alignment horizontal="right"/>
    </xf>
    <xf numFmtId="4" fontId="2" fillId="5" borderId="23" xfId="0" applyNumberFormat="1" applyFont="1" applyFill="1" applyBorder="1" applyAlignment="1">
      <alignment horizontal="right"/>
    </xf>
    <xf numFmtId="0" fontId="0" fillId="4" borderId="1" xfId="0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4" fontId="0" fillId="4" borderId="1" xfId="0" applyNumberForma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43" fontId="7" fillId="0" borderId="0" xfId="1" applyFont="1" applyAlignment="1">
      <alignment horizontal="center"/>
    </xf>
    <xf numFmtId="43" fontId="7" fillId="0" borderId="0" xfId="1" applyFont="1" applyAlignment="1">
      <alignment horizontal="center"/>
    </xf>
    <xf numFmtId="43" fontId="7" fillId="0" borderId="0" xfId="0" applyNumberFormat="1" applyFont="1"/>
    <xf numFmtId="0" fontId="2" fillId="4" borderId="13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0" fontId="2" fillId="4" borderId="1" xfId="0" applyFont="1" applyFill="1" applyBorder="1" applyAlignment="1">
      <alignment horizontal="left"/>
    </xf>
    <xf numFmtId="0" fontId="0" fillId="5" borderId="17" xfId="0" applyFill="1" applyBorder="1" applyAlignment="1">
      <alignment horizontal="center"/>
    </xf>
    <xf numFmtId="4" fontId="0" fillId="4" borderId="1" xfId="0" applyNumberFormat="1" applyFill="1" applyBorder="1" applyAlignment="1">
      <alignment horizontal="center"/>
    </xf>
    <xf numFmtId="4" fontId="2" fillId="4" borderId="1" xfId="0" applyNumberFormat="1" applyFont="1" applyFill="1" applyBorder="1" applyAlignment="1">
      <alignment horizontal="right"/>
    </xf>
    <xf numFmtId="4" fontId="2" fillId="4" borderId="14" xfId="0" applyNumberFormat="1" applyFont="1" applyFill="1" applyBorder="1" applyAlignment="1">
      <alignment horizontal="right"/>
    </xf>
    <xf numFmtId="4" fontId="2" fillId="2" borderId="27" xfId="0" applyNumberFormat="1" applyFont="1" applyFill="1" applyBorder="1" applyAlignment="1">
      <alignment horizontal="right"/>
    </xf>
    <xf numFmtId="4" fontId="2" fillId="2" borderId="26" xfId="0" applyNumberFormat="1" applyFont="1" applyFill="1" applyBorder="1" applyAlignment="1">
      <alignment horizontal="right"/>
    </xf>
    <xf numFmtId="4" fontId="0" fillId="0" borderId="0" xfId="0" applyNumberFormat="1"/>
    <xf numFmtId="0" fontId="0" fillId="0" borderId="0" xfId="0" applyBorder="1" applyAlignment="1">
      <alignment horizontal="center"/>
    </xf>
    <xf numFmtId="0" fontId="0" fillId="0" borderId="22" xfId="0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 vertical="center"/>
    </xf>
    <xf numFmtId="0" fontId="4" fillId="5" borderId="18" xfId="0" applyFont="1" applyFill="1" applyBorder="1" applyAlignment="1">
      <alignment horizontal="center" vertical="center"/>
    </xf>
    <xf numFmtId="43" fontId="0" fillId="0" borderId="0" xfId="1" applyFont="1"/>
    <xf numFmtId="0" fontId="4" fillId="6" borderId="9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 wrapText="1"/>
    </xf>
    <xf numFmtId="0" fontId="4" fillId="6" borderId="13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center" wrapText="1"/>
    </xf>
    <xf numFmtId="0" fontId="0" fillId="0" borderId="16" xfId="0" applyBorder="1" applyAlignment="1"/>
    <xf numFmtId="0" fontId="0" fillId="0" borderId="17" xfId="0" applyBorder="1" applyAlignment="1"/>
    <xf numFmtId="0" fontId="0" fillId="0" borderId="23" xfId="0" applyBorder="1" applyAlignment="1"/>
    <xf numFmtId="0" fontId="0" fillId="0" borderId="34" xfId="0" applyBorder="1" applyAlignment="1"/>
    <xf numFmtId="0" fontId="0" fillId="0" borderId="20" xfId="0" applyBorder="1"/>
    <xf numFmtId="0" fontId="0" fillId="0" borderId="0" xfId="0" applyBorder="1"/>
    <xf numFmtId="0" fontId="0" fillId="0" borderId="18" xfId="0" applyBorder="1"/>
    <xf numFmtId="0" fontId="0" fillId="0" borderId="21" xfId="0" applyBorder="1"/>
    <xf numFmtId="0" fontId="0" fillId="0" borderId="22" xfId="0" applyBorder="1"/>
    <xf numFmtId="0" fontId="0" fillId="0" borderId="15" xfId="0" applyBorder="1"/>
    <xf numFmtId="43" fontId="0" fillId="0" borderId="0" xfId="1" applyNumberFormat="1" applyFont="1"/>
    <xf numFmtId="0" fontId="4" fillId="6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 vertical="center" wrapText="1"/>
    </xf>
    <xf numFmtId="0" fontId="0" fillId="5" borderId="13" xfId="0" applyFill="1" applyBorder="1" applyAlignment="1">
      <alignment horizontal="center"/>
    </xf>
    <xf numFmtId="0" fontId="0" fillId="5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left" wrapText="1"/>
    </xf>
    <xf numFmtId="0" fontId="0" fillId="5" borderId="1" xfId="0" applyFill="1" applyBorder="1" applyAlignment="1">
      <alignment horizontal="center"/>
    </xf>
    <xf numFmtId="4" fontId="0" fillId="5" borderId="1" xfId="0" applyNumberFormat="1" applyFill="1" applyBorder="1" applyAlignment="1">
      <alignment horizontal="center"/>
    </xf>
    <xf numFmtId="4" fontId="0" fillId="5" borderId="1" xfId="2" applyNumberFormat="1" applyFont="1" applyFill="1" applyBorder="1" applyAlignment="1">
      <alignment horizontal="center"/>
    </xf>
    <xf numFmtId="4" fontId="0" fillId="5" borderId="1" xfId="0" applyNumberFormat="1" applyFill="1" applyBorder="1" applyAlignment="1">
      <alignment horizontal="right"/>
    </xf>
    <xf numFmtId="4" fontId="0" fillId="5" borderId="14" xfId="0" applyNumberFormat="1" applyFill="1" applyBorder="1" applyAlignment="1">
      <alignment horizontal="right"/>
    </xf>
    <xf numFmtId="0" fontId="8" fillId="5" borderId="13" xfId="0" applyFont="1" applyFill="1" applyBorder="1" applyAlignment="1">
      <alignment horizontal="center"/>
    </xf>
    <xf numFmtId="0" fontId="0" fillId="5" borderId="1" xfId="0" applyFont="1" applyFill="1" applyBorder="1" applyAlignment="1">
      <alignment horizontal="center" wrapText="1"/>
    </xf>
    <xf numFmtId="0" fontId="8" fillId="5" borderId="1" xfId="0" applyFont="1" applyFill="1" applyBorder="1" applyAlignment="1">
      <alignment horizontal="center" wrapText="1"/>
    </xf>
    <xf numFmtId="2" fontId="0" fillId="5" borderId="1" xfId="2" applyNumberFormat="1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/>
    </xf>
    <xf numFmtId="4" fontId="10" fillId="5" borderId="1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left" wrapText="1"/>
    </xf>
    <xf numFmtId="4" fontId="10" fillId="5" borderId="1" xfId="2" applyNumberFormat="1" applyFont="1" applyFill="1" applyBorder="1" applyAlignment="1">
      <alignment horizontal="center"/>
    </xf>
    <xf numFmtId="4" fontId="10" fillId="5" borderId="1" xfId="0" applyNumberFormat="1" applyFont="1" applyFill="1" applyBorder="1" applyAlignment="1">
      <alignment horizontal="right"/>
    </xf>
    <xf numFmtId="4" fontId="10" fillId="5" borderId="14" xfId="0" applyNumberFormat="1" applyFont="1" applyFill="1" applyBorder="1" applyAlignment="1">
      <alignment horizontal="right"/>
    </xf>
    <xf numFmtId="0" fontId="9" fillId="5" borderId="1" xfId="0" applyFont="1" applyFill="1" applyBorder="1" applyAlignment="1">
      <alignment horizontal="center" wrapText="1"/>
    </xf>
    <xf numFmtId="0" fontId="10" fillId="5" borderId="1" xfId="0" applyFont="1" applyFill="1" applyBorder="1" applyAlignment="1">
      <alignment horizontal="center" wrapText="1"/>
    </xf>
    <xf numFmtId="0" fontId="9" fillId="5" borderId="13" xfId="0" applyFont="1" applyFill="1" applyBorder="1" applyAlignment="1">
      <alignment horizontal="center"/>
    </xf>
    <xf numFmtId="0" fontId="9" fillId="5" borderId="1" xfId="0" applyFont="1" applyFill="1" applyBorder="1" applyAlignment="1">
      <alignment wrapText="1"/>
    </xf>
    <xf numFmtId="2" fontId="10" fillId="5" borderId="1" xfId="2" applyNumberFormat="1" applyFont="1" applyFill="1" applyBorder="1" applyAlignment="1">
      <alignment horizontal="center"/>
    </xf>
    <xf numFmtId="0" fontId="0" fillId="5" borderId="13" xfId="0" applyFont="1" applyFill="1" applyBorder="1" applyAlignment="1">
      <alignment horizontal="center" wrapText="1"/>
    </xf>
    <xf numFmtId="0" fontId="0" fillId="5" borderId="2" xfId="0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/>
    </xf>
    <xf numFmtId="4" fontId="8" fillId="5" borderId="2" xfId="0" applyNumberFormat="1" applyFont="1" applyFill="1" applyBorder="1" applyAlignment="1">
      <alignment horizontal="right" wrapText="1"/>
    </xf>
    <xf numFmtId="4" fontId="8" fillId="5" borderId="14" xfId="0" applyNumberFormat="1" applyFont="1" applyFill="1" applyBorder="1" applyAlignment="1">
      <alignment horizontal="right" wrapText="1"/>
    </xf>
    <xf numFmtId="165" fontId="8" fillId="5" borderId="2" xfId="0" applyNumberFormat="1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5" xfId="0" applyBorder="1" applyAlignment="1">
      <alignment horizontal="center"/>
    </xf>
    <xf numFmtId="0" fontId="4" fillId="0" borderId="24" xfId="0" applyFont="1" applyBorder="1" applyAlignment="1">
      <alignment horizontal="center" vertical="center"/>
    </xf>
    <xf numFmtId="0" fontId="0" fillId="0" borderId="25" xfId="0" applyBorder="1"/>
    <xf numFmtId="0" fontId="4" fillId="2" borderId="27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left" wrapText="1"/>
    </xf>
    <xf numFmtId="0" fontId="3" fillId="5" borderId="5" xfId="0" applyFont="1" applyFill="1" applyBorder="1" applyAlignment="1">
      <alignment horizontal="left" wrapText="1"/>
    </xf>
    <xf numFmtId="0" fontId="3" fillId="5" borderId="5" xfId="0" applyFont="1" applyFill="1" applyBorder="1" applyAlignment="1">
      <alignment horizontal="left"/>
    </xf>
    <xf numFmtId="0" fontId="3" fillId="5" borderId="10" xfId="0" applyFont="1" applyFill="1" applyBorder="1" applyAlignment="1">
      <alignment horizontal="left"/>
    </xf>
    <xf numFmtId="0" fontId="3" fillId="5" borderId="9" xfId="0" applyFont="1" applyFill="1" applyBorder="1" applyAlignment="1">
      <alignment horizontal="left"/>
    </xf>
    <xf numFmtId="0" fontId="3" fillId="5" borderId="3" xfId="0" applyFont="1" applyFill="1" applyBorder="1" applyAlignment="1">
      <alignment horizontal="left"/>
    </xf>
    <xf numFmtId="0" fontId="3" fillId="5" borderId="2" xfId="0" applyFont="1" applyFill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4" fillId="5" borderId="18" xfId="0" applyFont="1" applyFill="1" applyBorder="1" applyAlignment="1">
      <alignment horizontal="center" vertical="center"/>
    </xf>
    <xf numFmtId="0" fontId="4" fillId="5" borderId="22" xfId="0" applyFont="1" applyFill="1" applyBorder="1" applyAlignment="1">
      <alignment horizontal="center" vertical="center"/>
    </xf>
    <xf numFmtId="0" fontId="4" fillId="5" borderId="15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left"/>
    </xf>
    <xf numFmtId="0" fontId="2" fillId="4" borderId="3" xfId="0" applyFont="1" applyFill="1" applyBorder="1" applyAlignment="1">
      <alignment horizontal="left"/>
    </xf>
    <xf numFmtId="0" fontId="2" fillId="4" borderId="5" xfId="0" applyFont="1" applyFill="1" applyBorder="1" applyAlignment="1">
      <alignment horizontal="left"/>
    </xf>
    <xf numFmtId="0" fontId="11" fillId="6" borderId="31" xfId="0" applyFont="1" applyFill="1" applyBorder="1" applyAlignment="1">
      <alignment horizontal="right" wrapText="1"/>
    </xf>
    <xf numFmtId="0" fontId="11" fillId="6" borderId="25" xfId="0" applyFont="1" applyFill="1" applyBorder="1" applyAlignment="1">
      <alignment horizontal="right" wrapText="1"/>
    </xf>
    <xf numFmtId="0" fontId="11" fillId="6" borderId="32" xfId="0" applyFont="1" applyFill="1" applyBorder="1" applyAlignment="1">
      <alignment horizontal="right" wrapText="1"/>
    </xf>
    <xf numFmtId="4" fontId="11" fillId="6" borderId="31" xfId="0" applyNumberFormat="1" applyFont="1" applyFill="1" applyBorder="1" applyAlignment="1">
      <alignment horizontal="right"/>
    </xf>
    <xf numFmtId="4" fontId="11" fillId="6" borderId="25" xfId="0" applyNumberFormat="1" applyFont="1" applyFill="1" applyBorder="1" applyAlignment="1">
      <alignment horizontal="right"/>
    </xf>
    <xf numFmtId="0" fontId="11" fillId="6" borderId="33" xfId="0" applyFont="1" applyFill="1" applyBorder="1" applyAlignment="1">
      <alignment horizontal="right"/>
    </xf>
    <xf numFmtId="0" fontId="4" fillId="0" borderId="16" xfId="0" applyFont="1" applyBorder="1" applyAlignment="1">
      <alignment horizontal="center" wrapText="1"/>
    </xf>
    <xf numFmtId="0" fontId="4" fillId="0" borderId="17" xfId="0" applyFont="1" applyBorder="1" applyAlignment="1">
      <alignment horizontal="center" wrapText="1"/>
    </xf>
    <xf numFmtId="0" fontId="4" fillId="0" borderId="19" xfId="0" applyFont="1" applyBorder="1" applyAlignment="1">
      <alignment horizontal="center" wrapText="1"/>
    </xf>
    <xf numFmtId="0" fontId="4" fillId="0" borderId="20" xfId="0" applyFont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0" fontId="4" fillId="0" borderId="18" xfId="0" applyFont="1" applyBorder="1" applyAlignment="1">
      <alignment horizontal="center" wrapText="1"/>
    </xf>
    <xf numFmtId="0" fontId="4" fillId="0" borderId="28" xfId="0" applyFont="1" applyBorder="1" applyAlignment="1">
      <alignment horizontal="center" wrapText="1"/>
    </xf>
    <xf numFmtId="0" fontId="4" fillId="0" borderId="29" xfId="0" applyFont="1" applyBorder="1" applyAlignment="1">
      <alignment horizontal="center" wrapText="1"/>
    </xf>
    <xf numFmtId="0" fontId="4" fillId="0" borderId="30" xfId="0" applyFont="1" applyBorder="1" applyAlignment="1">
      <alignment horizont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wrapText="1"/>
    </xf>
    <xf numFmtId="0" fontId="4" fillId="6" borderId="3" xfId="0" applyFont="1" applyFill="1" applyBorder="1" applyAlignment="1">
      <alignment horizontal="center" wrapText="1"/>
    </xf>
    <xf numFmtId="0" fontId="4" fillId="6" borderId="2" xfId="0" applyFont="1" applyFill="1" applyBorder="1" applyAlignment="1">
      <alignment horizontal="left" wrapText="1"/>
    </xf>
    <xf numFmtId="0" fontId="4" fillId="6" borderId="5" xfId="0" applyFont="1" applyFill="1" applyBorder="1" applyAlignment="1">
      <alignment horizontal="left" wrapText="1"/>
    </xf>
    <xf numFmtId="0" fontId="4" fillId="6" borderId="3" xfId="0" applyFont="1" applyFill="1" applyBorder="1" applyAlignment="1">
      <alignment horizontal="left" wrapText="1"/>
    </xf>
    <xf numFmtId="0" fontId="8" fillId="5" borderId="2" xfId="0" applyFont="1" applyFill="1" applyBorder="1" applyAlignment="1">
      <alignment horizontal="left" wrapText="1"/>
    </xf>
    <xf numFmtId="0" fontId="8" fillId="5" borderId="5" xfId="0" applyFont="1" applyFill="1" applyBorder="1" applyAlignment="1">
      <alignment horizontal="left" wrapText="1"/>
    </xf>
    <xf numFmtId="0" fontId="8" fillId="5" borderId="3" xfId="0" applyFont="1" applyFill="1" applyBorder="1" applyAlignment="1">
      <alignment horizontal="left" wrapText="1"/>
    </xf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1009650</xdr:colOff>
      <xdr:row>1</xdr:row>
      <xdr:rowOff>1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"/>
          <a:ext cx="112014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24093</xdr:colOff>
      <xdr:row>35</xdr:row>
      <xdr:rowOff>9525</xdr:rowOff>
    </xdr:from>
    <xdr:to>
      <xdr:col>9</xdr:col>
      <xdr:colOff>1009650</xdr:colOff>
      <xdr:row>41</xdr:row>
      <xdr:rowOff>3138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093" y="19230975"/>
          <a:ext cx="11177307" cy="1128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9523</xdr:colOff>
      <xdr:row>0</xdr:row>
      <xdr:rowOff>9525</xdr:rowOff>
    </xdr:from>
    <xdr:to>
      <xdr:col>13</xdr:col>
      <xdr:colOff>876300</xdr:colOff>
      <xdr:row>3</xdr:row>
      <xdr:rowOff>1238250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3" y="9525"/>
          <a:ext cx="14992352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15</xdr:row>
      <xdr:rowOff>9525</xdr:rowOff>
    </xdr:from>
    <xdr:to>
      <xdr:col>13</xdr:col>
      <xdr:colOff>885825</xdr:colOff>
      <xdr:row>23</xdr:row>
      <xdr:rowOff>180975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5915025"/>
          <a:ext cx="1499235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ET53"/>
  <sheetViews>
    <sheetView tabSelected="1" zoomScale="85" zoomScaleNormal="85" workbookViewId="0">
      <selection activeCell="J7" sqref="J7"/>
    </sheetView>
  </sheetViews>
  <sheetFormatPr defaultRowHeight="15" x14ac:dyDescent="0.25"/>
  <cols>
    <col min="1" max="1" width="5.5703125" bestFit="1" customWidth="1"/>
    <col min="2" max="2" width="13" customWidth="1"/>
    <col min="3" max="3" width="18.85546875" bestFit="1" customWidth="1"/>
    <col min="4" max="4" width="52.140625" customWidth="1"/>
    <col min="5" max="5" width="8.5703125" style="1" customWidth="1"/>
    <col min="6" max="6" width="16" style="1" customWidth="1"/>
    <col min="7" max="7" width="11.7109375" bestFit="1" customWidth="1"/>
    <col min="8" max="8" width="11.85546875" bestFit="1" customWidth="1"/>
    <col min="9" max="9" width="15.140625" bestFit="1" customWidth="1"/>
    <col min="10" max="10" width="15.42578125" bestFit="1" customWidth="1"/>
    <col min="11" max="11" width="21.7109375" customWidth="1"/>
    <col min="12" max="12" width="15.7109375" customWidth="1"/>
    <col min="13" max="13" width="18.140625" customWidth="1"/>
  </cols>
  <sheetData>
    <row r="1" spans="1:16374" ht="78" customHeight="1" x14ac:dyDescent="0.25">
      <c r="A1" s="107"/>
      <c r="B1" s="108"/>
      <c r="C1" s="108"/>
      <c r="D1" s="108"/>
      <c r="E1" s="108"/>
      <c r="F1" s="108"/>
      <c r="G1" s="108"/>
      <c r="H1" s="108"/>
      <c r="I1" s="108"/>
      <c r="J1" s="109"/>
    </row>
    <row r="2" spans="1:16374" ht="22.5" customHeight="1" x14ac:dyDescent="0.3">
      <c r="A2" s="110" t="s">
        <v>99</v>
      </c>
      <c r="B2" s="111"/>
      <c r="C2" s="111"/>
      <c r="D2" s="112"/>
      <c r="E2" s="112"/>
      <c r="F2" s="112"/>
      <c r="G2" s="112"/>
      <c r="H2" s="112"/>
      <c r="I2" s="112"/>
      <c r="J2" s="113"/>
    </row>
    <row r="3" spans="1:16374" ht="21.75" customHeight="1" x14ac:dyDescent="0.3">
      <c r="A3" s="114" t="s">
        <v>103</v>
      </c>
      <c r="B3" s="112"/>
      <c r="C3" s="112"/>
      <c r="D3" s="112"/>
      <c r="E3" s="112"/>
      <c r="F3" s="112"/>
      <c r="G3" s="112"/>
      <c r="H3" s="112"/>
      <c r="I3" s="112"/>
      <c r="J3" s="113"/>
    </row>
    <row r="4" spans="1:16374" ht="21.75" customHeight="1" x14ac:dyDescent="0.3">
      <c r="A4" s="114" t="s">
        <v>12</v>
      </c>
      <c r="B4" s="112"/>
      <c r="C4" s="112"/>
      <c r="D4" s="112"/>
      <c r="E4" s="112"/>
      <c r="F4" s="112"/>
      <c r="G4" s="112"/>
      <c r="H4" s="115"/>
      <c r="I4" s="116" t="s">
        <v>105</v>
      </c>
      <c r="J4" s="117"/>
    </row>
    <row r="5" spans="1:16374" ht="44.25" customHeight="1" x14ac:dyDescent="0.25">
      <c r="A5" s="12" t="s">
        <v>0</v>
      </c>
      <c r="B5" s="13" t="s">
        <v>5</v>
      </c>
      <c r="C5" s="13" t="s">
        <v>6</v>
      </c>
      <c r="D5" s="13" t="s">
        <v>1</v>
      </c>
      <c r="E5" s="13" t="s">
        <v>2</v>
      </c>
      <c r="F5" s="14" t="s">
        <v>3</v>
      </c>
      <c r="G5" s="14" t="s">
        <v>7</v>
      </c>
      <c r="H5" s="14" t="s">
        <v>17</v>
      </c>
      <c r="I5" s="14" t="s">
        <v>8</v>
      </c>
      <c r="J5" s="15" t="s">
        <v>18</v>
      </c>
    </row>
    <row r="6" spans="1:16374" ht="30" customHeight="1" x14ac:dyDescent="0.25">
      <c r="A6" s="24">
        <v>1</v>
      </c>
      <c r="B6" s="17"/>
      <c r="C6" s="17"/>
      <c r="D6" s="126" t="s">
        <v>51</v>
      </c>
      <c r="E6" s="127"/>
      <c r="F6" s="18"/>
      <c r="G6" s="18"/>
      <c r="H6" s="18"/>
      <c r="I6" s="30">
        <f>SUM(I7:I15)</f>
        <v>4878590.5</v>
      </c>
      <c r="J6" s="31">
        <f>SUM(J7:J15)</f>
        <v>6061620</v>
      </c>
    </row>
    <row r="7" spans="1:16374" s="2" customFormat="1" ht="50.1" customHeight="1" x14ac:dyDescent="0.25">
      <c r="A7" s="65" t="s">
        <v>28</v>
      </c>
      <c r="B7" s="66" t="s">
        <v>58</v>
      </c>
      <c r="C7" s="66" t="s">
        <v>100</v>
      </c>
      <c r="D7" s="67" t="s">
        <v>67</v>
      </c>
      <c r="E7" s="68" t="s">
        <v>11</v>
      </c>
      <c r="F7" s="69">
        <v>15000</v>
      </c>
      <c r="G7" s="70">
        <v>8.25</v>
      </c>
      <c r="H7" s="70">
        <f>ROUND(G7*1.2423,2)</f>
        <v>10.25</v>
      </c>
      <c r="I7" s="71">
        <f>ROUND(F7*G7,2)</f>
        <v>123750</v>
      </c>
      <c r="J7" s="72">
        <f>ROUND(F7*H7,2)</f>
        <v>153750</v>
      </c>
      <c r="K7" s="34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</row>
    <row r="8" spans="1:16374" ht="84" customHeight="1" x14ac:dyDescent="0.25">
      <c r="A8" s="65" t="s">
        <v>29</v>
      </c>
      <c r="B8" s="66" t="s">
        <v>69</v>
      </c>
      <c r="C8" s="66" t="s">
        <v>100</v>
      </c>
      <c r="D8" s="67" t="s">
        <v>68</v>
      </c>
      <c r="E8" s="68" t="s">
        <v>10</v>
      </c>
      <c r="F8" s="69">
        <v>20000</v>
      </c>
      <c r="G8" s="70">
        <v>9.2100000000000009</v>
      </c>
      <c r="H8" s="70">
        <f t="shared" ref="H8:H24" si="0">ROUND(G8*1.2423,2)</f>
        <v>11.44</v>
      </c>
      <c r="I8" s="71">
        <f t="shared" ref="I8:I24" si="1">ROUND(F8*G8,2)</f>
        <v>184200</v>
      </c>
      <c r="J8" s="72">
        <f t="shared" ref="J8:J24" si="2">ROUND(F8*H8,2)</f>
        <v>228800</v>
      </c>
      <c r="K8" s="34"/>
    </row>
    <row r="9" spans="1:16374" ht="63" x14ac:dyDescent="0.25">
      <c r="A9" s="65" t="s">
        <v>30</v>
      </c>
      <c r="B9" s="66" t="s">
        <v>59</v>
      </c>
      <c r="C9" s="66" t="s">
        <v>100</v>
      </c>
      <c r="D9" s="67" t="s">
        <v>70</v>
      </c>
      <c r="E9" s="68" t="s">
        <v>10</v>
      </c>
      <c r="F9" s="69">
        <v>2000</v>
      </c>
      <c r="G9" s="70">
        <v>10.3</v>
      </c>
      <c r="H9" s="70">
        <f t="shared" ref="H9" si="3">ROUND(G9*1.2423,2)</f>
        <v>12.8</v>
      </c>
      <c r="I9" s="71">
        <f t="shared" ref="I9" si="4">ROUND(F9*G9,2)</f>
        <v>20600</v>
      </c>
      <c r="J9" s="72">
        <f t="shared" ref="J9" si="5">ROUND(F9*H9,2)</f>
        <v>25600</v>
      </c>
      <c r="K9" s="34"/>
    </row>
    <row r="10" spans="1:16374" ht="50.1" customHeight="1" x14ac:dyDescent="0.25">
      <c r="A10" s="65" t="s">
        <v>31</v>
      </c>
      <c r="B10" s="66" t="s">
        <v>78</v>
      </c>
      <c r="C10" s="66" t="s">
        <v>104</v>
      </c>
      <c r="D10" s="67" t="s">
        <v>79</v>
      </c>
      <c r="E10" s="68" t="s">
        <v>10</v>
      </c>
      <c r="F10" s="69">
        <v>70000</v>
      </c>
      <c r="G10" s="70">
        <v>17.18</v>
      </c>
      <c r="H10" s="70">
        <f t="shared" si="0"/>
        <v>21.34</v>
      </c>
      <c r="I10" s="71">
        <f t="shared" si="1"/>
        <v>1202600</v>
      </c>
      <c r="J10" s="72">
        <f t="shared" si="2"/>
        <v>1493800</v>
      </c>
      <c r="K10" s="34"/>
    </row>
    <row r="11" spans="1:16374" ht="50.1" customHeight="1" x14ac:dyDescent="0.25">
      <c r="A11" s="65" t="s">
        <v>32</v>
      </c>
      <c r="B11" s="66" t="s">
        <v>42</v>
      </c>
      <c r="C11" s="66" t="s">
        <v>104</v>
      </c>
      <c r="D11" s="67" t="s">
        <v>41</v>
      </c>
      <c r="E11" s="68" t="s">
        <v>10</v>
      </c>
      <c r="F11" s="69">
        <v>10000</v>
      </c>
      <c r="G11" s="70">
        <v>21.42</v>
      </c>
      <c r="H11" s="70">
        <f t="shared" ref="H11" si="6">ROUND(G11*1.2423,2)</f>
        <v>26.61</v>
      </c>
      <c r="I11" s="71">
        <f t="shared" ref="I11" si="7">ROUND(F11*G11,2)</f>
        <v>214200</v>
      </c>
      <c r="J11" s="72">
        <f t="shared" ref="J11" si="8">ROUND(F11*H11,2)</f>
        <v>266100</v>
      </c>
      <c r="K11" s="34"/>
    </row>
    <row r="12" spans="1:16374" ht="50.1" customHeight="1" x14ac:dyDescent="0.25">
      <c r="A12" s="65" t="s">
        <v>33</v>
      </c>
      <c r="B12" s="66" t="s">
        <v>21</v>
      </c>
      <c r="C12" s="66" t="s">
        <v>104</v>
      </c>
      <c r="D12" s="67" t="s">
        <v>20</v>
      </c>
      <c r="E12" s="68" t="s">
        <v>9</v>
      </c>
      <c r="F12" s="69">
        <v>20000</v>
      </c>
      <c r="G12" s="70">
        <v>2.13</v>
      </c>
      <c r="H12" s="70">
        <f t="shared" si="0"/>
        <v>2.65</v>
      </c>
      <c r="I12" s="71">
        <f t="shared" si="1"/>
        <v>42600</v>
      </c>
      <c r="J12" s="72">
        <f t="shared" si="2"/>
        <v>53000</v>
      </c>
      <c r="K12" s="34"/>
    </row>
    <row r="13" spans="1:16374" ht="80.099999999999994" customHeight="1" x14ac:dyDescent="0.25">
      <c r="A13" s="65" t="s">
        <v>43</v>
      </c>
      <c r="B13" s="66">
        <v>100981</v>
      </c>
      <c r="C13" s="77" t="s">
        <v>102</v>
      </c>
      <c r="D13" s="67" t="s">
        <v>75</v>
      </c>
      <c r="E13" s="77" t="s">
        <v>11</v>
      </c>
      <c r="F13" s="78">
        <f>((F7)+(F8*0.1)+(F9*0.05)+(F10*0.05)+(F11*0.1)+(F18)+(F19)+(F22)+(F23)+(F24))*1.5</f>
        <v>88650</v>
      </c>
      <c r="G13" s="70">
        <v>9.6199999999999992</v>
      </c>
      <c r="H13" s="70">
        <f t="shared" si="0"/>
        <v>11.95</v>
      </c>
      <c r="I13" s="71">
        <f t="shared" ref="I13" si="9">ROUND(F13*G13,2)</f>
        <v>852813</v>
      </c>
      <c r="J13" s="72">
        <f t="shared" ref="J13" si="10">ROUND(F13*H13,2)</f>
        <v>1059367.5</v>
      </c>
      <c r="K13" s="34"/>
    </row>
    <row r="14" spans="1:16374" ht="60.75" customHeight="1" x14ac:dyDescent="0.25">
      <c r="A14" s="73" t="s">
        <v>53</v>
      </c>
      <c r="B14" s="66" t="s">
        <v>97</v>
      </c>
      <c r="C14" s="66" t="s">
        <v>100</v>
      </c>
      <c r="D14" s="67" t="s">
        <v>98</v>
      </c>
      <c r="E14" s="68" t="s">
        <v>22</v>
      </c>
      <c r="F14" s="69">
        <f>((F7)+(F8*0.1)+(F9*0.05)+(F10*0.05)+(F11*0.1)+(F18)+(F19))*15*1.5</f>
        <v>958500</v>
      </c>
      <c r="G14" s="70">
        <v>1.44</v>
      </c>
      <c r="H14" s="70">
        <f t="shared" si="0"/>
        <v>1.79</v>
      </c>
      <c r="I14" s="71">
        <f t="shared" si="1"/>
        <v>1380240</v>
      </c>
      <c r="J14" s="72">
        <f t="shared" si="2"/>
        <v>1715715</v>
      </c>
      <c r="K14" s="34"/>
    </row>
    <row r="15" spans="1:16374" ht="67.5" customHeight="1" x14ac:dyDescent="0.25">
      <c r="A15" s="65" t="s">
        <v>57</v>
      </c>
      <c r="B15" s="77" t="s">
        <v>77</v>
      </c>
      <c r="C15" s="66" t="s">
        <v>100</v>
      </c>
      <c r="D15" s="79" t="s">
        <v>76</v>
      </c>
      <c r="E15" s="77" t="s">
        <v>22</v>
      </c>
      <c r="F15" s="78">
        <f>(F23+F24+F22)*15*1.5</f>
        <v>371250</v>
      </c>
      <c r="G15" s="80">
        <v>2.31</v>
      </c>
      <c r="H15" s="80">
        <f t="shared" si="0"/>
        <v>2.87</v>
      </c>
      <c r="I15" s="81">
        <f t="shared" si="1"/>
        <v>857587.5</v>
      </c>
      <c r="J15" s="82">
        <f t="shared" si="2"/>
        <v>1065487.5</v>
      </c>
      <c r="K15" s="34"/>
    </row>
    <row r="16" spans="1:16374" ht="30" customHeight="1" x14ac:dyDescent="0.25">
      <c r="A16" s="24">
        <v>2</v>
      </c>
      <c r="B16" s="25"/>
      <c r="C16" s="25"/>
      <c r="D16" s="27" t="s">
        <v>25</v>
      </c>
      <c r="E16" s="11"/>
      <c r="F16" s="16"/>
      <c r="G16" s="29"/>
      <c r="H16" s="29"/>
      <c r="I16" s="30">
        <f>SUM(I17:I24)</f>
        <v>35488640</v>
      </c>
      <c r="J16" s="31">
        <f>SUM(J17:J24)</f>
        <v>44089175</v>
      </c>
      <c r="K16" s="34"/>
    </row>
    <row r="17" spans="1:16374" ht="65.099999999999994" customHeight="1" x14ac:dyDescent="0.25">
      <c r="A17" s="73" t="s">
        <v>34</v>
      </c>
      <c r="B17" s="66" t="s">
        <v>60</v>
      </c>
      <c r="C17" s="66" t="s">
        <v>100</v>
      </c>
      <c r="D17" s="67" t="s">
        <v>19</v>
      </c>
      <c r="E17" s="68" t="s">
        <v>11</v>
      </c>
      <c r="F17" s="69">
        <v>48000</v>
      </c>
      <c r="G17" s="70">
        <v>17.05</v>
      </c>
      <c r="H17" s="70">
        <f t="shared" si="0"/>
        <v>21.18</v>
      </c>
      <c r="I17" s="71">
        <f t="shared" si="1"/>
        <v>818400</v>
      </c>
      <c r="J17" s="72">
        <f t="shared" si="2"/>
        <v>1016640</v>
      </c>
      <c r="K17" s="34"/>
    </row>
    <row r="18" spans="1:16374" ht="65.099999999999994" customHeight="1" x14ac:dyDescent="0.25">
      <c r="A18" s="73" t="s">
        <v>35</v>
      </c>
      <c r="B18" s="66">
        <v>96399</v>
      </c>
      <c r="C18" s="77" t="s">
        <v>102</v>
      </c>
      <c r="D18" s="67" t="s">
        <v>23</v>
      </c>
      <c r="E18" s="68" t="s">
        <v>11</v>
      </c>
      <c r="F18" s="69">
        <v>7000</v>
      </c>
      <c r="G18" s="70">
        <v>138.47999999999999</v>
      </c>
      <c r="H18" s="70">
        <f t="shared" si="0"/>
        <v>172.03</v>
      </c>
      <c r="I18" s="71">
        <f t="shared" si="1"/>
        <v>969360</v>
      </c>
      <c r="J18" s="72">
        <f t="shared" si="2"/>
        <v>1204210</v>
      </c>
      <c r="K18" s="34"/>
    </row>
    <row r="19" spans="1:16374" s="2" customFormat="1" ht="65.099999999999994" customHeight="1" x14ac:dyDescent="0.25">
      <c r="A19" s="73" t="s">
        <v>36</v>
      </c>
      <c r="B19" s="74">
        <v>96396</v>
      </c>
      <c r="C19" s="77" t="s">
        <v>102</v>
      </c>
      <c r="D19" s="67" t="s">
        <v>24</v>
      </c>
      <c r="E19" s="68" t="s">
        <v>11</v>
      </c>
      <c r="F19" s="69">
        <v>14000</v>
      </c>
      <c r="G19" s="70">
        <v>201.9</v>
      </c>
      <c r="H19" s="70">
        <f t="shared" si="0"/>
        <v>250.82</v>
      </c>
      <c r="I19" s="71">
        <f t="shared" si="1"/>
        <v>2826600</v>
      </c>
      <c r="J19" s="72">
        <f t="shared" si="2"/>
        <v>3511480</v>
      </c>
      <c r="K19" s="34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</row>
    <row r="20" spans="1:16374" s="2" customFormat="1" ht="65.099999999999994" customHeight="1" x14ac:dyDescent="0.25">
      <c r="A20" s="73" t="s">
        <v>37</v>
      </c>
      <c r="B20" s="74" t="s">
        <v>61</v>
      </c>
      <c r="C20" s="66" t="s">
        <v>100</v>
      </c>
      <c r="D20" s="67" t="s">
        <v>71</v>
      </c>
      <c r="E20" s="75" t="s">
        <v>10</v>
      </c>
      <c r="F20" s="69">
        <f>F24/0.05</f>
        <v>200000</v>
      </c>
      <c r="G20" s="70">
        <v>3.55</v>
      </c>
      <c r="H20" s="70">
        <f t="shared" si="0"/>
        <v>4.41</v>
      </c>
      <c r="I20" s="71">
        <f t="shared" si="1"/>
        <v>710000</v>
      </c>
      <c r="J20" s="72">
        <f t="shared" si="2"/>
        <v>882000</v>
      </c>
      <c r="K20" s="34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</row>
    <row r="21" spans="1:16374" s="2" customFormat="1" ht="65.099999999999994" customHeight="1" x14ac:dyDescent="0.25">
      <c r="A21" s="73" t="s">
        <v>38</v>
      </c>
      <c r="B21" s="74" t="s">
        <v>62</v>
      </c>
      <c r="C21" s="66" t="s">
        <v>100</v>
      </c>
      <c r="D21" s="67" t="s">
        <v>72</v>
      </c>
      <c r="E21" s="75" t="s">
        <v>10</v>
      </c>
      <c r="F21" s="69">
        <f>F20*2</f>
        <v>400000</v>
      </c>
      <c r="G21" s="70">
        <v>1.88</v>
      </c>
      <c r="H21" s="70">
        <f t="shared" si="0"/>
        <v>2.34</v>
      </c>
      <c r="I21" s="71">
        <f t="shared" si="1"/>
        <v>752000</v>
      </c>
      <c r="J21" s="72">
        <f t="shared" si="2"/>
        <v>936000</v>
      </c>
      <c r="K21" s="34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</row>
    <row r="22" spans="1:16374" s="2" customFormat="1" ht="80.25" customHeight="1" x14ac:dyDescent="0.25">
      <c r="A22" s="73" t="s">
        <v>39</v>
      </c>
      <c r="B22" s="74" t="s">
        <v>82</v>
      </c>
      <c r="C22" s="66" t="s">
        <v>100</v>
      </c>
      <c r="D22" s="67" t="s">
        <v>95</v>
      </c>
      <c r="E22" s="75" t="s">
        <v>11</v>
      </c>
      <c r="F22" s="69">
        <v>500</v>
      </c>
      <c r="G22" s="70">
        <v>994.52</v>
      </c>
      <c r="H22" s="70">
        <f t="shared" si="0"/>
        <v>1235.49</v>
      </c>
      <c r="I22" s="71">
        <f t="shared" ref="I22" si="11">ROUND(F22*G22,2)</f>
        <v>497260</v>
      </c>
      <c r="J22" s="72">
        <f t="shared" ref="J22" si="12">ROUND(F22*H22,2)</f>
        <v>617745</v>
      </c>
      <c r="K22" s="34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</row>
    <row r="23" spans="1:16374" s="2" customFormat="1" ht="65.099999999999994" customHeight="1" x14ac:dyDescent="0.25">
      <c r="A23" s="73" t="s">
        <v>40</v>
      </c>
      <c r="B23" s="74">
        <v>95996</v>
      </c>
      <c r="C23" s="77" t="s">
        <v>102</v>
      </c>
      <c r="D23" s="79" t="s">
        <v>44</v>
      </c>
      <c r="E23" s="83" t="s">
        <v>11</v>
      </c>
      <c r="F23" s="69">
        <v>6000</v>
      </c>
      <c r="G23" s="70">
        <v>1649.52</v>
      </c>
      <c r="H23" s="80">
        <f t="shared" si="0"/>
        <v>2049.1999999999998</v>
      </c>
      <c r="I23" s="81">
        <f t="shared" si="1"/>
        <v>9897120</v>
      </c>
      <c r="J23" s="82">
        <f t="shared" si="2"/>
        <v>12295200</v>
      </c>
      <c r="K23" s="34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</row>
    <row r="24" spans="1:16374" s="2" customFormat="1" ht="65.099999999999994" customHeight="1" x14ac:dyDescent="0.25">
      <c r="A24" s="73" t="s">
        <v>80</v>
      </c>
      <c r="B24" s="84">
        <v>95995</v>
      </c>
      <c r="C24" s="77" t="s">
        <v>102</v>
      </c>
      <c r="D24" s="79" t="s">
        <v>45</v>
      </c>
      <c r="E24" s="83" t="s">
        <v>11</v>
      </c>
      <c r="F24" s="69">
        <v>10000</v>
      </c>
      <c r="G24" s="70">
        <v>1901.79</v>
      </c>
      <c r="H24" s="80">
        <f t="shared" si="0"/>
        <v>2362.59</v>
      </c>
      <c r="I24" s="81">
        <f t="shared" si="1"/>
        <v>19017900</v>
      </c>
      <c r="J24" s="82">
        <f t="shared" si="2"/>
        <v>23625900</v>
      </c>
      <c r="K24" s="3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</row>
    <row r="25" spans="1:16374" ht="30" customHeight="1" x14ac:dyDescent="0.25">
      <c r="A25" s="24">
        <v>3</v>
      </c>
      <c r="B25" s="25"/>
      <c r="C25" s="25"/>
      <c r="D25" s="126" t="s">
        <v>46</v>
      </c>
      <c r="E25" s="128"/>
      <c r="F25" s="128"/>
      <c r="G25" s="127"/>
      <c r="H25" s="26"/>
      <c r="I25" s="30">
        <f>SUM(I26:I30)</f>
        <v>646118</v>
      </c>
      <c r="J25" s="30">
        <f>SUM(J26:J30)</f>
        <v>802696</v>
      </c>
      <c r="K25" s="34"/>
    </row>
    <row r="26" spans="1:16374" s="2" customFormat="1" ht="99.95" customHeight="1" x14ac:dyDescent="0.25">
      <c r="A26" s="73" t="s">
        <v>47</v>
      </c>
      <c r="B26" s="74" t="s">
        <v>63</v>
      </c>
      <c r="C26" s="66" t="s">
        <v>100</v>
      </c>
      <c r="D26" s="67" t="s">
        <v>73</v>
      </c>
      <c r="E26" s="75" t="s">
        <v>9</v>
      </c>
      <c r="F26" s="69">
        <v>5000</v>
      </c>
      <c r="G26" s="76">
        <v>59.79</v>
      </c>
      <c r="H26" s="70">
        <f t="shared" ref="H26" si="13">ROUND(G26*1.2423,2)</f>
        <v>74.28</v>
      </c>
      <c r="I26" s="71">
        <f t="shared" ref="I26" si="14">ROUND(F26*G26,2)</f>
        <v>298950</v>
      </c>
      <c r="J26" s="72">
        <f t="shared" ref="J26" si="15">ROUND(F26*H26,2)</f>
        <v>371400</v>
      </c>
      <c r="K26" s="34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</row>
    <row r="27" spans="1:16374" s="2" customFormat="1" ht="99.95" customHeight="1" x14ac:dyDescent="0.25">
      <c r="A27" s="73" t="s">
        <v>49</v>
      </c>
      <c r="B27" s="74" t="s">
        <v>48</v>
      </c>
      <c r="C27" s="66" t="s">
        <v>100</v>
      </c>
      <c r="D27" s="67" t="s">
        <v>74</v>
      </c>
      <c r="E27" s="75" t="s">
        <v>9</v>
      </c>
      <c r="F27" s="69">
        <v>5000</v>
      </c>
      <c r="G27" s="76">
        <v>41.8</v>
      </c>
      <c r="H27" s="70">
        <f t="shared" ref="H27" si="16">ROUND(G27*1.2423,2)</f>
        <v>51.93</v>
      </c>
      <c r="I27" s="71">
        <f t="shared" ref="I27" si="17">ROUND(F27*G27,2)</f>
        <v>209000</v>
      </c>
      <c r="J27" s="72">
        <f t="shared" ref="J27" si="18">ROUND(F27*H27,2)</f>
        <v>259650</v>
      </c>
      <c r="K27" s="34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</row>
    <row r="28" spans="1:16374" s="2" customFormat="1" ht="60" customHeight="1" x14ac:dyDescent="0.25">
      <c r="A28" s="85" t="s">
        <v>52</v>
      </c>
      <c r="B28" s="84">
        <v>94293</v>
      </c>
      <c r="C28" s="77" t="s">
        <v>102</v>
      </c>
      <c r="D28" s="86" t="s">
        <v>65</v>
      </c>
      <c r="E28" s="83" t="s">
        <v>9</v>
      </c>
      <c r="F28" s="78">
        <v>300</v>
      </c>
      <c r="G28" s="87">
        <v>194.87</v>
      </c>
      <c r="H28" s="80">
        <f t="shared" ref="H28" si="19">ROUND(G28*1.2423,2)</f>
        <v>242.09</v>
      </c>
      <c r="I28" s="81">
        <f t="shared" ref="I28" si="20">ROUND(F28*G28,2)</f>
        <v>58461</v>
      </c>
      <c r="J28" s="82">
        <f t="shared" ref="J28" si="21">ROUND(F28*H28,2)</f>
        <v>72627</v>
      </c>
      <c r="K28" s="34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</row>
    <row r="29" spans="1:16374" s="2" customFormat="1" ht="60" customHeight="1" x14ac:dyDescent="0.25">
      <c r="A29" s="73" t="s">
        <v>56</v>
      </c>
      <c r="B29" s="74" t="s">
        <v>66</v>
      </c>
      <c r="C29" s="66" t="s">
        <v>100</v>
      </c>
      <c r="D29" s="67" t="s">
        <v>50</v>
      </c>
      <c r="E29" s="75" t="s">
        <v>9</v>
      </c>
      <c r="F29" s="69">
        <v>500</v>
      </c>
      <c r="G29" s="76">
        <v>38.549999999999997</v>
      </c>
      <c r="H29" s="70">
        <f t="shared" ref="H29" si="22">ROUND(G29*1.2423,2)</f>
        <v>47.89</v>
      </c>
      <c r="I29" s="71">
        <f t="shared" ref="I29" si="23">ROUND(F29*G29,2)</f>
        <v>19275</v>
      </c>
      <c r="J29" s="72">
        <f t="shared" ref="J29" si="24">ROUND(F29*H29,2)</f>
        <v>23945</v>
      </c>
      <c r="K29" s="34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</row>
    <row r="30" spans="1:16374" s="2" customFormat="1" ht="60" customHeight="1" x14ac:dyDescent="0.25">
      <c r="A30" s="73" t="s">
        <v>64</v>
      </c>
      <c r="B30" s="74" t="s">
        <v>55</v>
      </c>
      <c r="C30" s="66" t="s">
        <v>104</v>
      </c>
      <c r="D30" s="67" t="s">
        <v>54</v>
      </c>
      <c r="E30" s="75" t="s">
        <v>2</v>
      </c>
      <c r="F30" s="69">
        <v>200</v>
      </c>
      <c r="G30" s="76">
        <v>302.16000000000003</v>
      </c>
      <c r="H30" s="70">
        <f>ROUND(G30*1.2423,2)</f>
        <v>375.37</v>
      </c>
      <c r="I30" s="71">
        <f>ROUND(F30*G30,2)</f>
        <v>60432</v>
      </c>
      <c r="J30" s="72">
        <f>ROUND(F30*H30,2)</f>
        <v>75074</v>
      </c>
      <c r="K30" s="34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</row>
    <row r="31" spans="1:16374" ht="32.25" customHeight="1" thickBot="1" x14ac:dyDescent="0.3">
      <c r="A31" s="104" t="s">
        <v>13</v>
      </c>
      <c r="B31" s="105"/>
      <c r="C31" s="105"/>
      <c r="D31" s="105"/>
      <c r="E31" s="105"/>
      <c r="F31" s="105"/>
      <c r="G31" s="106" t="s">
        <v>4</v>
      </c>
      <c r="H31" s="106"/>
      <c r="I31" s="32">
        <f>I6+I16+I25</f>
        <v>41013348.5</v>
      </c>
      <c r="J31" s="33">
        <f>J6+J16+J25</f>
        <v>50953491</v>
      </c>
      <c r="K31" s="34"/>
    </row>
    <row r="32" spans="1:16374" ht="38.25" customHeight="1" thickBot="1" x14ac:dyDescent="0.3">
      <c r="A32" s="3"/>
      <c r="B32" s="28"/>
      <c r="C32" s="4"/>
      <c r="D32" s="4"/>
      <c r="E32" s="4"/>
      <c r="F32" s="8"/>
      <c r="G32" s="9"/>
      <c r="H32" s="9"/>
      <c r="I32" s="10"/>
      <c r="J32" s="7"/>
    </row>
    <row r="33" spans="1:10" ht="21.75" customHeight="1" x14ac:dyDescent="0.25">
      <c r="A33" s="118"/>
      <c r="B33" s="119"/>
      <c r="C33" s="119"/>
      <c r="D33" s="119"/>
      <c r="E33" s="119" t="s">
        <v>14</v>
      </c>
      <c r="F33" s="119"/>
      <c r="G33" s="119"/>
      <c r="H33" s="119"/>
      <c r="I33" s="119"/>
      <c r="J33" s="120"/>
    </row>
    <row r="34" spans="1:10" ht="25.5" customHeight="1" x14ac:dyDescent="0.25">
      <c r="A34" s="121"/>
      <c r="B34" s="122"/>
      <c r="C34" s="122"/>
      <c r="D34" s="122"/>
      <c r="E34" s="122" t="s">
        <v>15</v>
      </c>
      <c r="F34" s="122"/>
      <c r="G34" s="122"/>
      <c r="H34" s="122"/>
      <c r="I34" s="122"/>
      <c r="J34" s="123"/>
    </row>
    <row r="35" spans="1:10" ht="12" customHeight="1" thickBot="1" x14ac:dyDescent="0.3">
      <c r="A35" s="5"/>
      <c r="B35" s="6"/>
      <c r="C35" s="6"/>
      <c r="D35" s="6"/>
      <c r="E35" s="124" t="s">
        <v>16</v>
      </c>
      <c r="F35" s="124"/>
      <c r="G35" s="124"/>
      <c r="H35" s="124"/>
      <c r="I35" s="124"/>
      <c r="J35" s="125"/>
    </row>
    <row r="36" spans="1:10" x14ac:dyDescent="0.25">
      <c r="A36" s="95"/>
      <c r="B36" s="96"/>
      <c r="C36" s="96"/>
      <c r="D36" s="96"/>
      <c r="E36" s="96"/>
      <c r="F36" s="96"/>
      <c r="G36" s="96"/>
      <c r="H36" s="96"/>
      <c r="I36" s="96"/>
      <c r="J36" s="97"/>
    </row>
    <row r="37" spans="1:10" x14ac:dyDescent="0.25">
      <c r="A37" s="98"/>
      <c r="B37" s="99"/>
      <c r="C37" s="99"/>
      <c r="D37" s="99"/>
      <c r="E37" s="99"/>
      <c r="F37" s="99"/>
      <c r="G37" s="99"/>
      <c r="H37" s="99"/>
      <c r="I37" s="99"/>
      <c r="J37" s="100"/>
    </row>
    <row r="38" spans="1:10" x14ac:dyDescent="0.25">
      <c r="A38" s="98"/>
      <c r="B38" s="99"/>
      <c r="C38" s="99"/>
      <c r="D38" s="99"/>
      <c r="E38" s="99"/>
      <c r="F38" s="99"/>
      <c r="G38" s="99"/>
      <c r="H38" s="99"/>
      <c r="I38" s="99"/>
      <c r="J38" s="100"/>
    </row>
    <row r="39" spans="1:10" x14ac:dyDescent="0.25">
      <c r="A39" s="98"/>
      <c r="B39" s="99"/>
      <c r="C39" s="99"/>
      <c r="D39" s="99"/>
      <c r="E39" s="99"/>
      <c r="F39" s="99"/>
      <c r="G39" s="99"/>
      <c r="H39" s="99"/>
      <c r="I39" s="99"/>
      <c r="J39" s="100"/>
    </row>
    <row r="40" spans="1:10" x14ac:dyDescent="0.25">
      <c r="A40" s="98"/>
      <c r="B40" s="99"/>
      <c r="C40" s="99"/>
      <c r="D40" s="99"/>
      <c r="E40" s="99"/>
      <c r="F40" s="99"/>
      <c r="G40" s="99"/>
      <c r="H40" s="99"/>
      <c r="I40" s="99"/>
      <c r="J40" s="100"/>
    </row>
    <row r="41" spans="1:10" x14ac:dyDescent="0.25">
      <c r="A41" s="98"/>
      <c r="B41" s="99"/>
      <c r="C41" s="99"/>
      <c r="D41" s="99"/>
      <c r="E41" s="99"/>
      <c r="F41" s="99"/>
      <c r="G41" s="99"/>
      <c r="H41" s="99"/>
      <c r="I41" s="99"/>
      <c r="J41" s="100"/>
    </row>
    <row r="42" spans="1:10" ht="1.5" customHeight="1" thickBot="1" x14ac:dyDescent="0.3">
      <c r="A42" s="101"/>
      <c r="B42" s="102"/>
      <c r="C42" s="102"/>
      <c r="D42" s="102"/>
      <c r="E42" s="102"/>
      <c r="F42" s="102"/>
      <c r="G42" s="102"/>
      <c r="H42" s="102"/>
      <c r="I42" s="102"/>
      <c r="J42" s="103"/>
    </row>
    <row r="45" spans="1:10" x14ac:dyDescent="0.25">
      <c r="D45" s="19"/>
      <c r="E45" s="20"/>
      <c r="F45" s="21">
        <v>150000</v>
      </c>
      <c r="G45" s="22"/>
      <c r="H45" s="19" t="s">
        <v>26</v>
      </c>
      <c r="I45" s="19"/>
    </row>
    <row r="46" spans="1:10" x14ac:dyDescent="0.25">
      <c r="D46" s="19"/>
      <c r="E46" s="20"/>
      <c r="F46" s="20"/>
      <c r="G46" s="23"/>
      <c r="H46" s="19"/>
      <c r="I46" s="19"/>
    </row>
    <row r="47" spans="1:10" x14ac:dyDescent="0.25">
      <c r="D47" s="19"/>
      <c r="E47" s="20" t="s">
        <v>27</v>
      </c>
      <c r="F47" s="20">
        <v>500</v>
      </c>
      <c r="G47" s="19"/>
      <c r="H47" s="19"/>
      <c r="I47" s="19"/>
    </row>
    <row r="48" spans="1:10" x14ac:dyDescent="0.25">
      <c r="D48" s="19"/>
      <c r="E48" s="20"/>
      <c r="F48" s="20"/>
      <c r="G48" s="19"/>
      <c r="H48" s="19"/>
      <c r="I48" s="19"/>
    </row>
    <row r="49" spans="4:9" x14ac:dyDescent="0.25">
      <c r="D49" s="19"/>
      <c r="E49" s="20"/>
      <c r="F49" s="20"/>
      <c r="G49" s="19"/>
      <c r="H49" s="19"/>
      <c r="I49" s="19"/>
    </row>
    <row r="50" spans="4:9" x14ac:dyDescent="0.25">
      <c r="D50" s="19"/>
      <c r="E50" s="20"/>
      <c r="F50" s="20"/>
      <c r="G50" s="19"/>
      <c r="H50" s="19"/>
      <c r="I50" s="19"/>
    </row>
    <row r="51" spans="4:9" x14ac:dyDescent="0.25">
      <c r="D51" s="19"/>
      <c r="E51" s="20"/>
      <c r="F51" s="20"/>
      <c r="G51" s="19"/>
      <c r="H51" s="19"/>
      <c r="I51" s="19"/>
    </row>
    <row r="52" spans="4:9" x14ac:dyDescent="0.25">
      <c r="D52" s="19"/>
      <c r="E52" s="20"/>
      <c r="F52" s="20"/>
      <c r="G52" s="19"/>
      <c r="H52" s="19"/>
      <c r="I52" s="19"/>
    </row>
    <row r="53" spans="4:9" x14ac:dyDescent="0.25">
      <c r="D53" s="19"/>
      <c r="E53" s="20"/>
      <c r="F53" s="20"/>
      <c r="G53" s="19"/>
      <c r="H53" s="19"/>
      <c r="I53" s="19"/>
    </row>
  </sheetData>
  <mergeCells count="15">
    <mergeCell ref="A36:J42"/>
    <mergeCell ref="A31:F31"/>
    <mergeCell ref="G31:H31"/>
    <mergeCell ref="A1:J1"/>
    <mergeCell ref="A2:J2"/>
    <mergeCell ref="A3:J3"/>
    <mergeCell ref="A4:H4"/>
    <mergeCell ref="I4:J4"/>
    <mergeCell ref="A33:D33"/>
    <mergeCell ref="E33:J33"/>
    <mergeCell ref="A34:D34"/>
    <mergeCell ref="E34:J34"/>
    <mergeCell ref="E35:J35"/>
    <mergeCell ref="D6:E6"/>
    <mergeCell ref="D25:G25"/>
  </mergeCells>
  <phoneticPr fontId="12" type="noConversion"/>
  <pageMargins left="0.51181102362204722" right="0.51181102362204722" top="0.78740157480314965" bottom="0.78740157480314965" header="0.31496062992125984" footer="0.31496062992125984"/>
  <pageSetup paperSize="9" scale="77" orientation="landscape" r:id="rId1"/>
  <rowBreaks count="3" manualBreakCount="3">
    <brk id="13" max="9" man="1"/>
    <brk id="21" max="9" man="1"/>
    <brk id="29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3"/>
  <sheetViews>
    <sheetView zoomScaleNormal="100" zoomScaleSheetLayoutView="80" workbookViewId="0">
      <selection activeCell="I10" sqref="I10"/>
    </sheetView>
  </sheetViews>
  <sheetFormatPr defaultRowHeight="15" x14ac:dyDescent="0.25"/>
  <cols>
    <col min="2" max="2" width="13.85546875" bestFit="1" customWidth="1"/>
    <col min="3" max="3" width="13.7109375" customWidth="1"/>
    <col min="10" max="10" width="85.5703125" customWidth="1"/>
    <col min="11" max="11" width="11.5703125" style="1" bestFit="1" customWidth="1"/>
    <col min="12" max="13" width="11.5703125" style="1" customWidth="1"/>
    <col min="14" max="14" width="13.7109375" customWidth="1"/>
    <col min="15" max="15" width="13" style="41" customWidth="1"/>
    <col min="16" max="16" width="13.28515625" style="41" bestFit="1" customWidth="1"/>
    <col min="17" max="17" width="9.140625" style="61"/>
    <col min="18" max="18" width="9.140625" style="41"/>
  </cols>
  <sheetData>
    <row r="1" spans="1:14" ht="15" customHeight="1" x14ac:dyDescent="0.25">
      <c r="A1" s="135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7"/>
    </row>
    <row r="2" spans="1:14" x14ac:dyDescent="0.25">
      <c r="A2" s="13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40"/>
    </row>
    <row r="3" spans="1:14" x14ac:dyDescent="0.25">
      <c r="A3" s="138"/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40"/>
    </row>
    <row r="4" spans="1:14" ht="99" customHeight="1" x14ac:dyDescent="0.25">
      <c r="A4" s="141"/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3"/>
    </row>
    <row r="5" spans="1:14" ht="30" x14ac:dyDescent="0.25">
      <c r="A5" s="42" t="s">
        <v>0</v>
      </c>
      <c r="B5" s="43" t="s">
        <v>81</v>
      </c>
      <c r="C5" s="43" t="s">
        <v>5</v>
      </c>
      <c r="D5" s="144" t="s">
        <v>96</v>
      </c>
      <c r="E5" s="144"/>
      <c r="F5" s="144"/>
      <c r="G5" s="144"/>
      <c r="H5" s="144"/>
      <c r="I5" s="144"/>
      <c r="J5" s="144"/>
      <c r="K5" s="44" t="s">
        <v>2</v>
      </c>
      <c r="L5" s="62" t="s">
        <v>91</v>
      </c>
      <c r="M5" s="64" t="s">
        <v>83</v>
      </c>
      <c r="N5" s="45" t="s">
        <v>93</v>
      </c>
    </row>
    <row r="6" spans="1:14" ht="35.25" customHeight="1" x14ac:dyDescent="0.25">
      <c r="A6" s="46" t="s">
        <v>39</v>
      </c>
      <c r="B6" s="145"/>
      <c r="C6" s="146"/>
      <c r="D6" s="147" t="s">
        <v>94</v>
      </c>
      <c r="E6" s="148"/>
      <c r="F6" s="148"/>
      <c r="G6" s="148"/>
      <c r="H6" s="148"/>
      <c r="I6" s="148"/>
      <c r="J6" s="149"/>
      <c r="K6" s="47" t="s">
        <v>11</v>
      </c>
      <c r="L6" s="63"/>
      <c r="M6" s="63"/>
      <c r="N6" s="48"/>
    </row>
    <row r="7" spans="1:14" ht="51.95" customHeight="1" x14ac:dyDescent="0.25">
      <c r="A7" s="88" t="s">
        <v>87</v>
      </c>
      <c r="B7" s="89" t="s">
        <v>101</v>
      </c>
      <c r="C7" s="84" t="s">
        <v>89</v>
      </c>
      <c r="D7" s="150" t="s">
        <v>90</v>
      </c>
      <c r="E7" s="151"/>
      <c r="F7" s="151"/>
      <c r="G7" s="151"/>
      <c r="H7" s="151"/>
      <c r="I7" s="151"/>
      <c r="J7" s="152"/>
      <c r="K7" s="90" t="s">
        <v>92</v>
      </c>
      <c r="L7" s="91">
        <v>2.4</v>
      </c>
      <c r="M7" s="92">
        <v>18.05</v>
      </c>
      <c r="N7" s="93">
        <f>L7*M7</f>
        <v>43.32</v>
      </c>
    </row>
    <row r="8" spans="1:14" ht="51.75" customHeight="1" x14ac:dyDescent="0.25">
      <c r="A8" s="88" t="s">
        <v>88</v>
      </c>
      <c r="B8" s="89" t="s">
        <v>101</v>
      </c>
      <c r="C8" s="84" t="s">
        <v>84</v>
      </c>
      <c r="D8" s="150" t="s">
        <v>85</v>
      </c>
      <c r="E8" s="151"/>
      <c r="F8" s="151"/>
      <c r="G8" s="151"/>
      <c r="H8" s="151"/>
      <c r="I8" s="151"/>
      <c r="J8" s="152"/>
      <c r="K8" s="90" t="s">
        <v>11</v>
      </c>
      <c r="L8" s="94">
        <v>1</v>
      </c>
      <c r="M8" s="92">
        <v>951.2</v>
      </c>
      <c r="N8" s="93">
        <f>L8*M8</f>
        <v>951.2</v>
      </c>
    </row>
    <row r="9" spans="1:14" ht="25.5" customHeight="1" thickBot="1" x14ac:dyDescent="0.45">
      <c r="A9" s="46"/>
      <c r="B9" s="49"/>
      <c r="C9" s="50"/>
      <c r="D9" s="129" t="s">
        <v>86</v>
      </c>
      <c r="E9" s="130"/>
      <c r="F9" s="130"/>
      <c r="G9" s="130"/>
      <c r="H9" s="130"/>
      <c r="I9" s="130"/>
      <c r="J9" s="131"/>
      <c r="K9" s="132">
        <f>SUM(N7:N8)</f>
        <v>994.5200000000001</v>
      </c>
      <c r="L9" s="133"/>
      <c r="M9" s="133"/>
      <c r="N9" s="134"/>
    </row>
    <row r="10" spans="1:14" ht="59.25" customHeight="1" thickBot="1" x14ac:dyDescent="0.35">
      <c r="A10" s="51"/>
      <c r="B10" s="52"/>
      <c r="C10" s="52"/>
      <c r="D10" s="52"/>
      <c r="E10" s="52"/>
      <c r="F10" s="52"/>
      <c r="G10" s="53"/>
      <c r="H10" s="53"/>
      <c r="I10" s="53"/>
      <c r="J10" s="53"/>
      <c r="K10" s="53"/>
      <c r="L10" s="53"/>
      <c r="M10" s="53"/>
      <c r="N10" s="54"/>
    </row>
    <row r="11" spans="1:14" ht="15.75" customHeight="1" x14ac:dyDescent="0.3">
      <c r="A11" s="55"/>
      <c r="B11" s="56"/>
      <c r="C11" s="56"/>
      <c r="D11" s="56"/>
      <c r="E11" s="56"/>
      <c r="F11" s="56"/>
      <c r="G11" s="56"/>
      <c r="H11" s="56"/>
      <c r="I11" s="56"/>
      <c r="J11" s="37" t="s">
        <v>14</v>
      </c>
      <c r="K11" s="37"/>
      <c r="L11" s="37"/>
      <c r="M11" s="37"/>
      <c r="N11" s="38"/>
    </row>
    <row r="12" spans="1:14" ht="15.75" customHeight="1" x14ac:dyDescent="0.3">
      <c r="A12" s="55"/>
      <c r="B12" s="56"/>
      <c r="C12" s="56"/>
      <c r="D12" s="56"/>
      <c r="E12" s="56"/>
      <c r="F12" s="56"/>
      <c r="G12" s="56"/>
      <c r="H12" s="56"/>
      <c r="I12" s="56"/>
      <c r="J12" s="39" t="s">
        <v>15</v>
      </c>
      <c r="K12" s="39"/>
      <c r="L12" s="39"/>
      <c r="M12" s="39"/>
      <c r="N12" s="40"/>
    </row>
    <row r="13" spans="1:14" ht="15.75" customHeight="1" x14ac:dyDescent="0.3">
      <c r="A13" s="55"/>
      <c r="B13" s="56"/>
      <c r="C13" s="56"/>
      <c r="D13" s="56"/>
      <c r="E13" s="56"/>
      <c r="F13" s="56"/>
      <c r="G13" s="56"/>
      <c r="H13" s="56"/>
      <c r="I13" s="56"/>
      <c r="J13" s="39" t="s">
        <v>16</v>
      </c>
      <c r="K13" s="39"/>
      <c r="L13" s="39"/>
      <c r="M13" s="39"/>
      <c r="N13" s="40"/>
    </row>
    <row r="14" spans="1:14" ht="15.75" customHeight="1" x14ac:dyDescent="0.3">
      <c r="A14" s="55"/>
      <c r="B14" s="56"/>
      <c r="C14" s="56"/>
      <c r="D14" s="56"/>
      <c r="E14" s="56"/>
      <c r="F14" s="56"/>
      <c r="G14" s="56"/>
      <c r="H14" s="56"/>
      <c r="I14" s="56"/>
      <c r="J14" s="56"/>
      <c r="K14" s="35"/>
      <c r="L14" s="35"/>
      <c r="M14" s="35"/>
      <c r="N14" s="57"/>
    </row>
    <row r="15" spans="1:14" ht="4.5" customHeight="1" thickBot="1" x14ac:dyDescent="0.35">
      <c r="A15" s="58"/>
      <c r="B15" s="59"/>
      <c r="C15" s="59"/>
      <c r="D15" s="59"/>
      <c r="E15" s="59"/>
      <c r="F15" s="59"/>
      <c r="G15" s="59"/>
      <c r="H15" s="59"/>
      <c r="I15" s="59"/>
      <c r="J15" s="59"/>
      <c r="K15" s="36"/>
      <c r="L15" s="36"/>
      <c r="M15" s="36"/>
      <c r="N15" s="60"/>
    </row>
    <row r="16" spans="1:14" ht="14.45" x14ac:dyDescent="0.3">
      <c r="A16" s="55"/>
      <c r="B16" s="56"/>
      <c r="C16" s="56"/>
      <c r="D16" s="56"/>
      <c r="E16" s="56"/>
      <c r="F16" s="56"/>
      <c r="G16" s="56"/>
      <c r="H16" s="56"/>
      <c r="I16" s="56"/>
      <c r="J16" s="56"/>
      <c r="K16" s="35"/>
      <c r="L16" s="35"/>
      <c r="M16" s="35"/>
      <c r="N16" s="57"/>
    </row>
    <row r="17" spans="1:14" ht="14.45" x14ac:dyDescent="0.3">
      <c r="A17" s="55"/>
      <c r="B17" s="56"/>
      <c r="C17" s="56"/>
      <c r="D17" s="56"/>
      <c r="E17" s="56"/>
      <c r="F17" s="56"/>
      <c r="G17" s="56"/>
      <c r="H17" s="56"/>
      <c r="I17" s="56"/>
      <c r="J17" s="56"/>
      <c r="K17" s="35"/>
      <c r="L17" s="35"/>
      <c r="M17" s="35"/>
      <c r="N17" s="57"/>
    </row>
    <row r="18" spans="1:14" ht="15" customHeight="1" x14ac:dyDescent="0.3">
      <c r="A18" s="55"/>
      <c r="B18" s="56"/>
      <c r="C18" s="56"/>
      <c r="D18" s="56"/>
      <c r="E18" s="56"/>
      <c r="F18" s="56"/>
      <c r="G18" s="56"/>
      <c r="H18" s="56"/>
      <c r="I18" s="56"/>
      <c r="J18" s="56"/>
      <c r="K18" s="35"/>
      <c r="L18" s="35"/>
      <c r="M18" s="35"/>
      <c r="N18" s="57"/>
    </row>
    <row r="19" spans="1:14" ht="14.45" x14ac:dyDescent="0.3">
      <c r="A19" s="55"/>
      <c r="B19" s="56"/>
      <c r="C19" s="56"/>
      <c r="D19" s="56"/>
      <c r="E19" s="56"/>
      <c r="F19" s="56"/>
      <c r="G19" s="56"/>
      <c r="H19" s="56"/>
      <c r="I19" s="56"/>
      <c r="J19" s="56"/>
      <c r="K19" s="35"/>
      <c r="L19" s="35"/>
      <c r="M19" s="35"/>
      <c r="N19" s="57"/>
    </row>
    <row r="20" spans="1:14" ht="14.45" x14ac:dyDescent="0.3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35"/>
      <c r="L20" s="35"/>
      <c r="M20" s="35"/>
      <c r="N20" s="57"/>
    </row>
    <row r="21" spans="1:14" ht="14.45" x14ac:dyDescent="0.3">
      <c r="A21" s="55"/>
      <c r="B21" s="56"/>
      <c r="C21" s="56"/>
      <c r="D21" s="56"/>
      <c r="E21" s="56"/>
      <c r="F21" s="56"/>
      <c r="G21" s="56"/>
      <c r="H21" s="56"/>
      <c r="I21" s="56"/>
      <c r="J21" s="56"/>
      <c r="K21" s="35"/>
      <c r="L21" s="35"/>
      <c r="M21" s="35"/>
      <c r="N21" s="57"/>
    </row>
    <row r="22" spans="1:14" ht="14.45" x14ac:dyDescent="0.3">
      <c r="A22" s="55"/>
      <c r="B22" s="56"/>
      <c r="C22" s="56"/>
      <c r="D22" s="56"/>
      <c r="E22" s="56"/>
      <c r="F22" s="56"/>
      <c r="G22" s="56"/>
      <c r="H22" s="56"/>
      <c r="I22" s="56"/>
      <c r="J22" s="56"/>
      <c r="K22" s="35"/>
      <c r="L22" s="35"/>
      <c r="M22" s="35"/>
      <c r="N22" s="57"/>
    </row>
    <row r="23" spans="1:14" ht="14.45" x14ac:dyDescent="0.3">
      <c r="A23" s="55"/>
      <c r="B23" s="56"/>
      <c r="C23" s="56"/>
      <c r="D23" s="56"/>
      <c r="E23" s="56"/>
      <c r="F23" s="56"/>
      <c r="G23" s="56"/>
      <c r="H23" s="56"/>
      <c r="I23" s="56"/>
      <c r="J23" s="56"/>
      <c r="K23" s="35"/>
      <c r="L23" s="35"/>
      <c r="M23" s="35"/>
      <c r="N23" s="57"/>
    </row>
    <row r="24" spans="1:14" ht="15" customHeight="1" thickBot="1" x14ac:dyDescent="0.3">
      <c r="A24" s="58"/>
      <c r="B24" s="59"/>
      <c r="C24" s="59"/>
      <c r="D24" s="59"/>
      <c r="E24" s="59"/>
      <c r="F24" s="59"/>
      <c r="G24" s="59"/>
      <c r="H24" s="59"/>
      <c r="I24" s="59"/>
      <c r="J24" s="59"/>
      <c r="K24" s="36"/>
      <c r="L24" s="36"/>
      <c r="M24" s="36"/>
      <c r="N24" s="60"/>
    </row>
    <row r="30" spans="1:14" ht="26.25" customHeight="1" x14ac:dyDescent="0.25"/>
    <row r="31" spans="1:14" ht="26.25" customHeight="1" x14ac:dyDescent="0.25"/>
    <row r="32" spans="1:14" ht="26.25" customHeight="1" x14ac:dyDescent="0.25"/>
    <row r="33" ht="26.25" customHeight="1" x14ac:dyDescent="0.25"/>
  </sheetData>
  <mergeCells count="8">
    <mergeCell ref="D9:J9"/>
    <mergeCell ref="K9:N9"/>
    <mergeCell ref="A1:N4"/>
    <mergeCell ref="D5:J5"/>
    <mergeCell ref="B6:C6"/>
    <mergeCell ref="D6:J6"/>
    <mergeCell ref="D7:J7"/>
    <mergeCell ref="D8:J8"/>
  </mergeCells>
  <printOptions horizontalCentered="1" verticalCentered="1"/>
  <pageMargins left="0.98425196850393704" right="0" top="0.59055118110236227" bottom="0.59055118110236227" header="0" footer="0"/>
  <pageSetup paperSize="9" scale="6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RECAP 2024</vt:lpstr>
      <vt:lpstr>COMPOSIÇÃO I</vt:lpstr>
      <vt:lpstr>'COMPOSIÇÃO I'!Area_de_impressao</vt:lpstr>
      <vt:lpstr>'RECAP 2024'!Area_de_impressao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cpd</cp:lastModifiedBy>
  <cp:lastPrinted>2024-01-30T14:08:31Z</cp:lastPrinted>
  <dcterms:created xsi:type="dcterms:W3CDTF">2014-08-19T17:25:34Z</dcterms:created>
  <dcterms:modified xsi:type="dcterms:W3CDTF">2024-03-01T18:15:35Z</dcterms:modified>
</cp:coreProperties>
</file>