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tabRatio="964" activeTab="2"/>
  </bookViews>
  <sheets>
    <sheet name="RESUMO" sheetId="3" r:id="rId1"/>
    <sheet name="UNIFORMES E EPI'S" sheetId="2" r:id="rId2"/>
    <sheet name="1 AUX ADM" sheetId="4" r:id="rId3"/>
    <sheet name="2 AUX LIMP. INSA. MÁX 12x36" sheetId="18" r:id="rId4"/>
    <sheet name="3 AUX LIMP. INSA. MÁX 12x36 NOT" sheetId="60" r:id="rId5"/>
    <sheet name="4 AUX LIMP. INSA. MÁX." sheetId="19" r:id="rId6"/>
    <sheet name="5 AUX VETERINÁRIO 12x36" sheetId="21" r:id="rId7"/>
    <sheet name="6 AUXILIAR DE COZINHA" sheetId="22" r:id="rId8"/>
    <sheet name="7 COZINHEIRO " sheetId="23" r:id="rId9"/>
    <sheet name="8 COZINHEIRO 12x36 " sheetId="59" r:id="rId10"/>
    <sheet name="9 LACTARISTA" sheetId="25" r:id="rId11"/>
    <sheet name="10 MONITOR DE TRANSPORTE" sheetId="26" r:id="rId12"/>
    <sheet name="11 MOT AMBULÂNC 12x36 DIURNO" sheetId="28" r:id="rId13"/>
    <sheet name="12 MOT AMBULÂNC 12x36 NOTURNO" sheetId="29" r:id="rId14"/>
    <sheet name="13 MOT DE CAMINHÃO" sheetId="30" r:id="rId15"/>
    <sheet name="14 MOT DE ÔNIBUS" sheetId="31" r:id="rId16"/>
    <sheet name="15 MOTORISTA DE CARRO" sheetId="32" r:id="rId17"/>
    <sheet name="16 MOT CARRO TRANSP. PACIENTE" sheetId="53" r:id="rId18"/>
    <sheet name="17 MOT DE CARRO 12x36" sheetId="33" r:id="rId19"/>
    <sheet name="18 MOT DE CARRO 12x36 NOTURNO" sheetId="34" r:id="rId20"/>
    <sheet name="19 OP. DE MOV E ARM. CARGA" sheetId="35" r:id="rId21"/>
    <sheet name="20 OP. MAQUINA DE PINTAR" sheetId="36" r:id="rId22"/>
    <sheet name="21 CONTROL ACESSO 12x36" sheetId="38" r:id="rId23"/>
    <sheet name="22 CONTROL ACESSO" sheetId="40" r:id="rId24"/>
    <sheet name="23 RECEPCIONISTA" sheetId="42" r:id="rId25"/>
    <sheet name="24 TÉC INFORMÁTICA" sheetId="44" r:id="rId26"/>
    <sheet name="25 TRATORISTA" sheetId="45" r:id="rId27"/>
    <sheet name="26 AUX EDUC APOIO INCLUSIV " sheetId="56" r:id="rId28"/>
    <sheet name="27 BORRACHEIRO" sheetId="57" r:id="rId29"/>
    <sheet name="28 LAVADOR DE VEÍCULOS" sheetId="58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58" l="1"/>
  <c r="F21" i="36"/>
  <c r="F21" i="53"/>
  <c r="F21" i="29"/>
  <c r="F21" i="45" l="1"/>
  <c r="F21" i="28" l="1"/>
  <c r="G49" i="30" l="1"/>
  <c r="G50" i="21"/>
  <c r="F32" i="2" l="1"/>
  <c r="G32" i="2" s="1"/>
  <c r="F48" i="2"/>
  <c r="G48" i="2" s="1"/>
  <c r="F42" i="2"/>
  <c r="G42" i="2" s="1"/>
  <c r="F29" i="2"/>
  <c r="G29" i="2" s="1"/>
  <c r="F26" i="2"/>
  <c r="G26" i="2" s="1"/>
  <c r="F22" i="2"/>
  <c r="G22" i="2" s="1"/>
  <c r="E100" i="60" l="1"/>
  <c r="F78" i="60"/>
  <c r="G50" i="60"/>
  <c r="F45" i="60"/>
  <c r="F65" i="60" s="1"/>
  <c r="F67" i="60" s="1"/>
  <c r="F21" i="60"/>
  <c r="G21" i="60" s="1"/>
  <c r="G19" i="60"/>
  <c r="G48" i="60" l="1"/>
  <c r="G56" i="60" s="1"/>
  <c r="F20" i="60"/>
  <c r="F22" i="60" s="1"/>
  <c r="G22" i="60" s="1"/>
  <c r="G24" i="60" s="1"/>
  <c r="G71" i="60"/>
  <c r="G20" i="60" l="1"/>
  <c r="G75" i="60"/>
  <c r="G40" i="60"/>
  <c r="G30" i="60"/>
  <c r="G72" i="60"/>
  <c r="G74" i="60"/>
  <c r="G39" i="60"/>
  <c r="G73" i="60"/>
  <c r="G64" i="60"/>
  <c r="G65" i="60" s="1"/>
  <c r="G38" i="60"/>
  <c r="G63" i="60"/>
  <c r="G37" i="60"/>
  <c r="G66" i="60"/>
  <c r="G105" i="60"/>
  <c r="G62" i="60"/>
  <c r="G44" i="60"/>
  <c r="G61" i="60"/>
  <c r="G43" i="60"/>
  <c r="G42" i="60"/>
  <c r="G76" i="60"/>
  <c r="G41" i="60"/>
  <c r="G31" i="60"/>
  <c r="E100" i="59"/>
  <c r="F78" i="59"/>
  <c r="G50" i="59"/>
  <c r="F45" i="59"/>
  <c r="F65" i="59" s="1"/>
  <c r="F67" i="59" s="1"/>
  <c r="F21" i="59"/>
  <c r="G21" i="59" s="1"/>
  <c r="G19" i="59"/>
  <c r="G48" i="59" s="1"/>
  <c r="G56" i="59" l="1"/>
  <c r="G78" i="60"/>
  <c r="G79" i="60" s="1"/>
  <c r="G80" i="60" s="1"/>
  <c r="G108" i="60" s="1"/>
  <c r="G45" i="60"/>
  <c r="G32" i="60"/>
  <c r="G67" i="60"/>
  <c r="G107" i="60" s="1"/>
  <c r="F20" i="59"/>
  <c r="G71" i="59"/>
  <c r="G33" i="60" l="1"/>
  <c r="G34" i="60" s="1"/>
  <c r="G57" i="60" s="1"/>
  <c r="F22" i="59"/>
  <c r="G22" i="59" s="1"/>
  <c r="G24" i="59" s="1"/>
  <c r="G20" i="59"/>
  <c r="G106" i="60" l="1"/>
  <c r="G30" i="59"/>
  <c r="G74" i="59"/>
  <c r="G39" i="59"/>
  <c r="G73" i="59"/>
  <c r="G64" i="59"/>
  <c r="G65" i="59" s="1"/>
  <c r="G38" i="59"/>
  <c r="G72" i="59"/>
  <c r="G63" i="59"/>
  <c r="G37" i="59"/>
  <c r="G105" i="59"/>
  <c r="G62" i="59"/>
  <c r="G44" i="59"/>
  <c r="G42" i="59"/>
  <c r="G76" i="59"/>
  <c r="G66" i="59"/>
  <c r="G41" i="59"/>
  <c r="G75" i="59"/>
  <c r="G40" i="59"/>
  <c r="G61" i="59"/>
  <c r="G43" i="59"/>
  <c r="G31" i="59"/>
  <c r="G78" i="59" l="1"/>
  <c r="G79" i="59" s="1"/>
  <c r="G80" i="59" s="1"/>
  <c r="G108" i="59" s="1"/>
  <c r="G45" i="59"/>
  <c r="G32" i="59"/>
  <c r="G67" i="59"/>
  <c r="G107" i="59" s="1"/>
  <c r="G33" i="59" l="1"/>
  <c r="G34" i="59" s="1"/>
  <c r="G57" i="59" s="1"/>
  <c r="G106" i="59" l="1"/>
  <c r="F21" i="21" l="1"/>
  <c r="F21" i="19"/>
  <c r="F21" i="18"/>
  <c r="G49" i="4"/>
  <c r="F45" i="2" l="1"/>
  <c r="G45" i="2" s="1"/>
  <c r="F44" i="2"/>
  <c r="G44" i="2" s="1"/>
  <c r="F43" i="2"/>
  <c r="G43" i="2" s="1"/>
  <c r="F55" i="2" l="1"/>
  <c r="G55" i="2" s="1"/>
  <c r="F54" i="2"/>
  <c r="G54" i="2" s="1"/>
  <c r="H54" i="2" l="1"/>
  <c r="C34" i="3" l="1"/>
  <c r="F14" i="2" l="1"/>
  <c r="G14" i="2" s="1"/>
  <c r="F24" i="2"/>
  <c r="G24" i="2" s="1"/>
  <c r="H24" i="2" s="1"/>
  <c r="F25" i="2"/>
  <c r="G25" i="2" s="1"/>
  <c r="F27" i="2"/>
  <c r="G27" i="2" s="1"/>
  <c r="F28" i="2"/>
  <c r="G28" i="2" s="1"/>
  <c r="F30" i="2"/>
  <c r="G30" i="2" s="1"/>
  <c r="F31" i="2"/>
  <c r="G31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6" i="2"/>
  <c r="G46" i="2" s="1"/>
  <c r="F47" i="2"/>
  <c r="G47" i="2" s="1"/>
  <c r="F49" i="2"/>
  <c r="G49" i="2" s="1"/>
  <c r="F50" i="2"/>
  <c r="G50" i="2" s="1"/>
  <c r="F51" i="2"/>
  <c r="G51" i="2" s="1"/>
  <c r="F52" i="2"/>
  <c r="G52" i="2" s="1"/>
  <c r="F53" i="2"/>
  <c r="G53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20" i="2"/>
  <c r="G20" i="2" s="1"/>
  <c r="F21" i="2"/>
  <c r="G21" i="2" s="1"/>
  <c r="F23" i="2"/>
  <c r="G23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5" i="2"/>
  <c r="G15" i="2" s="1"/>
  <c r="F16" i="2"/>
  <c r="G16" i="2" s="1"/>
  <c r="F17" i="2"/>
  <c r="G17" i="2" s="1"/>
  <c r="F18" i="2"/>
  <c r="G18" i="2" s="1"/>
  <c r="F19" i="2"/>
  <c r="G19" i="2" s="1"/>
  <c r="F5" i="2"/>
  <c r="G5" i="2" s="1"/>
  <c r="H18" i="2" l="1"/>
  <c r="G83" i="40"/>
  <c r="H42" i="2"/>
  <c r="H31" i="2"/>
  <c r="H47" i="2"/>
  <c r="H25" i="2"/>
  <c r="H21" i="2"/>
  <c r="H63" i="2"/>
  <c r="H50" i="2"/>
  <c r="H12" i="2"/>
  <c r="H65" i="2"/>
  <c r="H57" i="2"/>
  <c r="H40" i="2"/>
  <c r="H60" i="2"/>
  <c r="H51" i="2"/>
  <c r="H53" i="2"/>
  <c r="H55" i="2"/>
  <c r="H14" i="2"/>
  <c r="H58" i="2"/>
  <c r="G89" i="22"/>
  <c r="H36" i="2"/>
  <c r="H34" i="2"/>
  <c r="H28" i="2"/>
  <c r="H27" i="2"/>
  <c r="H5" i="2"/>
  <c r="H20" i="2"/>
  <c r="G90" i="29" l="1"/>
  <c r="G90" i="60"/>
  <c r="G109" i="60" s="1"/>
  <c r="G90" i="59"/>
  <c r="G109" i="59" s="1"/>
  <c r="H16" i="2"/>
  <c r="H8" i="2"/>
  <c r="H6" i="2"/>
  <c r="G90" i="18"/>
  <c r="E99" i="58"/>
  <c r="G89" i="58"/>
  <c r="G108" i="58" s="1"/>
  <c r="F77" i="58"/>
  <c r="G49" i="58"/>
  <c r="F44" i="58"/>
  <c r="F64" i="58" s="1"/>
  <c r="F66" i="58" s="1"/>
  <c r="G21" i="58"/>
  <c r="G19" i="58"/>
  <c r="E99" i="57"/>
  <c r="G89" i="57"/>
  <c r="G108" i="57" s="1"/>
  <c r="F77" i="57"/>
  <c r="G49" i="57"/>
  <c r="F44" i="57"/>
  <c r="F64" i="57" s="1"/>
  <c r="F66" i="57" s="1"/>
  <c r="F21" i="57"/>
  <c r="G21" i="57" s="1"/>
  <c r="G19" i="57"/>
  <c r="E99" i="56"/>
  <c r="G89" i="56"/>
  <c r="G108" i="56" s="1"/>
  <c r="F77" i="56"/>
  <c r="G49" i="56"/>
  <c r="F44" i="56"/>
  <c r="F64" i="56" s="1"/>
  <c r="F66" i="56" s="1"/>
  <c r="F21" i="56"/>
  <c r="G21" i="56" s="1"/>
  <c r="F20" i="56" s="1"/>
  <c r="G19" i="56"/>
  <c r="G47" i="56" s="1"/>
  <c r="G70" i="58" l="1"/>
  <c r="G70" i="57"/>
  <c r="D94" i="60"/>
  <c r="G94" i="60" s="1"/>
  <c r="D95" i="60" s="1"/>
  <c r="G95" i="60" s="1"/>
  <c r="D96" i="60" s="1"/>
  <c r="G96" i="60" s="1"/>
  <c r="G97" i="60" s="1"/>
  <c r="D94" i="59"/>
  <c r="G94" i="59" s="1"/>
  <c r="F20" i="58"/>
  <c r="G20" i="58" s="1"/>
  <c r="F20" i="57"/>
  <c r="F22" i="57" s="1"/>
  <c r="G22" i="57" s="1"/>
  <c r="G24" i="57" s="1"/>
  <c r="G55" i="56"/>
  <c r="G47" i="58"/>
  <c r="G55" i="58" s="1"/>
  <c r="G47" i="57"/>
  <c r="G55" i="57" s="1"/>
  <c r="G20" i="56"/>
  <c r="F22" i="56"/>
  <c r="G22" i="56" s="1"/>
  <c r="G24" i="56" s="1"/>
  <c r="G70" i="56"/>
  <c r="E99" i="53"/>
  <c r="G89" i="53"/>
  <c r="G108" i="53" s="1"/>
  <c r="F77" i="53"/>
  <c r="G49" i="53"/>
  <c r="F44" i="53"/>
  <c r="F64" i="53" s="1"/>
  <c r="F66" i="53" s="1"/>
  <c r="G21" i="53"/>
  <c r="G19" i="53"/>
  <c r="G98" i="60" l="1"/>
  <c r="G99" i="60"/>
  <c r="G70" i="53"/>
  <c r="G47" i="53"/>
  <c r="G55" i="53" s="1"/>
  <c r="F22" i="58"/>
  <c r="G22" i="58" s="1"/>
  <c r="G24" i="58" s="1"/>
  <c r="G74" i="58" s="1"/>
  <c r="D95" i="59"/>
  <c r="G95" i="59" s="1"/>
  <c r="D96" i="59" s="1"/>
  <c r="G96" i="59" s="1"/>
  <c r="G20" i="57"/>
  <c r="G75" i="57"/>
  <c r="G65" i="57"/>
  <c r="G40" i="57"/>
  <c r="G30" i="57"/>
  <c r="G71" i="57"/>
  <c r="G36" i="57"/>
  <c r="G43" i="57"/>
  <c r="G60" i="57"/>
  <c r="G74" i="57"/>
  <c r="G39" i="57"/>
  <c r="G29" i="57"/>
  <c r="G62" i="57"/>
  <c r="G61" i="57"/>
  <c r="G104" i="57"/>
  <c r="G73" i="57"/>
  <c r="G38" i="57"/>
  <c r="G37" i="57"/>
  <c r="G72" i="57"/>
  <c r="G63" i="57"/>
  <c r="G64" i="57" s="1"/>
  <c r="G42" i="57"/>
  <c r="G41" i="57"/>
  <c r="G75" i="56"/>
  <c r="G65" i="56"/>
  <c r="G40" i="56"/>
  <c r="G30" i="56"/>
  <c r="G74" i="56"/>
  <c r="G39" i="56"/>
  <c r="G29" i="56"/>
  <c r="G73" i="56"/>
  <c r="G38" i="56"/>
  <c r="G42" i="56"/>
  <c r="G72" i="56"/>
  <c r="G63" i="56"/>
  <c r="G64" i="56" s="1"/>
  <c r="G37" i="56"/>
  <c r="G71" i="56"/>
  <c r="G62" i="56"/>
  <c r="G36" i="56"/>
  <c r="G60" i="56"/>
  <c r="G41" i="56"/>
  <c r="G61" i="56"/>
  <c r="G43" i="56"/>
  <c r="G104" i="56"/>
  <c r="F20" i="53"/>
  <c r="G31" i="57" l="1"/>
  <c r="G32" i="57" s="1"/>
  <c r="G33" i="57" s="1"/>
  <c r="G101" i="60"/>
  <c r="G110" i="60" s="1"/>
  <c r="G111" i="60" s="1"/>
  <c r="D8" i="3" s="1"/>
  <c r="E8" i="3" s="1"/>
  <c r="F8" i="3" s="1"/>
  <c r="G65" i="58"/>
  <c r="G73" i="58"/>
  <c r="G60" i="58"/>
  <c r="G36" i="58"/>
  <c r="G62" i="58"/>
  <c r="G29" i="58"/>
  <c r="G72" i="58"/>
  <c r="G104" i="58"/>
  <c r="G71" i="58"/>
  <c r="G61" i="58"/>
  <c r="G37" i="58"/>
  <c r="G30" i="58"/>
  <c r="G75" i="58"/>
  <c r="G42" i="58"/>
  <c r="G39" i="58"/>
  <c r="G63" i="58"/>
  <c r="G64" i="58" s="1"/>
  <c r="G41" i="58"/>
  <c r="G43" i="58"/>
  <c r="G38" i="58"/>
  <c r="G40" i="58"/>
  <c r="G77" i="56"/>
  <c r="G78" i="56" s="1"/>
  <c r="G79" i="56" s="1"/>
  <c r="G107" i="56" s="1"/>
  <c r="G97" i="59"/>
  <c r="G99" i="59"/>
  <c r="G98" i="59"/>
  <c r="G31" i="56"/>
  <c r="G32" i="56" s="1"/>
  <c r="G33" i="56" s="1"/>
  <c r="G66" i="57"/>
  <c r="G106" i="57" s="1"/>
  <c r="G44" i="57"/>
  <c r="G77" i="57"/>
  <c r="G66" i="56"/>
  <c r="G106" i="56" s="1"/>
  <c r="G44" i="56"/>
  <c r="G20" i="53"/>
  <c r="F22" i="53"/>
  <c r="G22" i="53" s="1"/>
  <c r="G24" i="53" s="1"/>
  <c r="G44" i="58" l="1"/>
  <c r="G77" i="58"/>
  <c r="G78" i="58" s="1"/>
  <c r="G79" i="58" s="1"/>
  <c r="G66" i="58"/>
  <c r="G106" i="58" s="1"/>
  <c r="G31" i="58"/>
  <c r="G32" i="58" s="1"/>
  <c r="G33" i="58" s="1"/>
  <c r="G56" i="58" s="1"/>
  <c r="G105" i="58" s="1"/>
  <c r="G101" i="59"/>
  <c r="G110" i="59" s="1"/>
  <c r="G111" i="59" s="1"/>
  <c r="D13" i="3" s="1"/>
  <c r="E13" i="3" s="1"/>
  <c r="F13" i="3" s="1"/>
  <c r="G56" i="57"/>
  <c r="G105" i="57" s="1"/>
  <c r="G78" i="57"/>
  <c r="G79" i="57" s="1"/>
  <c r="G107" i="57" s="1"/>
  <c r="G56" i="56"/>
  <c r="G40" i="53"/>
  <c r="G74" i="53"/>
  <c r="G39" i="53"/>
  <c r="G29" i="53"/>
  <c r="G31" i="53" s="1"/>
  <c r="G41" i="53"/>
  <c r="G65" i="53"/>
  <c r="G73" i="53"/>
  <c r="G38" i="53"/>
  <c r="G75" i="53"/>
  <c r="G30" i="53"/>
  <c r="G72" i="53"/>
  <c r="G63" i="53"/>
  <c r="G64" i="53" s="1"/>
  <c r="G37" i="53"/>
  <c r="G71" i="53"/>
  <c r="G62" i="53"/>
  <c r="G36" i="53"/>
  <c r="G61" i="53"/>
  <c r="G43" i="53"/>
  <c r="G104" i="53"/>
  <c r="G60" i="53"/>
  <c r="G42" i="53"/>
  <c r="G107" i="58" l="1"/>
  <c r="D93" i="58"/>
  <c r="D93" i="57"/>
  <c r="G105" i="56"/>
  <c r="D93" i="56"/>
  <c r="G77" i="53"/>
  <c r="G32" i="53"/>
  <c r="G33" i="53" s="1"/>
  <c r="G66" i="53"/>
  <c r="G106" i="53" s="1"/>
  <c r="G44" i="53"/>
  <c r="G93" i="58" l="1"/>
  <c r="G93" i="57"/>
  <c r="G93" i="56"/>
  <c r="G56" i="53"/>
  <c r="G105" i="53" s="1"/>
  <c r="G78" i="53"/>
  <c r="G79" i="53" s="1"/>
  <c r="D94" i="58" l="1"/>
  <c r="G94" i="58" s="1"/>
  <c r="D95" i="58" s="1"/>
  <c r="G95" i="58" s="1"/>
  <c r="D94" i="57"/>
  <c r="G94" i="57" s="1"/>
  <c r="D95" i="57" s="1"/>
  <c r="G95" i="57" s="1"/>
  <c r="D94" i="56"/>
  <c r="G94" i="56" s="1"/>
  <c r="D95" i="56" s="1"/>
  <c r="G95" i="56" s="1"/>
  <c r="G107" i="53"/>
  <c r="D93" i="53"/>
  <c r="G98" i="58" l="1"/>
  <c r="G97" i="58"/>
  <c r="G96" i="58"/>
  <c r="G98" i="57"/>
  <c r="G97" i="57"/>
  <c r="G96" i="57"/>
  <c r="G98" i="56"/>
  <c r="G97" i="56"/>
  <c r="G96" i="56"/>
  <c r="G93" i="53"/>
  <c r="G100" i="57" l="1"/>
  <c r="G109" i="57" s="1"/>
  <c r="G110" i="57" s="1"/>
  <c r="D32" i="3" s="1"/>
  <c r="E32" i="3" s="1"/>
  <c r="F32" i="3" s="1"/>
  <c r="G100" i="58"/>
  <c r="G109" i="58" s="1"/>
  <c r="G110" i="58" s="1"/>
  <c r="D33" i="3" s="1"/>
  <c r="E33" i="3" s="1"/>
  <c r="F33" i="3" s="1"/>
  <c r="G100" i="56"/>
  <c r="G109" i="56" s="1"/>
  <c r="G110" i="56" s="1"/>
  <c r="D31" i="3" s="1"/>
  <c r="E31" i="3" s="1"/>
  <c r="F31" i="3" s="1"/>
  <c r="D94" i="53"/>
  <c r="G94" i="53" s="1"/>
  <c r="D95" i="53" s="1"/>
  <c r="G95" i="53" s="1"/>
  <c r="G98" i="53" l="1"/>
  <c r="G97" i="53"/>
  <c r="G96" i="53"/>
  <c r="G100" i="53" l="1"/>
  <c r="G109" i="53" s="1"/>
  <c r="G110" i="53" s="1"/>
  <c r="D21" i="3" s="1"/>
  <c r="E21" i="3" s="1"/>
  <c r="F21" i="3" s="1"/>
  <c r="E99" i="45" l="1"/>
  <c r="G89" i="45"/>
  <c r="G108" i="45" s="1"/>
  <c r="F77" i="45"/>
  <c r="G49" i="45"/>
  <c r="F44" i="45"/>
  <c r="F64" i="45" s="1"/>
  <c r="F66" i="45" s="1"/>
  <c r="G21" i="45"/>
  <c r="G19" i="45"/>
  <c r="F20" i="45" l="1"/>
  <c r="F22" i="45" s="1"/>
  <c r="G22" i="45" s="1"/>
  <c r="G24" i="45" s="1"/>
  <c r="G70" i="45"/>
  <c r="G47" i="45"/>
  <c r="G55" i="45" s="1"/>
  <c r="E99" i="44"/>
  <c r="G89" i="44"/>
  <c r="G108" i="44" s="1"/>
  <c r="F77" i="44"/>
  <c r="G49" i="44"/>
  <c r="F44" i="44"/>
  <c r="F64" i="44" s="1"/>
  <c r="F66" i="44" s="1"/>
  <c r="F21" i="44"/>
  <c r="G21" i="44" s="1"/>
  <c r="G19" i="44"/>
  <c r="E99" i="42"/>
  <c r="G89" i="42"/>
  <c r="G108" i="42" s="1"/>
  <c r="F77" i="42"/>
  <c r="G49" i="42"/>
  <c r="F44" i="42"/>
  <c r="F64" i="42" s="1"/>
  <c r="F66" i="42" s="1"/>
  <c r="F21" i="42"/>
  <c r="G21" i="42" s="1"/>
  <c r="G19" i="42"/>
  <c r="G47" i="42" s="1"/>
  <c r="E99" i="40"/>
  <c r="G89" i="40"/>
  <c r="G108" i="40" s="1"/>
  <c r="F77" i="40"/>
  <c r="G49" i="40"/>
  <c r="F44" i="40"/>
  <c r="F64" i="40" s="1"/>
  <c r="F66" i="40" s="1"/>
  <c r="F21" i="40"/>
  <c r="G21" i="40" s="1"/>
  <c r="G19" i="40"/>
  <c r="G70" i="40" l="1"/>
  <c r="G20" i="45"/>
  <c r="G55" i="42"/>
  <c r="G75" i="45"/>
  <c r="G65" i="45"/>
  <c r="G40" i="45"/>
  <c r="G30" i="45"/>
  <c r="G74" i="45"/>
  <c r="G29" i="45"/>
  <c r="G39" i="45"/>
  <c r="G73" i="45"/>
  <c r="G38" i="45"/>
  <c r="G61" i="45"/>
  <c r="G43" i="45"/>
  <c r="G104" i="45"/>
  <c r="G41" i="45"/>
  <c r="G72" i="45"/>
  <c r="G63" i="45"/>
  <c r="G64" i="45" s="1"/>
  <c r="G37" i="45"/>
  <c r="G36" i="45"/>
  <c r="G42" i="45"/>
  <c r="G71" i="45"/>
  <c r="G62" i="45"/>
  <c r="G60" i="45"/>
  <c r="G70" i="44"/>
  <c r="F20" i="44"/>
  <c r="G47" i="44"/>
  <c r="G55" i="44" s="1"/>
  <c r="F20" i="42"/>
  <c r="G70" i="42"/>
  <c r="F20" i="40"/>
  <c r="G47" i="40"/>
  <c r="G55" i="40" s="1"/>
  <c r="G31" i="45" l="1"/>
  <c r="G32" i="45" s="1"/>
  <c r="G33" i="45" s="1"/>
  <c r="G77" i="45"/>
  <c r="G78" i="45" s="1"/>
  <c r="G79" i="45" s="1"/>
  <c r="G107" i="45" s="1"/>
  <c r="G66" i="45"/>
  <c r="G106" i="45" s="1"/>
  <c r="G44" i="45"/>
  <c r="F22" i="44"/>
  <c r="G22" i="44" s="1"/>
  <c r="G24" i="44" s="1"/>
  <c r="G20" i="44"/>
  <c r="G20" i="42"/>
  <c r="F22" i="42"/>
  <c r="G22" i="42" s="1"/>
  <c r="G24" i="42" s="1"/>
  <c r="F22" i="40"/>
  <c r="G22" i="40" s="1"/>
  <c r="G24" i="40" s="1"/>
  <c r="G20" i="40"/>
  <c r="G56" i="45" l="1"/>
  <c r="G75" i="44"/>
  <c r="G65" i="44"/>
  <c r="G40" i="44"/>
  <c r="G30" i="44"/>
  <c r="G60" i="44"/>
  <c r="G74" i="44"/>
  <c r="G39" i="44"/>
  <c r="G29" i="44"/>
  <c r="G42" i="44"/>
  <c r="G73" i="44"/>
  <c r="G38" i="44"/>
  <c r="G72" i="44"/>
  <c r="G63" i="44"/>
  <c r="G64" i="44" s="1"/>
  <c r="G37" i="44"/>
  <c r="G71" i="44"/>
  <c r="G62" i="44"/>
  <c r="G36" i="44"/>
  <c r="G61" i="44"/>
  <c r="G43" i="44"/>
  <c r="G104" i="44"/>
  <c r="G41" i="44"/>
  <c r="G75" i="42"/>
  <c r="G65" i="42"/>
  <c r="G40" i="42"/>
  <c r="G30" i="42"/>
  <c r="G60" i="42"/>
  <c r="G74" i="42"/>
  <c r="G39" i="42"/>
  <c r="G29" i="42"/>
  <c r="G63" i="42"/>
  <c r="G64" i="42" s="1"/>
  <c r="G37" i="42"/>
  <c r="G42" i="42"/>
  <c r="G73" i="42"/>
  <c r="G38" i="42"/>
  <c r="G72" i="42"/>
  <c r="G41" i="42"/>
  <c r="G71" i="42"/>
  <c r="G62" i="42"/>
  <c r="G36" i="42"/>
  <c r="G61" i="42"/>
  <c r="G43" i="42"/>
  <c r="G104" i="42"/>
  <c r="G75" i="40"/>
  <c r="G65" i="40"/>
  <c r="G40" i="40"/>
  <c r="G30" i="40"/>
  <c r="G37" i="40"/>
  <c r="G74" i="40"/>
  <c r="G39" i="40"/>
  <c r="G29" i="40"/>
  <c r="G73" i="40"/>
  <c r="G38" i="40"/>
  <c r="G63" i="40"/>
  <c r="G64" i="40" s="1"/>
  <c r="G62" i="40"/>
  <c r="G36" i="40"/>
  <c r="G43" i="40"/>
  <c r="G60" i="40"/>
  <c r="G41" i="40"/>
  <c r="G72" i="40"/>
  <c r="G61" i="40"/>
  <c r="G42" i="40"/>
  <c r="G71" i="40"/>
  <c r="G104" i="40"/>
  <c r="G77" i="44" l="1"/>
  <c r="G78" i="44" s="1"/>
  <c r="G79" i="44" s="1"/>
  <c r="G107" i="44" s="1"/>
  <c r="G105" i="45"/>
  <c r="D93" i="45"/>
  <c r="G66" i="44"/>
  <c r="G106" i="44" s="1"/>
  <c r="G44" i="44"/>
  <c r="G31" i="44"/>
  <c r="G44" i="42"/>
  <c r="G66" i="42"/>
  <c r="G106" i="42" s="1"/>
  <c r="G77" i="42"/>
  <c r="G31" i="42"/>
  <c r="G77" i="40"/>
  <c r="G44" i="40"/>
  <c r="G66" i="40"/>
  <c r="G106" i="40" s="1"/>
  <c r="G31" i="40"/>
  <c r="G32" i="40" s="1"/>
  <c r="G93" i="45" l="1"/>
  <c r="G32" i="44"/>
  <c r="G33" i="44" s="1"/>
  <c r="G56" i="44" s="1"/>
  <c r="G32" i="42"/>
  <c r="G33" i="42" s="1"/>
  <c r="G56" i="42" s="1"/>
  <c r="G78" i="42"/>
  <c r="G79" i="42" s="1"/>
  <c r="G107" i="42" s="1"/>
  <c r="G33" i="40"/>
  <c r="G56" i="40" s="1"/>
  <c r="G78" i="40"/>
  <c r="G79" i="40" s="1"/>
  <c r="G107" i="40" s="1"/>
  <c r="E100" i="38"/>
  <c r="G90" i="38"/>
  <c r="G109" i="38" s="1"/>
  <c r="F78" i="38"/>
  <c r="G50" i="38"/>
  <c r="F45" i="38"/>
  <c r="F65" i="38" s="1"/>
  <c r="F67" i="38" s="1"/>
  <c r="F21" i="38"/>
  <c r="G21" i="38" s="1"/>
  <c r="G19" i="38"/>
  <c r="E99" i="36"/>
  <c r="G89" i="36"/>
  <c r="G108" i="36" s="1"/>
  <c r="F77" i="36"/>
  <c r="G49" i="36"/>
  <c r="F44" i="36"/>
  <c r="F64" i="36" s="1"/>
  <c r="F66" i="36" s="1"/>
  <c r="G21" i="36"/>
  <c r="G19" i="36"/>
  <c r="G47" i="36" s="1"/>
  <c r="E99" i="35"/>
  <c r="G89" i="35"/>
  <c r="G108" i="35" s="1"/>
  <c r="F77" i="35"/>
  <c r="G49" i="35"/>
  <c r="F44" i="35"/>
  <c r="F64" i="35" s="1"/>
  <c r="F66" i="35" s="1"/>
  <c r="F21" i="35"/>
  <c r="G21" i="35" s="1"/>
  <c r="G19" i="35"/>
  <c r="E100" i="34"/>
  <c r="G90" i="34"/>
  <c r="G109" i="34" s="1"/>
  <c r="F78" i="34"/>
  <c r="G50" i="34"/>
  <c r="F45" i="34"/>
  <c r="F65" i="34" s="1"/>
  <c r="F67" i="34" s="1"/>
  <c r="F21" i="34"/>
  <c r="G21" i="34" s="1"/>
  <c r="G19" i="34"/>
  <c r="G48" i="34" s="1"/>
  <c r="E100" i="33"/>
  <c r="G90" i="33"/>
  <c r="G109" i="33" s="1"/>
  <c r="F78" i="33"/>
  <c r="G50" i="33"/>
  <c r="F45" i="33"/>
  <c r="F65" i="33" s="1"/>
  <c r="F67" i="33" s="1"/>
  <c r="F21" i="33"/>
  <c r="G21" i="33" s="1"/>
  <c r="G71" i="33" s="1"/>
  <c r="G19" i="33"/>
  <c r="E99" i="32"/>
  <c r="G89" i="32"/>
  <c r="G108" i="32" s="1"/>
  <c r="F77" i="32"/>
  <c r="G49" i="32"/>
  <c r="F44" i="32"/>
  <c r="F21" i="32"/>
  <c r="G21" i="32" s="1"/>
  <c r="G19" i="32"/>
  <c r="E99" i="31"/>
  <c r="G89" i="31"/>
  <c r="G108" i="31" s="1"/>
  <c r="F77" i="31"/>
  <c r="G49" i="31"/>
  <c r="F44" i="31"/>
  <c r="F64" i="31" s="1"/>
  <c r="F66" i="31" s="1"/>
  <c r="F21" i="31"/>
  <c r="G21" i="31" s="1"/>
  <c r="G19" i="31"/>
  <c r="G47" i="31" s="1"/>
  <c r="E99" i="30"/>
  <c r="G89" i="30"/>
  <c r="G108" i="30" s="1"/>
  <c r="F77" i="30"/>
  <c r="F44" i="30"/>
  <c r="F64" i="30" s="1"/>
  <c r="F66" i="30" s="1"/>
  <c r="F21" i="30"/>
  <c r="G21" i="30" s="1"/>
  <c r="G19" i="30"/>
  <c r="G47" i="30" s="1"/>
  <c r="F20" i="33" l="1"/>
  <c r="F22" i="33" s="1"/>
  <c r="G22" i="33" s="1"/>
  <c r="G24" i="33" s="1"/>
  <c r="F20" i="38"/>
  <c r="F22" i="38" s="1"/>
  <c r="G22" i="38" s="1"/>
  <c r="G24" i="38" s="1"/>
  <c r="F64" i="32"/>
  <c r="F66" i="32" s="1"/>
  <c r="G70" i="32"/>
  <c r="G55" i="36"/>
  <c r="G56" i="34"/>
  <c r="G55" i="31"/>
  <c r="G55" i="30"/>
  <c r="D94" i="45"/>
  <c r="G94" i="45" s="1"/>
  <c r="D95" i="45" s="1"/>
  <c r="G95" i="45" s="1"/>
  <c r="G105" i="44"/>
  <c r="D93" i="44"/>
  <c r="G105" i="42"/>
  <c r="D93" i="42"/>
  <c r="G105" i="40"/>
  <c r="D93" i="40"/>
  <c r="G71" i="38"/>
  <c r="G48" i="38"/>
  <c r="G56" i="38" s="1"/>
  <c r="G70" i="36"/>
  <c r="F20" i="36"/>
  <c r="F20" i="35"/>
  <c r="F22" i="35" s="1"/>
  <c r="G22" i="35" s="1"/>
  <c r="G24" i="35" s="1"/>
  <c r="G70" i="35"/>
  <c r="G47" i="35"/>
  <c r="G55" i="35" s="1"/>
  <c r="F20" i="34"/>
  <c r="G71" i="34"/>
  <c r="G20" i="33"/>
  <c r="G48" i="33"/>
  <c r="G56" i="33" s="1"/>
  <c r="F20" i="32"/>
  <c r="G20" i="32" s="1"/>
  <c r="G47" i="32"/>
  <c r="G55" i="32" s="1"/>
  <c r="F20" i="31"/>
  <c r="G70" i="31"/>
  <c r="F20" i="30"/>
  <c r="G70" i="30"/>
  <c r="G20" i="38" l="1"/>
  <c r="G98" i="45"/>
  <c r="G97" i="45"/>
  <c r="G96" i="45"/>
  <c r="G93" i="44"/>
  <c r="G93" i="42"/>
  <c r="G93" i="40"/>
  <c r="G76" i="38"/>
  <c r="G66" i="38"/>
  <c r="G41" i="38"/>
  <c r="G31" i="38"/>
  <c r="G75" i="38"/>
  <c r="G40" i="38"/>
  <c r="G30" i="38"/>
  <c r="G74" i="38"/>
  <c r="G39" i="38"/>
  <c r="G73" i="38"/>
  <c r="G64" i="38"/>
  <c r="G65" i="38" s="1"/>
  <c r="G38" i="38"/>
  <c r="G72" i="38"/>
  <c r="G63" i="38"/>
  <c r="G37" i="38"/>
  <c r="G62" i="38"/>
  <c r="G44" i="38"/>
  <c r="G105" i="38"/>
  <c r="G61" i="38"/>
  <c r="G43" i="38"/>
  <c r="G42" i="38"/>
  <c r="F22" i="36"/>
  <c r="G22" i="36" s="1"/>
  <c r="G24" i="36" s="1"/>
  <c r="G20" i="36"/>
  <c r="G20" i="35"/>
  <c r="G75" i="35"/>
  <c r="G65" i="35"/>
  <c r="G40" i="35"/>
  <c r="G30" i="35"/>
  <c r="G42" i="35"/>
  <c r="G74" i="35"/>
  <c r="G39" i="35"/>
  <c r="G29" i="35"/>
  <c r="G73" i="35"/>
  <c r="G38" i="35"/>
  <c r="G60" i="35"/>
  <c r="G72" i="35"/>
  <c r="G63" i="35"/>
  <c r="G64" i="35" s="1"/>
  <c r="G37" i="35"/>
  <c r="G71" i="35"/>
  <c r="G62" i="35"/>
  <c r="G36" i="35"/>
  <c r="G61" i="35"/>
  <c r="G43" i="35"/>
  <c r="G104" i="35"/>
  <c r="G41" i="35"/>
  <c r="F22" i="34"/>
  <c r="G22" i="34" s="1"/>
  <c r="G24" i="34" s="1"/>
  <c r="G20" i="34"/>
  <c r="G76" i="33"/>
  <c r="G66" i="33"/>
  <c r="G41" i="33"/>
  <c r="G31" i="33"/>
  <c r="G61" i="33"/>
  <c r="G75" i="33"/>
  <c r="G40" i="33"/>
  <c r="G30" i="33"/>
  <c r="G74" i="33"/>
  <c r="G39" i="33"/>
  <c r="G64" i="33"/>
  <c r="G65" i="33" s="1"/>
  <c r="G73" i="33"/>
  <c r="G38" i="33"/>
  <c r="G42" i="33"/>
  <c r="G72" i="33"/>
  <c r="G63" i="33"/>
  <c r="G37" i="33"/>
  <c r="G43" i="33"/>
  <c r="G62" i="33"/>
  <c r="G44" i="33"/>
  <c r="G105" i="33"/>
  <c r="F22" i="32"/>
  <c r="G22" i="32" s="1"/>
  <c r="G24" i="32" s="1"/>
  <c r="G63" i="32" s="1"/>
  <c r="G64" i="32" s="1"/>
  <c r="G40" i="32"/>
  <c r="G43" i="32"/>
  <c r="G104" i="32"/>
  <c r="F22" i="31"/>
  <c r="G22" i="31" s="1"/>
  <c r="G24" i="31" s="1"/>
  <c r="G20" i="31"/>
  <c r="F22" i="30"/>
  <c r="G22" i="30" s="1"/>
  <c r="G24" i="30" s="1"/>
  <c r="G20" i="30"/>
  <c r="G100" i="45" l="1"/>
  <c r="G109" i="45" s="1"/>
  <c r="G110" i="45" s="1"/>
  <c r="D30" i="3" s="1"/>
  <c r="E30" i="3" s="1"/>
  <c r="F30" i="3" s="1"/>
  <c r="G78" i="33"/>
  <c r="G42" i="32"/>
  <c r="G60" i="32"/>
  <c r="G39" i="32"/>
  <c r="G74" i="32"/>
  <c r="G71" i="32"/>
  <c r="G41" i="32"/>
  <c r="G75" i="32"/>
  <c r="G29" i="32"/>
  <c r="G30" i="32"/>
  <c r="G72" i="32"/>
  <c r="G61" i="32"/>
  <c r="G65" i="32"/>
  <c r="G66" i="32" s="1"/>
  <c r="G106" i="32" s="1"/>
  <c r="G37" i="32"/>
  <c r="G36" i="32"/>
  <c r="G38" i="32"/>
  <c r="G62" i="32"/>
  <c r="G73" i="32"/>
  <c r="D94" i="44"/>
  <c r="G94" i="44" s="1"/>
  <c r="D95" i="44" s="1"/>
  <c r="G95" i="44" s="1"/>
  <c r="D94" i="42"/>
  <c r="G94" i="42" s="1"/>
  <c r="D95" i="42" s="1"/>
  <c r="G95" i="42" s="1"/>
  <c r="D94" i="40"/>
  <c r="G94" i="40" s="1"/>
  <c r="D95" i="40" s="1"/>
  <c r="G95" i="40" s="1"/>
  <c r="G78" i="38"/>
  <c r="G79" i="38" s="1"/>
  <c r="G80" i="38" s="1"/>
  <c r="G108" i="38" s="1"/>
  <c r="G67" i="38"/>
  <c r="G107" i="38" s="1"/>
  <c r="G45" i="38"/>
  <c r="G32" i="38"/>
  <c r="G75" i="36"/>
  <c r="G65" i="36"/>
  <c r="G40" i="36"/>
  <c r="G30" i="36"/>
  <c r="G74" i="36"/>
  <c r="G39" i="36"/>
  <c r="G29" i="36"/>
  <c r="G73" i="36"/>
  <c r="G72" i="36"/>
  <c r="G63" i="36"/>
  <c r="G64" i="36" s="1"/>
  <c r="G37" i="36"/>
  <c r="G71" i="36"/>
  <c r="G62" i="36"/>
  <c r="G36" i="36"/>
  <c r="G61" i="36"/>
  <c r="G43" i="36"/>
  <c r="G42" i="36"/>
  <c r="G38" i="36"/>
  <c r="G104" i="36"/>
  <c r="G60" i="36"/>
  <c r="G41" i="36"/>
  <c r="G77" i="35"/>
  <c r="G78" i="35" s="1"/>
  <c r="G79" i="35" s="1"/>
  <c r="G107" i="35" s="1"/>
  <c r="G44" i="35"/>
  <c r="G66" i="35"/>
  <c r="G106" i="35" s="1"/>
  <c r="G31" i="35"/>
  <c r="G75" i="34"/>
  <c r="G40" i="34"/>
  <c r="G30" i="34"/>
  <c r="G63" i="34"/>
  <c r="G74" i="34"/>
  <c r="G39" i="34"/>
  <c r="G72" i="34"/>
  <c r="G37" i="34"/>
  <c r="G31" i="34"/>
  <c r="G73" i="34"/>
  <c r="G64" i="34"/>
  <c r="G65" i="34" s="1"/>
  <c r="G38" i="34"/>
  <c r="G62" i="34"/>
  <c r="G44" i="34"/>
  <c r="G105" i="34"/>
  <c r="G61" i="34"/>
  <c r="G43" i="34"/>
  <c r="G76" i="34"/>
  <c r="G66" i="34"/>
  <c r="G41" i="34"/>
  <c r="G42" i="34"/>
  <c r="G79" i="33"/>
  <c r="G80" i="33" s="1"/>
  <c r="G108" i="33" s="1"/>
  <c r="G67" i="33"/>
  <c r="G107" i="33" s="1"/>
  <c r="G45" i="33"/>
  <c r="G32" i="33"/>
  <c r="G75" i="31"/>
  <c r="G65" i="31"/>
  <c r="G40" i="31"/>
  <c r="G30" i="31"/>
  <c r="G36" i="31"/>
  <c r="G74" i="31"/>
  <c r="G39" i="31"/>
  <c r="G29" i="31"/>
  <c r="G63" i="31"/>
  <c r="G64" i="31" s="1"/>
  <c r="G73" i="31"/>
  <c r="G38" i="31"/>
  <c r="G72" i="31"/>
  <c r="G37" i="31"/>
  <c r="G60" i="31"/>
  <c r="G41" i="31"/>
  <c r="G42" i="31"/>
  <c r="G71" i="31"/>
  <c r="G62" i="31"/>
  <c r="G61" i="31"/>
  <c r="G43" i="31"/>
  <c r="G104" i="31"/>
  <c r="G75" i="30"/>
  <c r="G65" i="30"/>
  <c r="G40" i="30"/>
  <c r="G30" i="30"/>
  <c r="G37" i="30"/>
  <c r="G36" i="30"/>
  <c r="G61" i="30"/>
  <c r="G43" i="30"/>
  <c r="G42" i="30"/>
  <c r="G41" i="30"/>
  <c r="G74" i="30"/>
  <c r="G39" i="30"/>
  <c r="G29" i="30"/>
  <c r="G73" i="30"/>
  <c r="G38" i="30"/>
  <c r="G72" i="30"/>
  <c r="G63" i="30"/>
  <c r="G64" i="30" s="1"/>
  <c r="G71" i="30"/>
  <c r="G62" i="30"/>
  <c r="G104" i="30"/>
  <c r="G60" i="30"/>
  <c r="G31" i="36" l="1"/>
  <c r="G77" i="32"/>
  <c r="G31" i="30"/>
  <c r="G32" i="30" s="1"/>
  <c r="G44" i="32"/>
  <c r="G31" i="32"/>
  <c r="G44" i="36"/>
  <c r="G98" i="44"/>
  <c r="G97" i="44"/>
  <c r="G96" i="44"/>
  <c r="G98" i="42"/>
  <c r="G97" i="42"/>
  <c r="G96" i="42"/>
  <c r="G98" i="40"/>
  <c r="G97" i="40"/>
  <c r="G96" i="40"/>
  <c r="G33" i="38"/>
  <c r="G34" i="38" s="1"/>
  <c r="G57" i="38" s="1"/>
  <c r="G77" i="36"/>
  <c r="G78" i="36" s="1"/>
  <c r="G79" i="36" s="1"/>
  <c r="G107" i="36" s="1"/>
  <c r="G32" i="36"/>
  <c r="G33" i="36" s="1"/>
  <c r="G66" i="36"/>
  <c r="G106" i="36" s="1"/>
  <c r="G32" i="35"/>
  <c r="G33" i="35" s="1"/>
  <c r="G56" i="35" s="1"/>
  <c r="G78" i="34"/>
  <c r="G79" i="34" s="1"/>
  <c r="G80" i="34" s="1"/>
  <c r="G108" i="34" s="1"/>
  <c r="G32" i="34"/>
  <c r="G33" i="34" s="1"/>
  <c r="G34" i="34" s="1"/>
  <c r="G67" i="34"/>
  <c r="G107" i="34" s="1"/>
  <c r="G45" i="34"/>
  <c r="G33" i="33"/>
  <c r="G34" i="33" s="1"/>
  <c r="G57" i="33" s="1"/>
  <c r="G78" i="32"/>
  <c r="G79" i="32" s="1"/>
  <c r="G107" i="32" s="1"/>
  <c r="G66" i="31"/>
  <c r="G106" i="31" s="1"/>
  <c r="G44" i="31"/>
  <c r="G77" i="31"/>
  <c r="G31" i="31"/>
  <c r="G44" i="30"/>
  <c r="G66" i="30"/>
  <c r="G106" i="30" s="1"/>
  <c r="G77" i="30"/>
  <c r="G33" i="30" l="1"/>
  <c r="G56" i="36"/>
  <c r="D93" i="36" s="1"/>
  <c r="G56" i="30"/>
  <c r="G32" i="32"/>
  <c r="G33" i="32" s="1"/>
  <c r="G56" i="32" s="1"/>
  <c r="G100" i="44"/>
  <c r="G109" i="44" s="1"/>
  <c r="G110" i="44" s="1"/>
  <c r="D29" i="3" s="1"/>
  <c r="E29" i="3" s="1"/>
  <c r="F29" i="3" s="1"/>
  <c r="G100" i="42"/>
  <c r="G109" i="42" s="1"/>
  <c r="G110" i="42" s="1"/>
  <c r="D28" i="3" s="1"/>
  <c r="G100" i="40"/>
  <c r="G109" i="40" s="1"/>
  <c r="G110" i="40" s="1"/>
  <c r="D27" i="3" s="1"/>
  <c r="G106" i="38"/>
  <c r="D94" i="38"/>
  <c r="G105" i="35"/>
  <c r="D93" i="35"/>
  <c r="G57" i="34"/>
  <c r="G106" i="34" s="1"/>
  <c r="G106" i="33"/>
  <c r="D94" i="33"/>
  <c r="G78" i="31"/>
  <c r="G79" i="31" s="1"/>
  <c r="G107" i="31" s="1"/>
  <c r="G32" i="31"/>
  <c r="G33" i="31" s="1"/>
  <c r="G56" i="31" s="1"/>
  <c r="G78" i="30"/>
  <c r="G79" i="30" s="1"/>
  <c r="G105" i="30"/>
  <c r="G105" i="36" l="1"/>
  <c r="D94" i="34"/>
  <c r="G94" i="34" s="1"/>
  <c r="G105" i="32"/>
  <c r="D93" i="32"/>
  <c r="G93" i="32" s="1"/>
  <c r="G94" i="38"/>
  <c r="G93" i="36"/>
  <c r="G93" i="35"/>
  <c r="G94" i="33"/>
  <c r="G105" i="31"/>
  <c r="D93" i="31"/>
  <c r="G107" i="30"/>
  <c r="D93" i="30"/>
  <c r="D95" i="38" l="1"/>
  <c r="G95" i="38" s="1"/>
  <c r="D96" i="38" s="1"/>
  <c r="G96" i="38" s="1"/>
  <c r="D94" i="36"/>
  <c r="G94" i="36" s="1"/>
  <c r="D95" i="36" s="1"/>
  <c r="G95" i="36" s="1"/>
  <c r="D94" i="35"/>
  <c r="G94" i="35" s="1"/>
  <c r="D95" i="35" s="1"/>
  <c r="G95" i="35" s="1"/>
  <c r="D95" i="34"/>
  <c r="G95" i="34" s="1"/>
  <c r="D96" i="34" s="1"/>
  <c r="G96" i="34" s="1"/>
  <c r="D95" i="33"/>
  <c r="G95" i="33" s="1"/>
  <c r="D96" i="33" s="1"/>
  <c r="G96" i="33" s="1"/>
  <c r="D94" i="32"/>
  <c r="G94" i="32" s="1"/>
  <c r="D95" i="32" s="1"/>
  <c r="G95" i="32" s="1"/>
  <c r="G93" i="31"/>
  <c r="G93" i="30"/>
  <c r="G99" i="38" l="1"/>
  <c r="G98" i="38"/>
  <c r="G97" i="38"/>
  <c r="G97" i="36"/>
  <c r="G98" i="36"/>
  <c r="G96" i="36"/>
  <c r="G98" i="35"/>
  <c r="G97" i="35"/>
  <c r="G96" i="35"/>
  <c r="G99" i="34"/>
  <c r="G98" i="34"/>
  <c r="G97" i="34"/>
  <c r="G99" i="33"/>
  <c r="G98" i="33"/>
  <c r="G97" i="33"/>
  <c r="G98" i="32"/>
  <c r="G97" i="32"/>
  <c r="G96" i="32"/>
  <c r="D94" i="31"/>
  <c r="G94" i="31" s="1"/>
  <c r="D95" i="31" s="1"/>
  <c r="G95" i="31" s="1"/>
  <c r="D94" i="30"/>
  <c r="G94" i="30" s="1"/>
  <c r="D95" i="30" s="1"/>
  <c r="G95" i="30" s="1"/>
  <c r="G101" i="33" l="1"/>
  <c r="G110" i="33" s="1"/>
  <c r="G111" i="33" s="1"/>
  <c r="D22" i="3" s="1"/>
  <c r="E22" i="3" s="1"/>
  <c r="G100" i="36"/>
  <c r="G109" i="36" s="1"/>
  <c r="G110" i="36" s="1"/>
  <c r="D25" i="3" s="1"/>
  <c r="G100" i="32"/>
  <c r="G109" i="32" s="1"/>
  <c r="G110" i="32" s="1"/>
  <c r="D20" i="3" s="1"/>
  <c r="G101" i="34"/>
  <c r="G110" i="34" s="1"/>
  <c r="G111" i="34" s="1"/>
  <c r="D23" i="3" s="1"/>
  <c r="G100" i="35"/>
  <c r="G109" i="35" s="1"/>
  <c r="G110" i="35" s="1"/>
  <c r="D24" i="3" s="1"/>
  <c r="G101" i="38"/>
  <c r="G110" i="38" s="1"/>
  <c r="G111" i="38" s="1"/>
  <c r="D26" i="3" s="1"/>
  <c r="G98" i="31"/>
  <c r="G97" i="31"/>
  <c r="G96" i="31"/>
  <c r="G98" i="30"/>
  <c r="G96" i="30"/>
  <c r="G97" i="30"/>
  <c r="G100" i="31" l="1"/>
  <c r="G109" i="31" s="1"/>
  <c r="G110" i="31" s="1"/>
  <c r="D19" i="3" s="1"/>
  <c r="G100" i="30"/>
  <c r="G109" i="30" s="1"/>
  <c r="G110" i="30" s="1"/>
  <c r="D18" i="3" s="1"/>
  <c r="E100" i="29"/>
  <c r="G109" i="29"/>
  <c r="F78" i="29"/>
  <c r="G50" i="29"/>
  <c r="F45" i="29"/>
  <c r="F65" i="29" s="1"/>
  <c r="F67" i="29" s="1"/>
  <c r="G21" i="29"/>
  <c r="G19" i="29"/>
  <c r="G48" i="29" l="1"/>
  <c r="F20" i="29"/>
  <c r="F22" i="29" s="1"/>
  <c r="G56" i="29"/>
  <c r="G71" i="29"/>
  <c r="E100" i="28"/>
  <c r="G90" i="28"/>
  <c r="G109" i="28" s="1"/>
  <c r="F78" i="28"/>
  <c r="G50" i="28"/>
  <c r="F45" i="28"/>
  <c r="F65" i="28" s="1"/>
  <c r="F67" i="28" s="1"/>
  <c r="G21" i="28"/>
  <c r="G19" i="28"/>
  <c r="E99" i="26"/>
  <c r="G89" i="26"/>
  <c r="G108" i="26" s="1"/>
  <c r="F77" i="26"/>
  <c r="G49" i="26"/>
  <c r="F44" i="26"/>
  <c r="F64" i="26" s="1"/>
  <c r="F66" i="26" s="1"/>
  <c r="F21" i="26"/>
  <c r="G21" i="26" s="1"/>
  <c r="G19" i="26"/>
  <c r="F20" i="26" l="1"/>
  <c r="G22" i="29"/>
  <c r="G24" i="29" s="1"/>
  <c r="G20" i="29"/>
  <c r="F20" i="28"/>
  <c r="F22" i="28" s="1"/>
  <c r="G22" i="28" s="1"/>
  <c r="G24" i="28" s="1"/>
  <c r="G71" i="28"/>
  <c r="G48" i="28"/>
  <c r="G56" i="28" s="1"/>
  <c r="G70" i="26"/>
  <c r="G20" i="26"/>
  <c r="F22" i="26"/>
  <c r="G22" i="26" s="1"/>
  <c r="G24" i="26" s="1"/>
  <c r="G47" i="26"/>
  <c r="G55" i="26" s="1"/>
  <c r="E99" i="25"/>
  <c r="G89" i="25"/>
  <c r="G108" i="25" s="1"/>
  <c r="F77" i="25"/>
  <c r="G49" i="25"/>
  <c r="F44" i="25"/>
  <c r="F64" i="25" s="1"/>
  <c r="F66" i="25" s="1"/>
  <c r="F21" i="25"/>
  <c r="G21" i="25" s="1"/>
  <c r="G19" i="25"/>
  <c r="G47" i="25" s="1"/>
  <c r="E99" i="23"/>
  <c r="G89" i="23"/>
  <c r="G108" i="23" s="1"/>
  <c r="F77" i="23"/>
  <c r="G49" i="23"/>
  <c r="F44" i="23"/>
  <c r="F64" i="23" s="1"/>
  <c r="F66" i="23" s="1"/>
  <c r="F21" i="23"/>
  <c r="G21" i="23" s="1"/>
  <c r="G19" i="23"/>
  <c r="E99" i="22"/>
  <c r="G108" i="22"/>
  <c r="F77" i="22"/>
  <c r="G49" i="22"/>
  <c r="F44" i="22"/>
  <c r="F64" i="22" s="1"/>
  <c r="F66" i="22" s="1"/>
  <c r="F21" i="22"/>
  <c r="G21" i="22" s="1"/>
  <c r="G19" i="22"/>
  <c r="G47" i="22" s="1"/>
  <c r="F20" i="23" l="1"/>
  <c r="G55" i="22"/>
  <c r="G55" i="25"/>
  <c r="G76" i="29"/>
  <c r="G66" i="29"/>
  <c r="G41" i="29"/>
  <c r="G31" i="29"/>
  <c r="G75" i="29"/>
  <c r="G40" i="29"/>
  <c r="G30" i="29"/>
  <c r="G74" i="29"/>
  <c r="G39" i="29"/>
  <c r="G61" i="29"/>
  <c r="G73" i="29"/>
  <c r="G64" i="29"/>
  <c r="G65" i="29" s="1"/>
  <c r="G38" i="29"/>
  <c r="G43" i="29"/>
  <c r="G72" i="29"/>
  <c r="G63" i="29"/>
  <c r="G37" i="29"/>
  <c r="G62" i="29"/>
  <c r="G44" i="29"/>
  <c r="G105" i="29"/>
  <c r="G42" i="29"/>
  <c r="G20" i="28"/>
  <c r="G76" i="28"/>
  <c r="G66" i="28"/>
  <c r="G41" i="28"/>
  <c r="G31" i="28"/>
  <c r="G42" i="28"/>
  <c r="G75" i="28"/>
  <c r="G40" i="28"/>
  <c r="G30" i="28"/>
  <c r="G74" i="28"/>
  <c r="G39" i="28"/>
  <c r="G38" i="28"/>
  <c r="G61" i="28"/>
  <c r="G73" i="28"/>
  <c r="G64" i="28"/>
  <c r="G65" i="28" s="1"/>
  <c r="G72" i="28"/>
  <c r="G63" i="28"/>
  <c r="G37" i="28"/>
  <c r="G105" i="28"/>
  <c r="G43" i="28"/>
  <c r="G62" i="28"/>
  <c r="G44" i="28"/>
  <c r="G75" i="26"/>
  <c r="G65" i="26"/>
  <c r="G40" i="26"/>
  <c r="G30" i="26"/>
  <c r="G39" i="26"/>
  <c r="G29" i="26"/>
  <c r="G62" i="26"/>
  <c r="G36" i="26"/>
  <c r="G43" i="26"/>
  <c r="G74" i="26"/>
  <c r="G104" i="26"/>
  <c r="G73" i="26"/>
  <c r="G38" i="26"/>
  <c r="G37" i="26"/>
  <c r="G71" i="26"/>
  <c r="G60" i="26"/>
  <c r="G72" i="26"/>
  <c r="G63" i="26"/>
  <c r="G64" i="26" s="1"/>
  <c r="G61" i="26"/>
  <c r="G42" i="26"/>
  <c r="G41" i="26"/>
  <c r="F20" i="25"/>
  <c r="G20" i="25" s="1"/>
  <c r="G70" i="25"/>
  <c r="G20" i="23"/>
  <c r="F22" i="23"/>
  <c r="G22" i="23" s="1"/>
  <c r="G24" i="23" s="1"/>
  <c r="G70" i="23"/>
  <c r="G47" i="23"/>
  <c r="G55" i="23" s="1"/>
  <c r="F20" i="22"/>
  <c r="G70" i="22"/>
  <c r="E100" i="21"/>
  <c r="G90" i="21"/>
  <c r="G109" i="21" s="1"/>
  <c r="F78" i="21"/>
  <c r="F45" i="21"/>
  <c r="F65" i="21" s="1"/>
  <c r="F67" i="21" s="1"/>
  <c r="G21" i="21"/>
  <c r="G19" i="21"/>
  <c r="G48" i="21" s="1"/>
  <c r="G32" i="29" l="1"/>
  <c r="G33" i="29" s="1"/>
  <c r="G34" i="29" s="1"/>
  <c r="G45" i="29"/>
  <c r="G78" i="28"/>
  <c r="G56" i="21"/>
  <c r="G31" i="26"/>
  <c r="G32" i="26" s="1"/>
  <c r="G33" i="26" s="1"/>
  <c r="G78" i="29"/>
  <c r="G67" i="29"/>
  <c r="G107" i="29" s="1"/>
  <c r="G79" i="28"/>
  <c r="G80" i="28" s="1"/>
  <c r="G108" i="28" s="1"/>
  <c r="G67" i="28"/>
  <c r="G107" i="28" s="1"/>
  <c r="G45" i="28"/>
  <c r="G32" i="28"/>
  <c r="G44" i="26"/>
  <c r="G77" i="26"/>
  <c r="G78" i="26" s="1"/>
  <c r="G79" i="26" s="1"/>
  <c r="G107" i="26" s="1"/>
  <c r="G66" i="26"/>
  <c r="G106" i="26" s="1"/>
  <c r="F22" i="25"/>
  <c r="G22" i="25" s="1"/>
  <c r="G24" i="25" s="1"/>
  <c r="G37" i="25" s="1"/>
  <c r="G75" i="23"/>
  <c r="G65" i="23"/>
  <c r="G40" i="23"/>
  <c r="G30" i="23"/>
  <c r="G63" i="23"/>
  <c r="G64" i="23" s="1"/>
  <c r="G41" i="23"/>
  <c r="G74" i="23"/>
  <c r="G39" i="23"/>
  <c r="G29" i="23"/>
  <c r="G73" i="23"/>
  <c r="G38" i="23"/>
  <c r="G72" i="23"/>
  <c r="G37" i="23"/>
  <c r="G71" i="23"/>
  <c r="G62" i="23"/>
  <c r="G36" i="23"/>
  <c r="G60" i="23"/>
  <c r="G42" i="23"/>
  <c r="G61" i="23"/>
  <c r="G43" i="23"/>
  <c r="G104" i="23"/>
  <c r="F22" i="22"/>
  <c r="G22" i="22" s="1"/>
  <c r="G24" i="22" s="1"/>
  <c r="G20" i="22"/>
  <c r="F20" i="21"/>
  <c r="G71" i="21"/>
  <c r="G71" i="25" l="1"/>
  <c r="G38" i="25"/>
  <c r="G63" i="25"/>
  <c r="G64" i="25" s="1"/>
  <c r="G30" i="25"/>
  <c r="G41" i="25"/>
  <c r="G72" i="25"/>
  <c r="G61" i="25"/>
  <c r="G62" i="25"/>
  <c r="G57" i="29"/>
  <c r="G77" i="23"/>
  <c r="G78" i="23" s="1"/>
  <c r="G79" i="23" s="1"/>
  <c r="G107" i="23" s="1"/>
  <c r="G42" i="25"/>
  <c r="G73" i="25"/>
  <c r="G40" i="25"/>
  <c r="G60" i="25"/>
  <c r="G29" i="25"/>
  <c r="G65" i="25"/>
  <c r="G104" i="25"/>
  <c r="G39" i="25"/>
  <c r="G75" i="25"/>
  <c r="G43" i="25"/>
  <c r="G74" i="25"/>
  <c r="G36" i="25"/>
  <c r="G106" i="29"/>
  <c r="G79" i="29"/>
  <c r="G80" i="29" s="1"/>
  <c r="G33" i="28"/>
  <c r="G34" i="28" s="1"/>
  <c r="G57" i="28" s="1"/>
  <c r="G56" i="26"/>
  <c r="G105" i="26" s="1"/>
  <c r="G66" i="23"/>
  <c r="G106" i="23" s="1"/>
  <c r="G31" i="23"/>
  <c r="G44" i="23"/>
  <c r="G74" i="22"/>
  <c r="G39" i="22"/>
  <c r="G29" i="22"/>
  <c r="G73" i="22"/>
  <c r="G38" i="22"/>
  <c r="G37" i="22"/>
  <c r="G61" i="22"/>
  <c r="G42" i="22"/>
  <c r="G40" i="22"/>
  <c r="G30" i="22"/>
  <c r="G72" i="22"/>
  <c r="G63" i="22"/>
  <c r="G64" i="22" s="1"/>
  <c r="G36" i="22"/>
  <c r="G43" i="22"/>
  <c r="G104" i="22"/>
  <c r="G60" i="22"/>
  <c r="G71" i="22"/>
  <c r="G62" i="22"/>
  <c r="G41" i="22"/>
  <c r="G75" i="22"/>
  <c r="G65" i="22"/>
  <c r="F22" i="21"/>
  <c r="G22" i="21" s="1"/>
  <c r="G24" i="21" s="1"/>
  <c r="G20" i="21"/>
  <c r="G31" i="25" l="1"/>
  <c r="G44" i="25"/>
  <c r="D93" i="26"/>
  <c r="G93" i="26" s="1"/>
  <c r="G66" i="25"/>
  <c r="G106" i="25" s="1"/>
  <c r="G77" i="25"/>
  <c r="G78" i="25" s="1"/>
  <c r="G79" i="25" s="1"/>
  <c r="G107" i="25" s="1"/>
  <c r="G31" i="22"/>
  <c r="G32" i="22" s="1"/>
  <c r="G33" i="22" s="1"/>
  <c r="G108" i="29"/>
  <c r="D94" i="29"/>
  <c r="G106" i="28"/>
  <c r="D94" i="28"/>
  <c r="G32" i="25"/>
  <c r="G33" i="25" s="1"/>
  <c r="G56" i="25" s="1"/>
  <c r="G32" i="23"/>
  <c r="G33" i="23" s="1"/>
  <c r="G56" i="23" s="1"/>
  <c r="G66" i="22"/>
  <c r="G106" i="22" s="1"/>
  <c r="G44" i="22"/>
  <c r="G77" i="22"/>
  <c r="G74" i="21"/>
  <c r="G39" i="21"/>
  <c r="G73" i="21"/>
  <c r="G64" i="21"/>
  <c r="G65" i="21" s="1"/>
  <c r="G38" i="21"/>
  <c r="G72" i="21"/>
  <c r="G63" i="21"/>
  <c r="G37" i="21"/>
  <c r="G62" i="21"/>
  <c r="G44" i="21"/>
  <c r="G105" i="21"/>
  <c r="G61" i="21"/>
  <c r="G43" i="21"/>
  <c r="G42" i="21"/>
  <c r="G76" i="21"/>
  <c r="G66" i="21"/>
  <c r="G41" i="21"/>
  <c r="G31" i="21"/>
  <c r="G75" i="21"/>
  <c r="G40" i="21"/>
  <c r="G30" i="21"/>
  <c r="G32" i="21" l="1"/>
  <c r="G94" i="29"/>
  <c r="G94" i="28"/>
  <c r="D94" i="26"/>
  <c r="G94" i="26" s="1"/>
  <c r="D95" i="26" s="1"/>
  <c r="G95" i="26" s="1"/>
  <c r="G105" i="25"/>
  <c r="D93" i="25"/>
  <c r="G105" i="23"/>
  <c r="D93" i="23"/>
  <c r="G56" i="22"/>
  <c r="G78" i="22"/>
  <c r="G79" i="22" s="1"/>
  <c r="G107" i="22" s="1"/>
  <c r="G45" i="21"/>
  <c r="G33" i="21"/>
  <c r="G34" i="21" s="1"/>
  <c r="G78" i="21"/>
  <c r="G67" i="21"/>
  <c r="G107" i="21" s="1"/>
  <c r="G105" i="22" l="1"/>
  <c r="D93" i="22"/>
  <c r="G57" i="21"/>
  <c r="G106" i="21" s="1"/>
  <c r="D95" i="29"/>
  <c r="G95" i="29" s="1"/>
  <c r="D96" i="29" s="1"/>
  <c r="G96" i="29" s="1"/>
  <c r="D95" i="28"/>
  <c r="G95" i="28" s="1"/>
  <c r="D96" i="28" s="1"/>
  <c r="G96" i="28" s="1"/>
  <c r="G98" i="26"/>
  <c r="G97" i="26"/>
  <c r="G96" i="26"/>
  <c r="G93" i="25"/>
  <c r="G93" i="23"/>
  <c r="G79" i="21"/>
  <c r="G80" i="21" s="1"/>
  <c r="G99" i="29" l="1"/>
  <c r="G98" i="29"/>
  <c r="G97" i="29"/>
  <c r="G99" i="28"/>
  <c r="G98" i="28"/>
  <c r="G97" i="28"/>
  <c r="G100" i="26"/>
  <c r="G109" i="26" s="1"/>
  <c r="G110" i="26" s="1"/>
  <c r="D15" i="3" s="1"/>
  <c r="D94" i="25"/>
  <c r="G94" i="25" s="1"/>
  <c r="D95" i="25" s="1"/>
  <c r="G95" i="25" s="1"/>
  <c r="D94" i="23"/>
  <c r="G94" i="23" s="1"/>
  <c r="D95" i="23" s="1"/>
  <c r="G95" i="23" s="1"/>
  <c r="G93" i="22"/>
  <c r="G108" i="21"/>
  <c r="D94" i="21"/>
  <c r="G101" i="29" l="1"/>
  <c r="G110" i="29" s="1"/>
  <c r="G111" i="29" s="1"/>
  <c r="D17" i="3" s="1"/>
  <c r="G101" i="28"/>
  <c r="G110" i="28" s="1"/>
  <c r="G111" i="28" s="1"/>
  <c r="D16" i="3" s="1"/>
  <c r="G96" i="25"/>
  <c r="G98" i="25"/>
  <c r="G97" i="25"/>
  <c r="G98" i="23"/>
  <c r="G97" i="23"/>
  <c r="G96" i="23"/>
  <c r="D94" i="22"/>
  <c r="G94" i="22" s="1"/>
  <c r="D95" i="22" s="1"/>
  <c r="G95" i="22" s="1"/>
  <c r="G94" i="21"/>
  <c r="G100" i="23" l="1"/>
  <c r="G109" i="23" s="1"/>
  <c r="G110" i="23" s="1"/>
  <c r="D12" i="3" s="1"/>
  <c r="G100" i="25"/>
  <c r="G109" i="25" s="1"/>
  <c r="G110" i="25" s="1"/>
  <c r="D14" i="3" s="1"/>
  <c r="G98" i="22"/>
  <c r="G97" i="22"/>
  <c r="G96" i="22"/>
  <c r="D95" i="21"/>
  <c r="G95" i="21" s="1"/>
  <c r="G100" i="22" l="1"/>
  <c r="D96" i="21"/>
  <c r="G96" i="21" s="1"/>
  <c r="G109" i="22" l="1"/>
  <c r="G110" i="22" s="1"/>
  <c r="D11" i="3" s="1"/>
  <c r="G98" i="21"/>
  <c r="G97" i="21"/>
  <c r="G99" i="21"/>
  <c r="G101" i="21" l="1"/>
  <c r="G110" i="21" s="1"/>
  <c r="G111" i="21" s="1"/>
  <c r="D10" i="3" s="1"/>
  <c r="E99" i="19" l="1"/>
  <c r="G89" i="19"/>
  <c r="G108" i="19" s="1"/>
  <c r="F77" i="19"/>
  <c r="G49" i="19"/>
  <c r="F44" i="19"/>
  <c r="F64" i="19" s="1"/>
  <c r="F66" i="19" s="1"/>
  <c r="G21" i="19"/>
  <c r="G19" i="19"/>
  <c r="E100" i="18"/>
  <c r="G109" i="18"/>
  <c r="F78" i="18"/>
  <c r="G50" i="18"/>
  <c r="F45" i="18"/>
  <c r="G21" i="18"/>
  <c r="G19" i="18"/>
  <c r="F65" i="18" l="1"/>
  <c r="F67" i="18" s="1"/>
  <c r="G71" i="18"/>
  <c r="F20" i="18"/>
  <c r="G20" i="18" s="1"/>
  <c r="F20" i="19"/>
  <c r="F22" i="19" s="1"/>
  <c r="G22" i="19" s="1"/>
  <c r="G24" i="19" s="1"/>
  <c r="G70" i="19"/>
  <c r="G47" i="19"/>
  <c r="G55" i="19" s="1"/>
  <c r="F22" i="18"/>
  <c r="G22" i="18" s="1"/>
  <c r="G24" i="18" s="1"/>
  <c r="G48" i="18"/>
  <c r="G56" i="18" s="1"/>
  <c r="G20" i="19" l="1"/>
  <c r="G75" i="19"/>
  <c r="G65" i="19"/>
  <c r="G40" i="19"/>
  <c r="G30" i="19"/>
  <c r="G74" i="19"/>
  <c r="G39" i="19"/>
  <c r="G29" i="19"/>
  <c r="G73" i="19"/>
  <c r="G38" i="19"/>
  <c r="G41" i="19"/>
  <c r="G72" i="19"/>
  <c r="G63" i="19"/>
  <c r="G64" i="19" s="1"/>
  <c r="G37" i="19"/>
  <c r="G71" i="19"/>
  <c r="G62" i="19"/>
  <c r="G36" i="19"/>
  <c r="G60" i="19"/>
  <c r="G42" i="19"/>
  <c r="G61" i="19"/>
  <c r="G43" i="19"/>
  <c r="G104" i="19"/>
  <c r="G76" i="18"/>
  <c r="G66" i="18"/>
  <c r="G41" i="18"/>
  <c r="G31" i="18"/>
  <c r="G30" i="18"/>
  <c r="G32" i="18" s="1"/>
  <c r="G38" i="18"/>
  <c r="G72" i="18"/>
  <c r="G75" i="18"/>
  <c r="G40" i="18"/>
  <c r="G63" i="18"/>
  <c r="G74" i="18"/>
  <c r="G39" i="18"/>
  <c r="G73" i="18"/>
  <c r="G64" i="18"/>
  <c r="G65" i="18" s="1"/>
  <c r="G105" i="18"/>
  <c r="G42" i="18"/>
  <c r="G37" i="18"/>
  <c r="G61" i="18"/>
  <c r="G43" i="18"/>
  <c r="G62" i="18"/>
  <c r="G44" i="18"/>
  <c r="E10" i="3"/>
  <c r="E11" i="3"/>
  <c r="E12" i="3"/>
  <c r="E14" i="3"/>
  <c r="E15" i="3"/>
  <c r="E16" i="3"/>
  <c r="E17" i="3"/>
  <c r="E18" i="3"/>
  <c r="F18" i="3" s="1"/>
  <c r="E19" i="3"/>
  <c r="F19" i="3" s="1"/>
  <c r="E20" i="3"/>
  <c r="F20" i="3" s="1"/>
  <c r="F22" i="3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G77" i="19" l="1"/>
  <c r="G78" i="18"/>
  <c r="G78" i="19"/>
  <c r="G79" i="19" s="1"/>
  <c r="G107" i="19" s="1"/>
  <c r="G44" i="19"/>
  <c r="G66" i="19"/>
  <c r="G106" i="19" s="1"/>
  <c r="G31" i="19"/>
  <c r="G79" i="18"/>
  <c r="G80" i="18" s="1"/>
  <c r="G108" i="18" s="1"/>
  <c r="G33" i="18"/>
  <c r="G34" i="18" s="1"/>
  <c r="G67" i="18"/>
  <c r="G107" i="18" s="1"/>
  <c r="G45" i="18"/>
  <c r="F17" i="3"/>
  <c r="F16" i="3"/>
  <c r="F15" i="3"/>
  <c r="F14" i="3"/>
  <c r="F12" i="3"/>
  <c r="F11" i="3"/>
  <c r="F10" i="3"/>
  <c r="G32" i="19" l="1"/>
  <c r="G33" i="19"/>
  <c r="G56" i="19" s="1"/>
  <c r="G57" i="18"/>
  <c r="G105" i="19" l="1"/>
  <c r="D93" i="19"/>
  <c r="G106" i="18"/>
  <c r="D94" i="18"/>
  <c r="G93" i="19" l="1"/>
  <c r="G94" i="18"/>
  <c r="D94" i="19" l="1"/>
  <c r="G94" i="19" s="1"/>
  <c r="D95" i="19" s="1"/>
  <c r="G95" i="19" s="1"/>
  <c r="D95" i="18"/>
  <c r="G95" i="18" s="1"/>
  <c r="D96" i="18" s="1"/>
  <c r="G96" i="18" s="1"/>
  <c r="G98" i="19" l="1"/>
  <c r="G97" i="19"/>
  <c r="G96" i="19"/>
  <c r="G99" i="18"/>
  <c r="G98" i="18"/>
  <c r="G97" i="18"/>
  <c r="E99" i="4"/>
  <c r="G89" i="4"/>
  <c r="G108" i="4" s="1"/>
  <c r="F77" i="4"/>
  <c r="F44" i="4"/>
  <c r="F21" i="4"/>
  <c r="G21" i="4" s="1"/>
  <c r="G19" i="4"/>
  <c r="F64" i="4" l="1"/>
  <c r="F66" i="4" s="1"/>
  <c r="G100" i="19"/>
  <c r="G109" i="19" s="1"/>
  <c r="G110" i="19" s="1"/>
  <c r="D9" i="3" s="1"/>
  <c r="E9" i="3" s="1"/>
  <c r="F9" i="3" s="1"/>
  <c r="G101" i="18"/>
  <c r="G110" i="18" s="1"/>
  <c r="G111" i="18" s="1"/>
  <c r="D7" i="3" s="1"/>
  <c r="E7" i="3" s="1"/>
  <c r="G47" i="4"/>
  <c r="G55" i="4" s="1"/>
  <c r="G70" i="4"/>
  <c r="F20" i="4"/>
  <c r="F22" i="4" l="1"/>
  <c r="G22" i="4" s="1"/>
  <c r="G24" i="4" s="1"/>
  <c r="G38" i="4" s="1"/>
  <c r="G20" i="4"/>
  <c r="G73" i="4" l="1"/>
  <c r="G39" i="4"/>
  <c r="G72" i="4"/>
  <c r="G63" i="4"/>
  <c r="G64" i="4" s="1"/>
  <c r="G37" i="4"/>
  <c r="G104" i="4"/>
  <c r="G40" i="4"/>
  <c r="G29" i="4"/>
  <c r="G71" i="4"/>
  <c r="G62" i="4"/>
  <c r="G36" i="4"/>
  <c r="G43" i="4"/>
  <c r="G42" i="4"/>
  <c r="G65" i="4"/>
  <c r="G61" i="4"/>
  <c r="G60" i="4"/>
  <c r="G41" i="4"/>
  <c r="G75" i="4"/>
  <c r="G30" i="4"/>
  <c r="G74" i="4"/>
  <c r="G44" i="4" l="1"/>
  <c r="G31" i="4"/>
  <c r="G32" i="4" s="1"/>
  <c r="G77" i="4"/>
  <c r="G66" i="4"/>
  <c r="G106" i="4" s="1"/>
  <c r="G78" i="4" l="1"/>
  <c r="G79" i="4" s="1"/>
  <c r="G107" i="4" s="1"/>
  <c r="G33" i="4"/>
  <c r="G56" i="4" s="1"/>
  <c r="G105" i="4" l="1"/>
  <c r="D93" i="4"/>
  <c r="G93" i="4" l="1"/>
  <c r="F7" i="3" l="1"/>
  <c r="D94" i="4"/>
  <c r="G94" i="4" s="1"/>
  <c r="D95" i="4" s="1"/>
  <c r="G95" i="4" s="1"/>
  <c r="G98" i="4" l="1"/>
  <c r="G97" i="4"/>
  <c r="G96" i="4"/>
  <c r="G100" i="4" l="1"/>
  <c r="G109" i="4" s="1"/>
  <c r="G110" i="4" s="1"/>
  <c r="D6" i="3" s="1"/>
  <c r="E6" i="3" s="1"/>
  <c r="F6" i="3" l="1"/>
  <c r="F34" i="3" s="1"/>
  <c r="E34" i="3"/>
</calcChain>
</file>

<file path=xl/comments1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Calculado considerando o reg. De tributação - LUCRO REAL;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B9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12.xml><?xml version="1.0" encoding="utf-8"?>
<comments xmlns="http://schemas.openxmlformats.org/spreadsheetml/2006/main">
  <authors>
    <author>Autor</author>
  </authors>
  <commentList>
    <comment ref="B9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13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14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15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16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17.xml><?xml version="1.0" encoding="utf-8"?>
<comments xmlns="http://schemas.openxmlformats.org/spreadsheetml/2006/main">
  <authors>
    <author>Autor</author>
  </authors>
  <commentList>
    <comment ref="B9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18.xml><?xml version="1.0" encoding="utf-8"?>
<comments xmlns="http://schemas.openxmlformats.org/spreadsheetml/2006/main">
  <authors>
    <author>Autor</author>
  </authors>
  <commentList>
    <comment ref="B9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19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B9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20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21.xml><?xml version="1.0" encoding="utf-8"?>
<comments xmlns="http://schemas.openxmlformats.org/spreadsheetml/2006/main">
  <authors>
    <author>Autor</author>
  </authors>
  <commentList>
    <comment ref="B9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22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23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24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25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26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27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28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B9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B9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B92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B91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Calculado considerando o reg. De tributação - LUCRO REAL;
</t>
        </r>
      </text>
    </comment>
  </commentList>
</comments>
</file>

<file path=xl/sharedStrings.xml><?xml version="1.0" encoding="utf-8"?>
<sst xmlns="http://schemas.openxmlformats.org/spreadsheetml/2006/main" count="7321" uniqueCount="328">
  <si>
    <t>Nº do Processo</t>
  </si>
  <si>
    <t>Licitação Nº</t>
  </si>
  <si>
    <t>Data</t>
  </si>
  <si>
    <t>Município/UF</t>
  </si>
  <si>
    <t>Quantidade de Meses da Execução Contratual</t>
  </si>
  <si>
    <t>COMPOSIÇÃO DE CUSTOS E VALORES PARA A PROPOSTA DE PREÇOS</t>
  </si>
  <si>
    <t>A</t>
  </si>
  <si>
    <t>B</t>
  </si>
  <si>
    <t>C</t>
  </si>
  <si>
    <t>D</t>
  </si>
  <si>
    <t>E</t>
  </si>
  <si>
    <t>Outros (especificar)</t>
  </si>
  <si>
    <t>F</t>
  </si>
  <si>
    <t>MÓDULO 2 -  ENCARGOS  E BENEFÍCIOS ANUAIS, MENSAIS E DIÁRIOS</t>
  </si>
  <si>
    <t>INSS</t>
  </si>
  <si>
    <t>Salário Educação</t>
  </si>
  <si>
    <t>SESC ou SESI</t>
  </si>
  <si>
    <t>SEBRAE</t>
  </si>
  <si>
    <t>G</t>
  </si>
  <si>
    <t>INCRA</t>
  </si>
  <si>
    <t>H</t>
  </si>
  <si>
    <t>FGTS</t>
  </si>
  <si>
    <t>SUBMÓDULO 2.3 - BENEFÍCIOS MENSAIS E DIÁRIOS **</t>
  </si>
  <si>
    <t>TOTAL DO MÓDULO 2</t>
  </si>
  <si>
    <t>MÓDULO 3 - PROVISÃO PARA RESCISÃO</t>
  </si>
  <si>
    <t>Aviso-prévio indenizado</t>
  </si>
  <si>
    <t>Incidência do FGTS sobre aviso-prévio indenizado</t>
  </si>
  <si>
    <t>MÓDULO 4 - CUSTO DE REPOSIÇÃO DE PROFISSIONAL AUSENTE</t>
  </si>
  <si>
    <t>Substituto na cobertura de outras ocorrencias (especificar)</t>
  </si>
  <si>
    <t>TOTAL DO MÓDULO 4</t>
  </si>
  <si>
    <t>MÓDULO 5 - INSUMOS DIVERSOS</t>
  </si>
  <si>
    <t>Uniformes</t>
  </si>
  <si>
    <t>Equipamentos</t>
  </si>
  <si>
    <t>MÓDULO 6 -  CUSTOS INDIRETOS, TRIBUTOS E LUCRO ****</t>
  </si>
  <si>
    <t>Custos indiretos</t>
  </si>
  <si>
    <t>Lucro</t>
  </si>
  <si>
    <t>Tributos Federais (PIS)</t>
  </si>
  <si>
    <t>Tributos Federais (COFINS)</t>
  </si>
  <si>
    <t>Tributos Estaduais (ISS)</t>
  </si>
  <si>
    <t>PLANILHA DE COMPOSIÇÃO DE CUSTOS E VALORES PARA PROPOSTA DE PREÇOS</t>
  </si>
  <si>
    <t>Vigência do Acordo, Convenção ou Dissídio coletivo</t>
  </si>
  <si>
    <t>POSTO DE SERVIÇO</t>
  </si>
  <si>
    <t>QUANTIDADE DE FUNCIONÁRIOS PARA O POSTO</t>
  </si>
  <si>
    <t>Salário base</t>
  </si>
  <si>
    <t xml:space="preserve">Salário base hora </t>
  </si>
  <si>
    <t xml:space="preserve">Classificação brasileira de ocupações (CBO) </t>
  </si>
  <si>
    <t>-</t>
  </si>
  <si>
    <t>SENAI ou SENAC</t>
  </si>
  <si>
    <t>Férias e Adicional de Férias</t>
  </si>
  <si>
    <t xml:space="preserve">MÓDULO 1 - COMPOSIÇÃO DA REMUNERAÇÃO </t>
  </si>
  <si>
    <t>TOTAL DO MÓDULO 1</t>
  </si>
  <si>
    <t>TOTAL DO MÓDULO 5</t>
  </si>
  <si>
    <t>TOTAL DO MÓDULO 3</t>
  </si>
  <si>
    <t>TOTAL DO MÓDULO 6</t>
  </si>
  <si>
    <t>As empresas licitantes deverão preencher os espaços marcados em amarelo na planilha</t>
  </si>
  <si>
    <t>Data de apresentação da proposta (dia/mês/ano)</t>
  </si>
  <si>
    <t>Pouso Alegre - MG</t>
  </si>
  <si>
    <t xml:space="preserve">Número do registro no Ministério do Trabalho e Emprego </t>
  </si>
  <si>
    <t>Memória de cálculo / Fundamentação:</t>
  </si>
  <si>
    <t>Ver Código Brasileiro de Ocupações - CBO</t>
  </si>
  <si>
    <t>Estabelecido no Termo de Referência</t>
  </si>
  <si>
    <t>Conforme CCT</t>
  </si>
  <si>
    <t>Item</t>
  </si>
  <si>
    <t>Descrição</t>
  </si>
  <si>
    <t>Percentual</t>
  </si>
  <si>
    <t xml:space="preserve">Quantidade </t>
  </si>
  <si>
    <t>Valor Unitário (R$)</t>
  </si>
  <si>
    <t>Valor (R$)</t>
  </si>
  <si>
    <t>--------------------</t>
  </si>
  <si>
    <t xml:space="preserve">Adicional Noturno </t>
  </si>
  <si>
    <t>Nas jornadas especiais de 12 horas de trabalho por 36 horas de descanso, não serão devidas horas extraordinárias, DSR , hora extras em feriados (Súmula 444-TST), em razão da natural compensação, conforme disposto no art. 59-A da CLT.</t>
  </si>
  <si>
    <t>Subtotal</t>
  </si>
  <si>
    <t>SUBMÓDULO 2.1 - 13º (DÉCIMO TERCEIRO) SALÁRIO, FÉRIAS E ADICIONAL DE FÉRIAS</t>
  </si>
  <si>
    <t>2.1</t>
  </si>
  <si>
    <t xml:space="preserve">13º (décimo terceiro) salário, férias e adicional de férias </t>
  </si>
  <si>
    <t>13° (décimo terceiro) Salário</t>
  </si>
  <si>
    <t>cálculo: 8,33 %</t>
  </si>
  <si>
    <t>cálculo: 12,10%</t>
  </si>
  <si>
    <t>Incidência dos encargos do submódulo 2.2 sobre o total do submódulo 2.1</t>
  </si>
  <si>
    <t>Conforme anexo XII da IN 05/2017 e Art 1º da Lei 4.090 de 13/07/1962, alerada pela Lei nº 4749 de 12/08/1965. Cálculo correspondente a 1/12 avos da remuneração devida.(100%/12=8,33%)</t>
  </si>
  <si>
    <t>Conforme anexo XII da IN 05/2017</t>
  </si>
  <si>
    <t>2.2</t>
  </si>
  <si>
    <t>SUBMÓDULO 2.2 - ENCARGOS PREVIDENCIÁRIOS (GPS), FUNDO DE GARANTIA POR TEMPO DE SERVIÇO (FGTS) E OUTRAS CONTRIBUIÇÕES</t>
  </si>
  <si>
    <t>GPS, FGTS e outras contribuições</t>
  </si>
  <si>
    <t>TOTAL</t>
  </si>
  <si>
    <t>Conforme anexo VII-D da IN 05/2017</t>
  </si>
  <si>
    <t xml:space="preserve">SAT = RAT x FAP </t>
  </si>
  <si>
    <t xml:space="preserve">TOTAL </t>
  </si>
  <si>
    <t>2.3</t>
  </si>
  <si>
    <t>Benefícios Mensais e Diários</t>
  </si>
  <si>
    <t xml:space="preserve">Transporte </t>
  </si>
  <si>
    <t>N° vales por dia</t>
  </si>
  <si>
    <t xml:space="preserve">Valor do vale </t>
  </si>
  <si>
    <t>Auxílio refeição</t>
  </si>
  <si>
    <t xml:space="preserve">N° dias trabalhados </t>
  </si>
  <si>
    <t>Cesta básica</t>
  </si>
  <si>
    <t>Auxílio Saúde</t>
  </si>
  <si>
    <t>Plano odontológico</t>
  </si>
  <si>
    <t>De acordo com o entendimento do TCU no Acórdão nº 1.186/2017 - Plenário - a parcela mensal a título de aviso prévio trabalhado será no percentual máximo de 1,94% no primeiro ano, e, em caso de prorrogação de contrato, o percentual máximo dessa parcela será de 0,194% a cada ano de prorrogação, a ser incluído por ocasião da formulação do aditivo da prorrogação do contrato, conforme lei nº 12.506/2011" (Enunciado do Boletim de Jurisprudência nº 176/2017).</t>
  </si>
  <si>
    <t>3.1</t>
  </si>
  <si>
    <t>Provisão para rescisão</t>
  </si>
  <si>
    <t>Aviso prévio trabalhado</t>
  </si>
  <si>
    <t>Incidência dos encargos de submódulo 2.2 sobre o aviso prévio trabalhado</t>
  </si>
  <si>
    <t>Férias</t>
  </si>
  <si>
    <t>Ausencias legais</t>
  </si>
  <si>
    <t>Ausencia por acidente de trabalho</t>
  </si>
  <si>
    <t>Licença maternidade</t>
  </si>
  <si>
    <t>Incidência dos encargos do submódulo 2.2 sobre o subtotal do submódulo 4.1</t>
  </si>
  <si>
    <t xml:space="preserve">Subtotal </t>
  </si>
  <si>
    <t xml:space="preserve">Dados obtidos através do manual do Superior Tribunal de Justiça disponível através do link¹ </t>
  </si>
  <si>
    <t>Multa do FGTS e Contribuições Sociais sobre aviso-prévio indenizado</t>
  </si>
  <si>
    <t>Multa do FGTS e Contribuições Sociais sobre aviso prévio trabalhado</t>
  </si>
  <si>
    <t>0,062%</t>
  </si>
  <si>
    <t>Licença paternidade</t>
  </si>
  <si>
    <t>4.1</t>
  </si>
  <si>
    <t>Ausências legais</t>
  </si>
  <si>
    <t>Ausência por doença</t>
  </si>
  <si>
    <t>Cálculo correspondente a 1/12 avos da remuneração devida (100%/12=8,33%)</t>
  </si>
  <si>
    <t>6.1</t>
  </si>
  <si>
    <t>Custos indiretos, tributos e lucro</t>
  </si>
  <si>
    <t xml:space="preserve">Total dos módulos 1, 2, 3, 4 e 5 x 5% (Dados obtidos através do manual do Superior Tribunal de Justiça disponível através do link¹) </t>
  </si>
  <si>
    <t xml:space="preserve">Total dos módulos 1, 2, 3, 4, 5 e Custos indiretos x 10% (Dados obtidos através do manual do Superior Tribunal de Justiça disponível através do link¹) </t>
  </si>
  <si>
    <t xml:space="preserve">Regime tributário da empresa </t>
  </si>
  <si>
    <t>LUCRO REAL</t>
  </si>
  <si>
    <t xml:space="preserve">Informar o regime tributário da empresa </t>
  </si>
  <si>
    <t>Percentual Tributos Federais e Estaduais</t>
  </si>
  <si>
    <t>Total de tributos</t>
  </si>
  <si>
    <t>Percentual custos indiretos e lucro</t>
  </si>
  <si>
    <t>Base de cálculo dos tributos "por dentro"</t>
  </si>
  <si>
    <t xml:space="preserve">Quadro Resumo por empregado </t>
  </si>
  <si>
    <t>Descrição dos módulos</t>
  </si>
  <si>
    <t>Módulo 1 - Composição da Remuneração</t>
  </si>
  <si>
    <t>Módulo 2 - Encargos e benefícios anuais, mensais e diários</t>
  </si>
  <si>
    <t>Módulo 3 - Provisão para rescisão</t>
  </si>
  <si>
    <t xml:space="preserve">Módulo 4 - Custo de reposição do profissional ausente </t>
  </si>
  <si>
    <t>Módulo 5 - Insumos diversos</t>
  </si>
  <si>
    <t>Módulo 6 - Custos indiretos, Lucro e Tributos</t>
  </si>
  <si>
    <t>Conforme legislação municipal</t>
  </si>
  <si>
    <t>VALOR POR EMPREGADO (A + B + C + D + E + F)</t>
  </si>
  <si>
    <t>Base de Cálculo Valor (R$)</t>
  </si>
  <si>
    <t>Base de cálculo dos tributos/(1-total do percentual dos tributos federais e estaduais)</t>
  </si>
  <si>
    <t>e-mail:</t>
  </si>
  <si>
    <t>Validade da Proposta (não inferior a 60 dias corridos)</t>
  </si>
  <si>
    <t xml:space="preserve">Nome: </t>
  </si>
  <si>
    <t xml:space="preserve">Razão Social: </t>
  </si>
  <si>
    <t xml:space="preserve">CNPJ n.º </t>
  </si>
  <si>
    <t>Endereço completo:</t>
  </si>
  <si>
    <t xml:space="preserve"> Telefone fixo:</t>
  </si>
  <si>
    <t>Tefefone:</t>
  </si>
  <si>
    <t>DECLARAÇÃO:</t>
  </si>
  <si>
    <t xml:space="preserve">Descrição do posto                                                                                                               (A) </t>
  </si>
  <si>
    <r>
      <t xml:space="preserve">    </t>
    </r>
    <r>
      <rPr>
        <b/>
        <u/>
        <sz val="11"/>
        <rFont val="Times New Roman"/>
        <family val="1"/>
      </rPr>
      <t>DADOS DO PROPONENTE:</t>
    </r>
  </si>
  <si>
    <t>5.1</t>
  </si>
  <si>
    <t>Insumos diversos</t>
  </si>
  <si>
    <t>Especificar</t>
  </si>
  <si>
    <t>Cotar obrigatoriamente as células hachuradas em amarelo</t>
  </si>
  <si>
    <t>De acordo com a opção de tributação da empresa, cuja opção é realizada no inicio dessa planilha</t>
  </si>
  <si>
    <t>Auxiliar Administrativo</t>
  </si>
  <si>
    <t>Utilizado o divisor de 220, conforme CLT, verificar legislação vigente</t>
  </si>
  <si>
    <t>44 horas, segunda a sexta- feira</t>
  </si>
  <si>
    <t>CONTRATAÇÃO DE EMPRESA ESPECIALIZADA NA PRESTAÇÃO DE SERVIÇOS CONTÍNUOS DE TERCEIRIZAÇÃO DE MÃO DE OBRA, A SEREM EXECUTADOS COM REGIME DE DEDICAÇÃO EXCLUSIVA, PARA ATENDER AS NECESSIDADES DA PREFEITURA MUNICIPAL DE POUSO ALEGRE.</t>
  </si>
  <si>
    <t>Auxiliar de cozinha</t>
  </si>
  <si>
    <t>Monitor de transporte</t>
  </si>
  <si>
    <t>Motorista de caminhão</t>
  </si>
  <si>
    <t>Motorista de carro</t>
  </si>
  <si>
    <t>Motorista de ônibus</t>
  </si>
  <si>
    <t>Recepcionista</t>
  </si>
  <si>
    <t>Técnico de Informática</t>
  </si>
  <si>
    <t>Tratorista</t>
  </si>
  <si>
    <t>EPI</t>
  </si>
  <si>
    <t xml:space="preserve">Conforme CCT. Enviar a comprovação caso haja o fornecimento. </t>
  </si>
  <si>
    <t>(Valor Vale Alimentação * Nº dias úteis) - (Desconto do Empregado). O desconto do empregado é aplicado sobre o valor do benefício. Usualmente o desconto é de até 20%, entretanto desconto menores e portanto mais benéficos podem ser estabelecidos e fixados por CCT. Na CCT vigente para Minas Gerais o desconto é 20%.</t>
  </si>
  <si>
    <t>Qtde de postos                                                          (B)</t>
  </si>
  <si>
    <t>Valor unitário             (C)</t>
  </si>
  <si>
    <t>Valor mensal                          (D) = B x C</t>
  </si>
  <si>
    <t>Valor anual                            (E) = D x 12 meses</t>
  </si>
  <si>
    <t>Adicional de Insalubridade</t>
  </si>
  <si>
    <t xml:space="preserve">12x36 horas diurno, de segunda-feira a domingo </t>
  </si>
  <si>
    <t>3341-15</t>
  </si>
  <si>
    <t>3341-10</t>
  </si>
  <si>
    <t>Conforme Art. 73 da CLT, verificar legislação vigente. Total de horas: 8 horas diárias x 15 dias = 120 horas de adicional noturno</t>
  </si>
  <si>
    <t>4110-05</t>
  </si>
  <si>
    <t>5143-20</t>
  </si>
  <si>
    <t>5193-05</t>
  </si>
  <si>
    <t>5135-05</t>
  </si>
  <si>
    <t>5132-05</t>
  </si>
  <si>
    <t>7823-20</t>
  </si>
  <si>
    <t>7825-10</t>
  </si>
  <si>
    <t>7824-10</t>
  </si>
  <si>
    <t>7823-05</t>
  </si>
  <si>
    <t>4141-10</t>
  </si>
  <si>
    <t>7233-30</t>
  </si>
  <si>
    <t>5174-15</t>
  </si>
  <si>
    <t>4221-05</t>
  </si>
  <si>
    <t>3132-20</t>
  </si>
  <si>
    <t>6410-15</t>
  </si>
  <si>
    <t>Periodicidade de fornecimento = 12 meses</t>
  </si>
  <si>
    <t>Posto</t>
  </si>
  <si>
    <t>Uniforme/EPI's</t>
  </si>
  <si>
    <t>Qntd por funcionário</t>
  </si>
  <si>
    <t>Valor unitário</t>
  </si>
  <si>
    <t xml:space="preserve">Valor total anual </t>
  </si>
  <si>
    <t>Valor total mensal</t>
  </si>
  <si>
    <t xml:space="preserve">AUXILIAR ADMINISTRATIVO </t>
  </si>
  <si>
    <t>camiseta/camisa polo em malha fria ou algodão</t>
  </si>
  <si>
    <t xml:space="preserve">AUXILIAR DE LIMPEZA </t>
  </si>
  <si>
    <t>camiseta em malha fria ou algodão</t>
  </si>
  <si>
    <t xml:space="preserve">calça em oxford com elástico  </t>
  </si>
  <si>
    <t>sapato com solado antiderrapante impermeável fechado (par)</t>
  </si>
  <si>
    <t>luvas de pvc impermeáveis (par)</t>
  </si>
  <si>
    <t xml:space="preserve">óculos de proteção </t>
  </si>
  <si>
    <t>mascára de proteção com respirador PFF2</t>
  </si>
  <si>
    <t>AUXILIAR DE COZINHA                                                        E COZINHEIRO</t>
  </si>
  <si>
    <t>calça em oxford com elástico</t>
  </si>
  <si>
    <t>sapato com solado emborrachado fechado (par)</t>
  </si>
  <si>
    <t xml:space="preserve">avental anti chama </t>
  </si>
  <si>
    <t xml:space="preserve">MONITOR DE TRANSPORTE </t>
  </si>
  <si>
    <t xml:space="preserve">calça em oxford </t>
  </si>
  <si>
    <t xml:space="preserve">AUXILIAR DE DESENOLVIMENTO INFANTIL </t>
  </si>
  <si>
    <t>MOTORISTA DE AMBULÂNCIA E MOTORISTA DE CARRO PARA TRANPORTE DE PACIENTES</t>
  </si>
  <si>
    <t>luvas de látex descartável (caixa)</t>
  </si>
  <si>
    <t>máscara descartável (caixa)</t>
  </si>
  <si>
    <t xml:space="preserve">MOTORISTA DE CAMINHÃO </t>
  </si>
  <si>
    <t xml:space="preserve">MOTORISTA DE ONIBUS </t>
  </si>
  <si>
    <t>calça em oxford</t>
  </si>
  <si>
    <t xml:space="preserve">MOTORISTA DE CARRO </t>
  </si>
  <si>
    <t>capacete de proteção</t>
  </si>
  <si>
    <t>luva de nylon com plutônio (par)</t>
  </si>
  <si>
    <t>bota de segurança fechado com e sem bico (par)</t>
  </si>
  <si>
    <t>calça jeans ou sarja preta/azul marinho</t>
  </si>
  <si>
    <t>CONTROLADOR DE ACESSO</t>
  </si>
  <si>
    <t xml:space="preserve">RECEPCIONISTA </t>
  </si>
  <si>
    <t xml:space="preserve">jaleco manga longa branco </t>
  </si>
  <si>
    <t xml:space="preserve">TÉCNICO DE INFORMÁTICA </t>
  </si>
  <si>
    <t>AUXILIAR TÉC. DE EDUCAÇÃO APOIO INCLUSIVO</t>
  </si>
  <si>
    <t>BORRACHEIRO</t>
  </si>
  <si>
    <t>calça em tecido de Oxford com elástico</t>
  </si>
  <si>
    <t xml:space="preserve">luva de raspa com vaqueta </t>
  </si>
  <si>
    <t xml:space="preserve">protetor auricular </t>
  </si>
  <si>
    <t>LAVADOR DE VEÍCULOS</t>
  </si>
  <si>
    <t xml:space="preserve">luva emborrachada de Nitrilico </t>
  </si>
  <si>
    <t>bota impermeável pvc cano médio (par)</t>
  </si>
  <si>
    <t>Motorista de carro para transporte de pacientes</t>
  </si>
  <si>
    <t>Borracheiro</t>
  </si>
  <si>
    <t>Lavador de veículos</t>
  </si>
  <si>
    <t>Valor obtido na aba "Uniformes e Epi's"</t>
  </si>
  <si>
    <t>AUXILIAR DE VETERINÁRIO 12x36</t>
  </si>
  <si>
    <t>(Valor Vale Alimentação * Nº dias úteis) - (Desconto do Empregado). O desconto do empregado é aplicado sobre o valor do benefício. Usualmente o desconto é de até 20%, entretanto desconto menores e portanto mais benéficos podem ser estabelecidos e fixados por CCT. Enviar comprovação.</t>
  </si>
  <si>
    <t xml:space="preserve">Enviar a comprovação caso haja o fornecimento. </t>
  </si>
  <si>
    <t>camiseta de manga longa em malha fria ou algodão</t>
  </si>
  <si>
    <t>capacete com jugular</t>
  </si>
  <si>
    <t>mascára de proteção com respirador PFF3</t>
  </si>
  <si>
    <t>9921-15</t>
  </si>
  <si>
    <t>TRATORISTA</t>
  </si>
  <si>
    <t>máscara de proteção com respirador PFF2 carvão ativado</t>
  </si>
  <si>
    <t>protetor auricular tipo concha</t>
  </si>
  <si>
    <t>Lactarista</t>
  </si>
  <si>
    <t>Operador de máquina de pintar</t>
  </si>
  <si>
    <t>5135-10</t>
  </si>
  <si>
    <t>Auxiliar Técnico de Educação Apoio Inlcusivo</t>
  </si>
  <si>
    <t>5199-35</t>
  </si>
  <si>
    <t>Operador de movimentação e armazenamento de carga</t>
  </si>
  <si>
    <t>¹Link: https://transparencia.stj.jus.br/wp-content/uploads/Manual_do_Modelo_de_Planilhas_de_Custos_do_STJ.pdf</t>
  </si>
  <si>
    <r>
      <t xml:space="preserve">Art. 22, inciso II, alíneas ‘b’ e ‘c’, da Lei nº 8.212/91. RAT varia de 1% a 3% e a FAP varia de 0,5 a 2,00. </t>
    </r>
    <r>
      <rPr>
        <b/>
        <sz val="16"/>
        <color rgb="FFFF0000"/>
        <rFont val="Arial"/>
        <family val="2"/>
      </rPr>
      <t xml:space="preserve">Apresentar relatório SEFIP/GFIP para comprovação do RAT Ajustado. </t>
    </r>
  </si>
  <si>
    <r>
      <t xml:space="preserve">N° vales por dias x Valor do vale (média da passagem urbana e da passagem rural do Município de Pouso Alegre)  x N° dias trabalhados - 6% do salário base  (valor que é descontado do colaborador). </t>
    </r>
    <r>
      <rPr>
        <b/>
        <sz val="16"/>
        <color rgb="FFFF0000"/>
        <rFont val="Arial"/>
        <family val="2"/>
      </rPr>
      <t>O funcionário pagará 6% do salário base ou o valor do benefício, deles o que for menor.</t>
    </r>
    <r>
      <rPr>
        <sz val="16"/>
        <color theme="1"/>
        <rFont val="Arial"/>
        <family val="2"/>
      </rPr>
      <t xml:space="preserve">  </t>
    </r>
  </si>
  <si>
    <t xml:space="preserve">Dados obtidos através do manual do Superior Tribunal de Justiça disponível através do link¹  </t>
  </si>
  <si>
    <t>40 horas semanais</t>
  </si>
  <si>
    <t xml:space="preserve">Conforme Art. 192 da CLT, NR 15 e demais legislações aplicáveis. Salário mínimo vigente em 2025 R$ 1.518,00. </t>
  </si>
  <si>
    <t>44 horas semanais</t>
  </si>
  <si>
    <t xml:space="preserve">Conforme Art. 192 da CLT, NR 15 e demais legislações aplicáveis. Salário mínimo vigente em 2025 R$ 1518,00. </t>
  </si>
  <si>
    <t>(Valor Vale Alimentação conforme CCT x Nº dias úteis) - (Desconto do Empregado). O desconto do empregado é aplicado sobre o valor do benefício. Usualmente o desconto é de até 20%, entretanto desconto menores e portanto mais benéficos podem ser estabelecidos e fixados por CCT. Na CCT vigente para Minas Gerais o desconto é 20%.</t>
  </si>
  <si>
    <t>(Valor Vale Alimentação x Nº dias úteis) - (Desconto do Empregado). O desconto do empregado é aplicado sobre o valor do benefício. Usualmente o desconto é de até 20%, entretanto desconto menores e portanto mais benéficos podem ser estabelecidos e fixados por CCT. Enviar comprovação.</t>
  </si>
  <si>
    <t>Auxiliar Técnico de Educação Apoio Inclusivo</t>
  </si>
  <si>
    <t xml:space="preserve">12x36 horas noturno, de segunda-feira a domingo </t>
  </si>
  <si>
    <t xml:space="preserve">&lt;- RESUMO </t>
  </si>
  <si>
    <t>&lt;- RESUMO</t>
  </si>
  <si>
    <t>&lt;-RESUMO</t>
  </si>
  <si>
    <t>Conforme Art. 73 da CLT, verificar legislação vigente. Total de horas: 8 horas diárias x 22 dias = 176 horas de adicional noturno, vide Manual do STJ</t>
  </si>
  <si>
    <t>crachá de identificação com medidas de 54 mm x 85,6 mm</t>
  </si>
  <si>
    <t>LACTARISTA</t>
  </si>
  <si>
    <t>Uniforme</t>
  </si>
  <si>
    <t>OPERADOR DE MÁQUINA DE PINTAR</t>
  </si>
  <si>
    <t>luva de vaqueta</t>
  </si>
  <si>
    <t>chápeu árabe</t>
  </si>
  <si>
    <t>OPERADOR DE MOVIMENTAÇÃO E ARMAZENAMENTO DE CARGA</t>
  </si>
  <si>
    <t>pijama cirúrgico manga curta em brim</t>
  </si>
  <si>
    <t>calça em tecido brim com elástico</t>
  </si>
  <si>
    <t>Utilizado o divisor de 200, conforme IN n° 190/2024 SEGES/MGI, verificar legislação vigente</t>
  </si>
  <si>
    <t>IN n° 190/2024 SEGES/MGI</t>
  </si>
  <si>
    <t>MG000592/2025</t>
  </si>
  <si>
    <t xml:space="preserve">Conforme Art. 192 da CLT, NR 15 e demais legislações aplicáveis. Salário mínimo vigente R$ 1.518,00. </t>
  </si>
  <si>
    <t>2025/2026</t>
  </si>
  <si>
    <t>MG000594/2025</t>
  </si>
  <si>
    <t>Piso salarial mínimo da classe</t>
  </si>
  <si>
    <t xml:space="preserve">Piso salarial mínimo da classe </t>
  </si>
  <si>
    <t>Auxiliar de veterinário 12x36</t>
  </si>
  <si>
    <t>Cozinheiro</t>
  </si>
  <si>
    <t>Cozinheiro 12x36</t>
  </si>
  <si>
    <t>Motorista de ambulância 12x36</t>
  </si>
  <si>
    <t>Motorista de carro 12x36</t>
  </si>
  <si>
    <t>Controlador de acesso 12x36</t>
  </si>
  <si>
    <t>Controlador de acesso</t>
  </si>
  <si>
    <t>Auxiliar de Veterinário 12x36</t>
  </si>
  <si>
    <t xml:space="preserve">Cozinheiro </t>
  </si>
  <si>
    <t xml:space="preserve">Cozinheiro 12x36 </t>
  </si>
  <si>
    <t xml:space="preserve">Motorista de ambulância 12x36 </t>
  </si>
  <si>
    <t>12x36 horas diurno, segunda-feira a domingo</t>
  </si>
  <si>
    <r>
      <t xml:space="preserve">Motorista de ambulância 12x36 </t>
    </r>
    <r>
      <rPr>
        <b/>
        <sz val="16"/>
        <color theme="1"/>
        <rFont val="Arial"/>
        <family val="2"/>
      </rPr>
      <t>noturno</t>
    </r>
  </si>
  <si>
    <t>12x36 horas noturno, segunda-feira a domingo</t>
  </si>
  <si>
    <t xml:space="preserve">Motorista de carro 12x36 </t>
  </si>
  <si>
    <r>
      <t xml:space="preserve">Motorista de carro 12x36 </t>
    </r>
    <r>
      <rPr>
        <b/>
        <sz val="16"/>
        <color theme="1"/>
        <rFont val="Arial"/>
        <family val="2"/>
      </rPr>
      <t>noturno</t>
    </r>
  </si>
  <si>
    <t>MG001973/2025</t>
  </si>
  <si>
    <t>Registro em 06/06/2025</t>
  </si>
  <si>
    <t>&lt;- Resumo</t>
  </si>
  <si>
    <t>Registro em 24/02/2025</t>
  </si>
  <si>
    <t>Regisrto em 06/06/2025</t>
  </si>
  <si>
    <t xml:space="preserve">PLANILHA DE CUSTOS E FORMAÇÃO DE PREÇOS </t>
  </si>
  <si>
    <t>Auxiliar de limpeza com adicional de insalubriade grau máximo 12x36                    (com apoio tecnológico)</t>
  </si>
  <si>
    <r>
      <t>Auxiliar de limpeza com adicional de insalubriade</t>
    </r>
    <r>
      <rPr>
        <b/>
        <sz val="16"/>
        <color theme="1"/>
        <rFont val="Arial"/>
        <family val="2"/>
      </rPr>
      <t xml:space="preserve"> </t>
    </r>
    <r>
      <rPr>
        <sz val="16"/>
        <color theme="1"/>
        <rFont val="Arial"/>
        <family val="2"/>
      </rPr>
      <t xml:space="preserve">grau máximo 12x36 </t>
    </r>
    <r>
      <rPr>
        <b/>
        <sz val="16"/>
        <color theme="1"/>
        <rFont val="Arial"/>
        <family val="2"/>
      </rPr>
      <t xml:space="preserve">noturno            </t>
    </r>
    <r>
      <rPr>
        <sz val="16"/>
        <color theme="1"/>
        <rFont val="Arial"/>
        <family val="2"/>
      </rPr>
      <t xml:space="preserve"> (com apoio tecnológico)</t>
    </r>
  </si>
  <si>
    <r>
      <t>Auxiliar de limpeza com adicional de insalubridade</t>
    </r>
    <r>
      <rPr>
        <b/>
        <sz val="16"/>
        <color theme="1"/>
        <rFont val="Arial"/>
        <family val="2"/>
      </rPr>
      <t xml:space="preserve"> </t>
    </r>
    <r>
      <rPr>
        <sz val="16"/>
        <color theme="1"/>
        <rFont val="Arial"/>
        <family val="2"/>
      </rPr>
      <t>grau máximo                  (com apoio tecnológico)</t>
    </r>
  </si>
  <si>
    <t>Auxiliar de limpeza ins. grau máximo 12x36                                    (com apoio tecnológico)</t>
  </si>
  <si>
    <r>
      <t xml:space="preserve">Motorista de ambulância 12x36 </t>
    </r>
    <r>
      <rPr>
        <b/>
        <sz val="11"/>
        <color theme="10"/>
        <rFont val="Calibri"/>
        <family val="2"/>
        <scheme val="minor"/>
      </rPr>
      <t>noturno</t>
    </r>
  </si>
  <si>
    <r>
      <t xml:space="preserve">Motorista de carro 12x36 </t>
    </r>
    <r>
      <rPr>
        <b/>
        <sz val="11"/>
        <color theme="10"/>
        <rFont val="Calibri"/>
        <family val="2"/>
        <scheme val="minor"/>
      </rPr>
      <t>noturno</t>
    </r>
  </si>
  <si>
    <r>
      <t xml:space="preserve">Auxiliar de limpeza ins. grau máximo 12x36 </t>
    </r>
    <r>
      <rPr>
        <b/>
        <sz val="11"/>
        <color theme="10"/>
        <rFont val="Calibri"/>
        <family val="2"/>
        <scheme val="minor"/>
      </rPr>
      <t xml:space="preserve">noturno                         </t>
    </r>
    <r>
      <rPr>
        <sz val="11"/>
        <color theme="10"/>
        <rFont val="Calibri"/>
        <family val="2"/>
        <scheme val="minor"/>
      </rPr>
      <t xml:space="preserve"> (com apoio tecnológico)</t>
    </r>
  </si>
  <si>
    <t>Auxiliar de limpeza ins. grau máximo                                                 (com apoio tecnológico)</t>
  </si>
  <si>
    <t>verificar convenção categoria diferenciada</t>
  </si>
  <si>
    <t>Sistema de Gerenciamento de Ponto e Documentos</t>
  </si>
  <si>
    <t>Sistema de controle de operações e qualidade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</si>
</sst>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%"/>
    <numFmt numFmtId="165" formatCode="_-&quot;R$&quot;* #,##0.00_-;\-&quot;R$&quot;* #,##0.00_-;_-&quot;R$&quot;* &quot;-&quot;??_-;_-@_-"/>
    <numFmt numFmtId="166" formatCode="&quot;R$&quot;\ #,##0.00"/>
    <numFmt numFmtId="167" formatCode="_(&quot;R$ &quot;* #,##0.00_);_(&quot;R$ &quot;* \(#,##0.00\);_(&quot;R$ &quot;* &quot;-&quot;??_);_(@_)"/>
    <numFmt numFmtId="168" formatCode="_(* #,##0.00_);_(* \(#,##0.00\);_(* &quot;-&quot;??_);_(@_)"/>
    <numFmt numFmtId="169" formatCode="&quot;R$ &quot;#,##0_);\(&quot;R$ &quot;#,##0\)"/>
    <numFmt numFmtId="170" formatCode="&quot;R$ &quot;#,##0_);[Red]\(&quot;R$ &quot;#,##0\)"/>
    <numFmt numFmtId="171" formatCode="&quot;R$ &quot;#,##0.00_);\(&quot;R$ &quot;#,##0.00\)"/>
    <numFmt numFmtId="172" formatCode="_(&quot;R$ &quot;* #,##0_);_(&quot;R$ &quot;* \(#,##0\);_(&quot;R$ &quot;* &quot;-&quot;_);_(@_)"/>
    <numFmt numFmtId="173" formatCode="#,##0.00\ ;&quot; (&quot;#,##0.00\);&quot; -&quot;#\ ;@\ "/>
    <numFmt numFmtId="174" formatCode="_(&quot;R$ &quot;* #,##0.00_);_(&quot;R$ &quot;* \(#,##0.00\);_(&quot;R$ &quot;* \-??_);_(@_)"/>
    <numFmt numFmtId="175" formatCode="&quot; R$ &quot;#,##0.00\ ;&quot; R$ (&quot;#,##0.00\);&quot; R$ -&quot;#\ ;@\ "/>
    <numFmt numFmtId="176" formatCode="_(* #,##0.00_);_(* \(#,##0.00\);_(* \-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sz val="10"/>
      <name val="Times New Roman"/>
      <family val="1"/>
    </font>
    <font>
      <u/>
      <sz val="8.4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5" tint="-0.249977111117893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6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color theme="1"/>
      <name val="Times New Roman"/>
      <family val="1"/>
    </font>
    <font>
      <sz val="15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u/>
      <sz val="15"/>
      <color rgb="FFFF0000"/>
      <name val="Calibri"/>
      <family val="2"/>
      <scheme val="minor"/>
    </font>
    <font>
      <b/>
      <sz val="18"/>
      <color rgb="FFFF0000"/>
      <name val="Arial"/>
      <family val="2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5" tint="-0.249977111117893"/>
      <name val="Arial"/>
      <family val="2"/>
    </font>
    <font>
      <sz val="18"/>
      <name val="Arial"/>
      <family val="2"/>
    </font>
    <font>
      <b/>
      <i/>
      <sz val="18"/>
      <color theme="1"/>
      <name val="Arial"/>
      <family val="2"/>
    </font>
    <font>
      <u/>
      <sz val="18"/>
      <color theme="10"/>
      <name val="Calibri"/>
      <family val="2"/>
      <scheme val="minor"/>
    </font>
    <font>
      <sz val="12"/>
      <color indexed="81"/>
      <name val="Tahoma"/>
      <family val="2"/>
    </font>
    <font>
      <b/>
      <sz val="18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sz val="16"/>
      <color theme="1"/>
      <name val="Arial"/>
      <family val="2"/>
    </font>
    <font>
      <b/>
      <sz val="16"/>
      <color theme="5" tint="-0.24997711111789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color theme="1"/>
      <name val="Arial"/>
      <family val="2"/>
    </font>
    <font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Times New Roman"/>
      <family val="1"/>
    </font>
    <font>
      <u/>
      <sz val="12"/>
      <color theme="10"/>
      <name val="Calibri"/>
      <family val="2"/>
      <scheme val="minor"/>
    </font>
    <font>
      <u/>
      <sz val="16"/>
      <color rgb="FF3333FF"/>
      <name val="Times New Roman"/>
      <family val="1"/>
    </font>
    <font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5" tint="-0.24994659260841701"/>
      </left>
      <right/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thin">
        <color auto="1"/>
      </right>
      <top style="medium">
        <color theme="5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5" tint="-0.24994659260841701"/>
      </top>
      <bottom style="thin">
        <color auto="1"/>
      </bottom>
      <diagonal/>
    </border>
    <border>
      <left style="thin">
        <color auto="1"/>
      </left>
      <right style="medium">
        <color theme="5" tint="-0.24994659260841701"/>
      </right>
      <top style="medium">
        <color theme="5" tint="-0.24994659260841701"/>
      </top>
      <bottom style="thin">
        <color auto="1"/>
      </bottom>
      <diagonal/>
    </border>
    <border>
      <left style="medium">
        <color theme="5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5" tint="-0.2499465926084170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5" tint="-0.24994659260841701"/>
      </bottom>
      <diagonal/>
    </border>
    <border>
      <left style="thin">
        <color auto="1"/>
      </left>
      <right style="medium">
        <color theme="5" tint="-0.24994659260841701"/>
      </right>
      <top style="thin">
        <color auto="1"/>
      </top>
      <bottom style="medium">
        <color theme="5" tint="-0.24994659260841701"/>
      </bottom>
      <diagonal/>
    </border>
    <border>
      <left style="medium">
        <color theme="5" tint="-0.24994659260841701"/>
      </left>
      <right/>
      <top style="thin">
        <color auto="1"/>
      </top>
      <bottom style="medium">
        <color theme="5" tint="-0.24994659260841701"/>
      </bottom>
      <diagonal/>
    </border>
    <border>
      <left/>
      <right style="thin">
        <color auto="1"/>
      </right>
      <top style="thin">
        <color auto="1"/>
      </top>
      <bottom style="medium">
        <color theme="5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thin">
        <color theme="5" tint="-0.24994659260841701"/>
      </bottom>
      <diagonal/>
    </border>
    <border>
      <left/>
      <right/>
      <top style="medium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thin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/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24994659260841701"/>
      </top>
      <bottom style="thin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0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7" fontId="5" fillId="0" borderId="0" applyFont="0" applyFill="0" applyBorder="0" applyAlignment="0" applyProtection="0"/>
    <xf numFmtId="175" fontId="5" fillId="0" borderId="0" applyFill="0" applyBorder="0" applyAlignment="0" applyProtection="0"/>
    <xf numFmtId="169" fontId="5" fillId="0" borderId="0" applyFill="0" applyBorder="0" applyAlignment="0" applyProtection="0"/>
    <xf numFmtId="167" fontId="7" fillId="0" borderId="0" applyFont="0" applyFill="0" applyBorder="0" applyAlignment="0" applyProtection="0"/>
    <xf numFmtId="171" fontId="7" fillId="0" borderId="0" applyFill="0" applyBorder="0" applyAlignment="0" applyProtection="0"/>
    <xf numFmtId="167" fontId="5" fillId="0" borderId="0" applyFont="0" applyFill="0" applyBorder="0" applyAlignment="0" applyProtection="0"/>
    <xf numFmtId="174" fontId="5" fillId="0" borderId="0" applyFill="0" applyBorder="0" applyAlignment="0" applyProtection="0"/>
    <xf numFmtId="174" fontId="7" fillId="0" borderId="0" applyFill="0" applyBorder="0" applyAlignment="0" applyProtection="0"/>
    <xf numFmtId="43" fontId="5" fillId="0" borderId="0" applyFill="0" applyBorder="0" applyAlignment="0" applyProtection="0"/>
    <xf numFmtId="174" fontId="5" fillId="0" borderId="0" applyFill="0" applyBorder="0" applyAlignment="0" applyProtection="0"/>
    <xf numFmtId="171" fontId="7" fillId="0" borderId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ill="0" applyBorder="0" applyAlignment="0" applyProtection="0"/>
    <xf numFmtId="171" fontId="5" fillId="0" borderId="0" applyFill="0" applyBorder="0" applyAlignment="0" applyProtection="0"/>
    <xf numFmtId="173" fontId="5" fillId="0" borderId="0" applyFill="0" applyBorder="0" applyAlignment="0" applyProtection="0"/>
    <xf numFmtId="167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173" fontId="5" fillId="0" borderId="0" applyFill="0" applyBorder="0" applyAlignment="0" applyProtection="0"/>
    <xf numFmtId="170" fontId="5" fillId="0" borderId="0" applyFill="0" applyBorder="0" applyAlignment="0" applyProtection="0"/>
    <xf numFmtId="168" fontId="10" fillId="0" borderId="0" applyFont="0" applyFill="0" applyBorder="0" applyAlignment="0" applyProtection="0"/>
    <xf numFmtId="171" fontId="5" fillId="0" borderId="0" applyFill="0" applyBorder="0" applyAlignment="0" applyProtection="0"/>
    <xf numFmtId="176" fontId="5" fillId="0" borderId="0" applyFill="0" applyBorder="0" applyAlignment="0" applyProtection="0"/>
    <xf numFmtId="176" fontId="7" fillId="0" borderId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76" fontId="5" fillId="0" borderId="0" applyFill="0" applyBorder="0" applyAlignment="0" applyProtection="0"/>
    <xf numFmtId="168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2" applyNumberFormat="0" applyFill="0" applyAlignment="0" applyProtection="0"/>
    <xf numFmtId="0" fontId="9" fillId="0" borderId="32" applyNumberFormat="0" applyFill="0" applyAlignment="0" applyProtection="0"/>
    <xf numFmtId="0" fontId="9" fillId="0" borderId="32" applyNumberFormat="0" applyFill="0" applyAlignment="0" applyProtection="0"/>
    <xf numFmtId="0" fontId="9" fillId="0" borderId="32" applyNumberFormat="0" applyFill="0" applyAlignment="0" applyProtection="0"/>
    <xf numFmtId="0" fontId="9" fillId="0" borderId="32" applyNumberFormat="0" applyFill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3">
    <xf numFmtId="0" fontId="0" fillId="0" borderId="0" xfId="0"/>
    <xf numFmtId="0" fontId="0" fillId="0" borderId="0" xfId="0" applyAlignment="1">
      <alignment vertical="center"/>
    </xf>
    <xf numFmtId="0" fontId="12" fillId="0" borderId="0" xfId="66" applyAlignment="1">
      <alignment vertical="center"/>
    </xf>
    <xf numFmtId="0" fontId="0" fillId="0" borderId="43" xfId="0" applyBorder="1"/>
    <xf numFmtId="0" fontId="2" fillId="0" borderId="43" xfId="0" applyFont="1" applyBorder="1" applyAlignment="1">
      <alignment horizontal="center" vertical="center"/>
    </xf>
    <xf numFmtId="165" fontId="0" fillId="0" borderId="43" xfId="1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15" fillId="4" borderId="62" xfId="0" applyFont="1" applyFill="1" applyBorder="1" applyAlignment="1">
      <alignment horizontal="center" vertical="center"/>
    </xf>
    <xf numFmtId="166" fontId="15" fillId="4" borderId="62" xfId="0" applyNumberFormat="1" applyFont="1" applyFill="1" applyBorder="1" applyAlignment="1">
      <alignment horizontal="center" vertical="center"/>
    </xf>
    <xf numFmtId="166" fontId="15" fillId="4" borderId="6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8" fillId="0" borderId="0" xfId="0" applyFont="1"/>
    <xf numFmtId="0" fontId="22" fillId="0" borderId="0" xfId="0" applyFont="1" applyAlignment="1">
      <alignment vertical="center"/>
    </xf>
    <xf numFmtId="0" fontId="0" fillId="0" borderId="34" xfId="0" applyBorder="1"/>
    <xf numFmtId="0" fontId="31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/>
    </xf>
    <xf numFmtId="166" fontId="34" fillId="0" borderId="5" xfId="0" applyNumberFormat="1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166" fontId="34" fillId="0" borderId="61" xfId="0" applyNumberFormat="1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5" fillId="0" borderId="0" xfId="3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5" fillId="0" borderId="0" xfId="31" applyAlignment="1">
      <alignment wrapText="1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5" fillId="0" borderId="73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166" fontId="14" fillId="5" borderId="79" xfId="0" applyNumberFormat="1" applyFont="1" applyFill="1" applyBorder="1" applyAlignment="1">
      <alignment horizontal="center" vertical="center"/>
    </xf>
    <xf numFmtId="166" fontId="14" fillId="5" borderId="80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34" fillId="0" borderId="82" xfId="67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166" fontId="14" fillId="5" borderId="82" xfId="0" applyNumberFormat="1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34" fillId="0" borderId="73" xfId="67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166" fontId="14" fillId="5" borderId="73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66" fontId="14" fillId="0" borderId="82" xfId="0" applyNumberFormat="1" applyFont="1" applyBorder="1" applyAlignment="1">
      <alignment horizontal="center" vertical="center"/>
    </xf>
    <xf numFmtId="166" fontId="14" fillId="0" borderId="79" xfId="0" applyNumberFormat="1" applyFont="1" applyBorder="1" applyAlignment="1">
      <alignment horizontal="center" vertical="center"/>
    </xf>
    <xf numFmtId="166" fontId="14" fillId="0" borderId="80" xfId="0" applyNumberFormat="1" applyFont="1" applyBorder="1" applyAlignment="1">
      <alignment horizontal="center" vertical="center"/>
    </xf>
    <xf numFmtId="0" fontId="37" fillId="0" borderId="0" xfId="0" applyFont="1"/>
    <xf numFmtId="0" fontId="41" fillId="0" borderId="0" xfId="0" applyFont="1"/>
    <xf numFmtId="0" fontId="42" fillId="0" borderId="0" xfId="0" applyFont="1"/>
    <xf numFmtId="0" fontId="41" fillId="0" borderId="43" xfId="0" applyFont="1" applyBorder="1"/>
    <xf numFmtId="0" fontId="48" fillId="0" borderId="43" xfId="0" applyFont="1" applyBorder="1" applyAlignment="1">
      <alignment horizontal="center" vertical="center"/>
    </xf>
    <xf numFmtId="165" fontId="41" fillId="0" borderId="43" xfId="1" applyFont="1" applyBorder="1" applyAlignment="1">
      <alignment vertical="center"/>
    </xf>
    <xf numFmtId="0" fontId="29" fillId="0" borderId="0" xfId="0" applyFont="1"/>
    <xf numFmtId="0" fontId="42" fillId="0" borderId="34" xfId="0" applyFont="1" applyBorder="1"/>
    <xf numFmtId="0" fontId="43" fillId="0" borderId="34" xfId="0" applyFont="1" applyBorder="1" applyAlignment="1">
      <alignment vertical="center"/>
    </xf>
    <xf numFmtId="0" fontId="42" fillId="0" borderId="0" xfId="0" applyFont="1" applyAlignment="1">
      <alignment vertical="center"/>
    </xf>
    <xf numFmtId="9" fontId="42" fillId="0" borderId="0" xfId="0" applyNumberFormat="1" applyFont="1" applyAlignment="1">
      <alignment vertical="center"/>
    </xf>
    <xf numFmtId="0" fontId="42" fillId="0" borderId="34" xfId="0" applyFont="1" applyBorder="1" applyAlignment="1">
      <alignment vertical="center"/>
    </xf>
    <xf numFmtId="9" fontId="42" fillId="0" borderId="34" xfId="0" applyNumberFormat="1" applyFont="1" applyBorder="1" applyAlignment="1">
      <alignment vertical="center"/>
    </xf>
    <xf numFmtId="0" fontId="46" fillId="0" borderId="34" xfId="66" applyFont="1" applyFill="1" applyBorder="1" applyAlignment="1">
      <alignment vertical="center"/>
    </xf>
    <xf numFmtId="0" fontId="46" fillId="0" borderId="0" xfId="66" applyFont="1" applyFill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34" xfId="0" applyFont="1" applyBorder="1" applyAlignment="1">
      <alignment vertical="center"/>
    </xf>
    <xf numFmtId="0" fontId="44" fillId="0" borderId="0" xfId="0" applyFont="1" applyAlignment="1">
      <alignment vertical="center"/>
    </xf>
    <xf numFmtId="0" fontId="30" fillId="0" borderId="0" xfId="66" applyFont="1" applyFill="1" applyBorder="1" applyAlignment="1">
      <alignment vertical="center"/>
    </xf>
    <xf numFmtId="0" fontId="44" fillId="0" borderId="34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6" fillId="0" borderId="0" xfId="66" applyFont="1" applyFill="1" applyBorder="1" applyAlignment="1">
      <alignment vertical="center" wrapText="1"/>
    </xf>
    <xf numFmtId="0" fontId="41" fillId="0" borderId="0" xfId="0" applyFont="1" applyAlignment="1">
      <alignment wrapText="1"/>
    </xf>
    <xf numFmtId="0" fontId="42" fillId="0" borderId="34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43" fontId="45" fillId="0" borderId="0" xfId="4" applyFont="1" applyFill="1" applyBorder="1" applyAlignment="1">
      <alignment vertical="center" wrapText="1"/>
    </xf>
    <xf numFmtId="43" fontId="45" fillId="0" borderId="0" xfId="4" applyFont="1" applyFill="1" applyBorder="1" applyAlignment="1">
      <alignment vertical="center"/>
    </xf>
    <xf numFmtId="0" fontId="45" fillId="0" borderId="0" xfId="0" applyFont="1" applyAlignment="1">
      <alignment wrapText="1"/>
    </xf>
    <xf numFmtId="0" fontId="45" fillId="0" borderId="0" xfId="0" applyFont="1"/>
    <xf numFmtId="0" fontId="50" fillId="0" borderId="18" xfId="0" applyFont="1" applyBorder="1" applyAlignment="1">
      <alignment vertical="center"/>
    </xf>
    <xf numFmtId="0" fontId="51" fillId="0" borderId="0" xfId="0" applyFont="1"/>
    <xf numFmtId="0" fontId="52" fillId="4" borderId="35" xfId="0" applyFont="1" applyFill="1" applyBorder="1" applyAlignment="1">
      <alignment vertical="center"/>
    </xf>
    <xf numFmtId="0" fontId="52" fillId="4" borderId="36" xfId="0" applyFont="1" applyFill="1" applyBorder="1" applyAlignment="1">
      <alignment vertical="center"/>
    </xf>
    <xf numFmtId="0" fontId="52" fillId="4" borderId="37" xfId="0" applyFont="1" applyFill="1" applyBorder="1" applyAlignment="1">
      <alignment vertical="center"/>
    </xf>
    <xf numFmtId="0" fontId="51" fillId="0" borderId="0" xfId="0" applyFont="1" applyAlignment="1">
      <alignment vertical="center"/>
    </xf>
    <xf numFmtId="0" fontId="51" fillId="4" borderId="34" xfId="0" applyFont="1" applyFill="1" applyBorder="1" applyAlignment="1">
      <alignment vertical="center"/>
    </xf>
    <xf numFmtId="0" fontId="51" fillId="4" borderId="0" xfId="0" applyFont="1" applyFill="1" applyAlignment="1">
      <alignment vertical="center"/>
    </xf>
    <xf numFmtId="0" fontId="51" fillId="4" borderId="38" xfId="0" applyFont="1" applyFill="1" applyBorder="1" applyAlignment="1">
      <alignment vertical="center"/>
    </xf>
    <xf numFmtId="0" fontId="51" fillId="4" borderId="41" xfId="0" applyFont="1" applyFill="1" applyBorder="1" applyAlignment="1">
      <alignment vertical="center"/>
    </xf>
    <xf numFmtId="0" fontId="49" fillId="4" borderId="14" xfId="0" applyFont="1" applyFill="1" applyBorder="1" applyAlignment="1">
      <alignment horizontal="center" vertical="center"/>
    </xf>
    <xf numFmtId="0" fontId="49" fillId="4" borderId="8" xfId="0" applyFont="1" applyFill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49" fillId="4" borderId="17" xfId="0" applyFont="1" applyFill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5" xfId="0" applyFont="1" applyBorder="1" applyAlignment="1">
      <alignment vertical="center"/>
    </xf>
    <xf numFmtId="0" fontId="51" fillId="0" borderId="5" xfId="0" quotePrefix="1" applyFont="1" applyBorder="1" applyAlignment="1">
      <alignment horizontal="center" vertical="center"/>
    </xf>
    <xf numFmtId="49" fontId="51" fillId="0" borderId="5" xfId="0" applyNumberFormat="1" applyFont="1" applyBorder="1" applyAlignment="1">
      <alignment horizontal="center" vertical="center"/>
    </xf>
    <xf numFmtId="166" fontId="51" fillId="5" borderId="5" xfId="0" applyNumberFormat="1" applyFont="1" applyFill="1" applyBorder="1" applyAlignment="1">
      <alignment horizontal="center" vertical="center"/>
    </xf>
    <xf numFmtId="166" fontId="51" fillId="0" borderId="17" xfId="0" applyNumberFormat="1" applyFont="1" applyBorder="1" applyAlignment="1">
      <alignment horizontal="center" vertical="center"/>
    </xf>
    <xf numFmtId="0" fontId="51" fillId="4" borderId="34" xfId="0" applyFont="1" applyFill="1" applyBorder="1" applyAlignment="1">
      <alignment horizontal="left" vertical="center"/>
    </xf>
    <xf numFmtId="0" fontId="51" fillId="4" borderId="0" xfId="0" applyFont="1" applyFill="1" applyAlignment="1">
      <alignment horizontal="center" vertical="center"/>
    </xf>
    <xf numFmtId="166" fontId="51" fillId="0" borderId="5" xfId="0" applyNumberFormat="1" applyFont="1" applyBorder="1" applyAlignment="1">
      <alignment horizontal="center" vertical="center"/>
    </xf>
    <xf numFmtId="10" fontId="51" fillId="0" borderId="5" xfId="0" applyNumberFormat="1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9" fontId="51" fillId="4" borderId="34" xfId="0" applyNumberFormat="1" applyFont="1" applyFill="1" applyBorder="1" applyAlignment="1">
      <alignment vertical="center"/>
    </xf>
    <xf numFmtId="9" fontId="51" fillId="4" borderId="0" xfId="0" applyNumberFormat="1" applyFont="1" applyFill="1" applyAlignment="1">
      <alignment vertical="center"/>
    </xf>
    <xf numFmtId="9" fontId="51" fillId="4" borderId="38" xfId="0" applyNumberFormat="1" applyFont="1" applyFill="1" applyBorder="1" applyAlignment="1">
      <alignment vertical="center"/>
    </xf>
    <xf numFmtId="0" fontId="51" fillId="0" borderId="0" xfId="0" applyFont="1" applyAlignment="1">
      <alignment horizontal="center" vertical="center"/>
    </xf>
    <xf numFmtId="0" fontId="51" fillId="4" borderId="39" xfId="0" applyFont="1" applyFill="1" applyBorder="1" applyAlignment="1">
      <alignment vertical="center"/>
    </xf>
    <xf numFmtId="0" fontId="51" fillId="4" borderId="40" xfId="0" applyFont="1" applyFill="1" applyBorder="1" applyAlignment="1">
      <alignment vertical="center"/>
    </xf>
    <xf numFmtId="0" fontId="49" fillId="3" borderId="16" xfId="0" applyFont="1" applyFill="1" applyBorder="1" applyAlignment="1">
      <alignment vertical="center"/>
    </xf>
    <xf numFmtId="0" fontId="49" fillId="3" borderId="7" xfId="0" applyFont="1" applyFill="1" applyBorder="1" applyAlignment="1">
      <alignment vertical="center"/>
    </xf>
    <xf numFmtId="166" fontId="49" fillId="3" borderId="17" xfId="1" applyNumberFormat="1" applyFont="1" applyFill="1" applyBorder="1" applyAlignment="1">
      <alignment horizontal="center" vertical="center"/>
    </xf>
    <xf numFmtId="164" fontId="51" fillId="0" borderId="6" xfId="2" applyNumberFormat="1" applyFont="1" applyFill="1" applyBorder="1" applyAlignment="1">
      <alignment horizontal="center" vertical="center"/>
    </xf>
    <xf numFmtId="166" fontId="51" fillId="0" borderId="17" xfId="1" applyNumberFormat="1" applyFont="1" applyFill="1" applyBorder="1" applyAlignment="1">
      <alignment horizontal="center" vertical="center"/>
    </xf>
    <xf numFmtId="164" fontId="51" fillId="0" borderId="6" xfId="0" applyNumberFormat="1" applyFont="1" applyBorder="1" applyAlignment="1">
      <alignment horizontal="center" vertical="center"/>
    </xf>
    <xf numFmtId="0" fontId="51" fillId="4" borderId="14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164" fontId="51" fillId="4" borderId="7" xfId="0" applyNumberFormat="1" applyFont="1" applyFill="1" applyBorder="1" applyAlignment="1">
      <alignment horizontal="center" vertical="center"/>
    </xf>
    <xf numFmtId="164" fontId="49" fillId="4" borderId="7" xfId="0" applyNumberFormat="1" applyFont="1" applyFill="1" applyBorder="1" applyAlignment="1">
      <alignment horizontal="right" vertical="center"/>
    </xf>
    <xf numFmtId="166" fontId="49" fillId="4" borderId="17" xfId="1" applyNumberFormat="1" applyFont="1" applyFill="1" applyBorder="1" applyAlignment="1">
      <alignment horizontal="center" vertical="center"/>
    </xf>
    <xf numFmtId="166" fontId="53" fillId="0" borderId="17" xfId="1" applyNumberFormat="1" applyFont="1" applyFill="1" applyBorder="1" applyAlignment="1">
      <alignment horizontal="center" vertical="center"/>
    </xf>
    <xf numFmtId="0" fontId="53" fillId="4" borderId="16" xfId="0" applyFont="1" applyFill="1" applyBorder="1" applyAlignment="1">
      <alignment vertical="center"/>
    </xf>
    <xf numFmtId="0" fontId="53" fillId="4" borderId="7" xfId="0" applyFont="1" applyFill="1" applyBorder="1" applyAlignment="1">
      <alignment vertical="center"/>
    </xf>
    <xf numFmtId="0" fontId="53" fillId="4" borderId="8" xfId="0" applyFont="1" applyFill="1" applyBorder="1" applyAlignment="1">
      <alignment horizontal="right" vertical="center"/>
    </xf>
    <xf numFmtId="166" fontId="49" fillId="4" borderId="15" xfId="0" applyNumberFormat="1" applyFont="1" applyFill="1" applyBorder="1" applyAlignment="1">
      <alignment horizontal="center" vertical="center"/>
    </xf>
    <xf numFmtId="0" fontId="53" fillId="4" borderId="14" xfId="0" applyFont="1" applyFill="1" applyBorder="1" applyAlignment="1">
      <alignment horizontal="center" vertical="center" wrapText="1"/>
    </xf>
    <xf numFmtId="0" fontId="53" fillId="4" borderId="5" xfId="0" applyFont="1" applyFill="1" applyBorder="1" applyAlignment="1">
      <alignment horizontal="center" vertical="center" wrapText="1"/>
    </xf>
    <xf numFmtId="0" fontId="53" fillId="4" borderId="17" xfId="0" applyFont="1" applyFill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/>
    </xf>
    <xf numFmtId="166" fontId="51" fillId="0" borderId="17" xfId="2" applyNumberFormat="1" applyFont="1" applyFill="1" applyBorder="1" applyAlignment="1">
      <alignment horizontal="center" vertical="center"/>
    </xf>
    <xf numFmtId="164" fontId="51" fillId="5" borderId="6" xfId="0" applyNumberFormat="1" applyFont="1" applyFill="1" applyBorder="1" applyAlignment="1">
      <alignment horizontal="center" vertical="center"/>
    </xf>
    <xf numFmtId="166" fontId="51" fillId="5" borderId="17" xfId="2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51" fillId="4" borderId="34" xfId="0" applyFont="1" applyFill="1" applyBorder="1" applyAlignment="1">
      <alignment horizontal="left" vertical="center" wrapText="1"/>
    </xf>
    <xf numFmtId="0" fontId="51" fillId="4" borderId="0" xfId="0" applyFont="1" applyFill="1" applyAlignment="1">
      <alignment horizontal="left" vertical="center" wrapText="1"/>
    </xf>
    <xf numFmtId="0" fontId="49" fillId="4" borderId="16" xfId="0" applyFont="1" applyFill="1" applyBorder="1" applyAlignment="1">
      <alignment vertical="center"/>
    </xf>
    <xf numFmtId="0" fontId="49" fillId="4" borderId="7" xfId="0" applyFont="1" applyFill="1" applyBorder="1" applyAlignment="1">
      <alignment vertical="center"/>
    </xf>
    <xf numFmtId="0" fontId="49" fillId="4" borderId="8" xfId="0" applyFont="1" applyFill="1" applyBorder="1" applyAlignment="1">
      <alignment vertical="center"/>
    </xf>
    <xf numFmtId="164" fontId="49" fillId="4" borderId="6" xfId="0" applyNumberFormat="1" applyFont="1" applyFill="1" applyBorder="1" applyAlignment="1">
      <alignment horizontal="center" vertical="center"/>
    </xf>
    <xf numFmtId="166" fontId="49" fillId="4" borderId="17" xfId="0" applyNumberFormat="1" applyFont="1" applyFill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166" fontId="51" fillId="0" borderId="5" xfId="2" applyNumberFormat="1" applyFont="1" applyFill="1" applyBorder="1" applyAlignment="1">
      <alignment horizontal="center" vertical="center"/>
    </xf>
    <xf numFmtId="166" fontId="51" fillId="0" borderId="6" xfId="2" applyNumberFormat="1" applyFont="1" applyFill="1" applyBorder="1" applyAlignment="1">
      <alignment horizontal="center" vertical="center"/>
    </xf>
    <xf numFmtId="0" fontId="51" fillId="0" borderId="18" xfId="0" applyFont="1" applyBorder="1"/>
    <xf numFmtId="0" fontId="51" fillId="5" borderId="8" xfId="0" applyFont="1" applyFill="1" applyBorder="1" applyAlignment="1">
      <alignment horizontal="center" vertical="center"/>
    </xf>
    <xf numFmtId="0" fontId="51" fillId="0" borderId="6" xfId="2" applyNumberFormat="1" applyFont="1" applyFill="1" applyBorder="1" applyAlignment="1">
      <alignment horizontal="center" vertical="center"/>
    </xf>
    <xf numFmtId="10" fontId="51" fillId="0" borderId="5" xfId="2" applyNumberFormat="1" applyFont="1" applyFill="1" applyBorder="1" applyAlignment="1">
      <alignment horizontal="center" vertical="center"/>
    </xf>
    <xf numFmtId="10" fontId="51" fillId="0" borderId="6" xfId="2" applyNumberFormat="1" applyFont="1" applyFill="1" applyBorder="1" applyAlignment="1">
      <alignment horizontal="center" vertical="center"/>
    </xf>
    <xf numFmtId="166" fontId="51" fillId="5" borderId="5" xfId="2" applyNumberFormat="1" applyFont="1" applyFill="1" applyBorder="1" applyAlignment="1">
      <alignment horizontal="center" vertical="center"/>
    </xf>
    <xf numFmtId="0" fontId="51" fillId="0" borderId="28" xfId="2" applyNumberFormat="1" applyFont="1" applyFill="1" applyBorder="1" applyAlignment="1">
      <alignment horizontal="center" vertical="center"/>
    </xf>
    <xf numFmtId="166" fontId="51" fillId="5" borderId="23" xfId="0" applyNumberFormat="1" applyFont="1" applyFill="1" applyBorder="1" applyAlignment="1">
      <alignment horizontal="center" vertical="center"/>
    </xf>
    <xf numFmtId="166" fontId="51" fillId="5" borderId="17" xfId="0" applyNumberFormat="1" applyFont="1" applyFill="1" applyBorder="1" applyAlignment="1">
      <alignment horizontal="center" vertical="center"/>
    </xf>
    <xf numFmtId="0" fontId="49" fillId="4" borderId="8" xfId="0" applyFont="1" applyFill="1" applyBorder="1" applyAlignment="1">
      <alignment horizontal="right" vertical="center"/>
    </xf>
    <xf numFmtId="43" fontId="55" fillId="0" borderId="0" xfId="4" applyFont="1" applyFill="1" applyBorder="1" applyAlignment="1">
      <alignment vertical="center"/>
    </xf>
    <xf numFmtId="166" fontId="49" fillId="3" borderId="17" xfId="0" applyNumberFormat="1" applyFont="1" applyFill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49" fillId="6" borderId="14" xfId="0" applyFont="1" applyFill="1" applyBorder="1" applyAlignment="1">
      <alignment horizontal="center" vertical="center"/>
    </xf>
    <xf numFmtId="0" fontId="49" fillId="6" borderId="5" xfId="0" applyFont="1" applyFill="1" applyBorder="1" applyAlignment="1">
      <alignment horizontal="center" vertical="center"/>
    </xf>
    <xf numFmtId="0" fontId="49" fillId="6" borderId="15" xfId="0" applyFont="1" applyFill="1" applyBorder="1" applyAlignment="1">
      <alignment horizontal="center" vertical="center"/>
    </xf>
    <xf numFmtId="0" fontId="51" fillId="2" borderId="16" xfId="0" applyFont="1" applyFill="1" applyBorder="1" applyAlignment="1">
      <alignment horizontal="center" vertical="center"/>
    </xf>
    <xf numFmtId="10" fontId="51" fillId="2" borderId="6" xfId="0" applyNumberFormat="1" applyFont="1" applyFill="1" applyBorder="1" applyAlignment="1">
      <alignment horizontal="center" vertical="center"/>
    </xf>
    <xf numFmtId="166" fontId="51" fillId="2" borderId="17" xfId="0" applyNumberFormat="1" applyFont="1" applyFill="1" applyBorder="1" applyAlignment="1">
      <alignment horizontal="center" vertical="center"/>
    </xf>
    <xf numFmtId="0" fontId="51" fillId="2" borderId="6" xfId="0" applyFont="1" applyFill="1" applyBorder="1" applyAlignment="1">
      <alignment horizontal="left" vertical="center"/>
    </xf>
    <xf numFmtId="0" fontId="51" fillId="2" borderId="7" xfId="0" applyFont="1" applyFill="1" applyBorder="1" applyAlignment="1">
      <alignment horizontal="left" vertical="center"/>
    </xf>
    <xf numFmtId="0" fontId="51" fillId="2" borderId="8" xfId="0" applyFont="1" applyFill="1" applyBorder="1" applyAlignment="1">
      <alignment horizontal="left" vertical="center"/>
    </xf>
    <xf numFmtId="10" fontId="51" fillId="0" borderId="6" xfId="2" applyNumberFormat="1" applyFont="1" applyBorder="1" applyAlignment="1">
      <alignment horizontal="center" vertical="center"/>
    </xf>
    <xf numFmtId="166" fontId="51" fillId="0" borderId="17" xfId="2" applyNumberFormat="1" applyFont="1" applyBorder="1" applyAlignment="1">
      <alignment horizontal="center" vertical="center"/>
    </xf>
    <xf numFmtId="49" fontId="51" fillId="0" borderId="6" xfId="0" applyNumberFormat="1" applyFont="1" applyBorder="1" applyAlignment="1">
      <alignment horizontal="center" vertical="center"/>
    </xf>
    <xf numFmtId="0" fontId="49" fillId="3" borderId="8" xfId="0" applyFont="1" applyFill="1" applyBorder="1" applyAlignment="1">
      <alignment horizontal="center" vertical="center"/>
    </xf>
    <xf numFmtId="10" fontId="49" fillId="3" borderId="7" xfId="0" applyNumberFormat="1" applyFont="1" applyFill="1" applyBorder="1" applyAlignment="1">
      <alignment horizontal="center" vertical="center"/>
    </xf>
    <xf numFmtId="0" fontId="49" fillId="6" borderId="17" xfId="0" applyFont="1" applyFill="1" applyBorder="1" applyAlignment="1">
      <alignment horizontal="center" vertical="center"/>
    </xf>
    <xf numFmtId="0" fontId="54" fillId="4" borderId="34" xfId="0" applyFont="1" applyFill="1" applyBorder="1" applyAlignment="1">
      <alignment vertical="center"/>
    </xf>
    <xf numFmtId="0" fontId="54" fillId="4" borderId="0" xfId="0" applyFont="1" applyFill="1" applyAlignment="1">
      <alignment vertical="center"/>
    </xf>
    <xf numFmtId="10" fontId="51" fillId="0" borderId="6" xfId="0" applyNumberFormat="1" applyFont="1" applyBorder="1" applyAlignment="1">
      <alignment horizontal="center" vertical="center"/>
    </xf>
    <xf numFmtId="49" fontId="51" fillId="5" borderId="6" xfId="0" applyNumberFormat="1" applyFont="1" applyFill="1" applyBorder="1" applyAlignment="1">
      <alignment vertical="center"/>
    </xf>
    <xf numFmtId="10" fontId="49" fillId="4" borderId="5" xfId="0" applyNumberFormat="1" applyFont="1" applyFill="1" applyBorder="1" applyAlignment="1">
      <alignment horizontal="center" vertical="center"/>
    </xf>
    <xf numFmtId="0" fontId="52" fillId="0" borderId="34" xfId="0" applyFont="1" applyBorder="1" applyAlignment="1">
      <alignment vertical="center"/>
    </xf>
    <xf numFmtId="0" fontId="51" fillId="0" borderId="34" xfId="0" applyFont="1" applyBorder="1" applyAlignment="1">
      <alignment vertical="center"/>
    </xf>
    <xf numFmtId="0" fontId="51" fillId="0" borderId="18" xfId="0" applyFont="1" applyBorder="1" applyAlignment="1">
      <alignment vertical="center"/>
    </xf>
    <xf numFmtId="164" fontId="51" fillId="0" borderId="0" xfId="0" applyNumberFormat="1" applyFont="1" applyAlignment="1">
      <alignment vertical="center"/>
    </xf>
    <xf numFmtId="164" fontId="51" fillId="0" borderId="19" xfId="0" applyNumberFormat="1" applyFont="1" applyBorder="1" applyAlignment="1">
      <alignment vertical="center"/>
    </xf>
    <xf numFmtId="0" fontId="49" fillId="6" borderId="5" xfId="0" applyFont="1" applyFill="1" applyBorder="1" applyAlignment="1">
      <alignment horizontal="center" vertical="center" wrapText="1"/>
    </xf>
    <xf numFmtId="0" fontId="51" fillId="0" borderId="6" xfId="0" applyFont="1" applyBorder="1" applyAlignment="1">
      <alignment vertical="center"/>
    </xf>
    <xf numFmtId="166" fontId="51" fillId="0" borderId="6" xfId="0" applyNumberFormat="1" applyFont="1" applyBorder="1" applyAlignment="1">
      <alignment horizontal="center" vertical="center"/>
    </xf>
    <xf numFmtId="0" fontId="51" fillId="0" borderId="5" xfId="0" applyFont="1" applyBorder="1"/>
    <xf numFmtId="9" fontId="51" fillId="5" borderId="7" xfId="0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vertical="center" wrapText="1"/>
    </xf>
    <xf numFmtId="166" fontId="51" fillId="0" borderId="8" xfId="0" applyNumberFormat="1" applyFont="1" applyBorder="1" applyAlignment="1">
      <alignment horizontal="center" vertical="center" wrapText="1"/>
    </xf>
    <xf numFmtId="0" fontId="51" fillId="0" borderId="8" xfId="0" applyFont="1" applyBorder="1" applyAlignment="1">
      <alignment vertical="center"/>
    </xf>
    <xf numFmtId="10" fontId="51" fillId="5" borderId="6" xfId="0" applyNumberFormat="1" applyFont="1" applyFill="1" applyBorder="1" applyAlignment="1">
      <alignment horizontal="center" vertical="center"/>
    </xf>
    <xf numFmtId="9" fontId="51" fillId="0" borderId="6" xfId="0" applyNumberFormat="1" applyFont="1" applyBorder="1" applyAlignment="1">
      <alignment horizontal="center" vertical="center"/>
    </xf>
    <xf numFmtId="0" fontId="51" fillId="4" borderId="34" xfId="0" applyFont="1" applyFill="1" applyBorder="1" applyAlignment="1">
      <alignment vertical="center" wrapText="1"/>
    </xf>
    <xf numFmtId="0" fontId="51" fillId="4" borderId="0" xfId="0" applyFont="1" applyFill="1" applyAlignment="1">
      <alignment vertical="center" wrapText="1"/>
    </xf>
    <xf numFmtId="10" fontId="53" fillId="4" borderId="6" xfId="0" applyNumberFormat="1" applyFont="1" applyFill="1" applyBorder="1" applyAlignment="1">
      <alignment horizontal="center" vertical="center"/>
    </xf>
    <xf numFmtId="164" fontId="49" fillId="3" borderId="7" xfId="0" applyNumberFormat="1" applyFont="1" applyFill="1" applyBorder="1" applyAlignment="1">
      <alignment horizontal="center" vertical="center"/>
    </xf>
    <xf numFmtId="166" fontId="49" fillId="6" borderId="17" xfId="1" applyNumberFormat="1" applyFont="1" applyFill="1" applyBorder="1" applyAlignment="1">
      <alignment horizontal="center" vertical="center"/>
    </xf>
    <xf numFmtId="0" fontId="51" fillId="0" borderId="45" xfId="0" applyFont="1" applyBorder="1" applyAlignment="1">
      <alignment horizontal="center" vertical="center"/>
    </xf>
    <xf numFmtId="166" fontId="51" fillId="0" borderId="49" xfId="0" applyNumberFormat="1" applyFont="1" applyBorder="1" applyAlignment="1">
      <alignment horizontal="center" vertical="center"/>
    </xf>
    <xf numFmtId="0" fontId="53" fillId="3" borderId="1" xfId="0" applyFont="1" applyFill="1" applyBorder="1" applyAlignment="1">
      <alignment vertical="center"/>
    </xf>
    <xf numFmtId="0" fontId="53" fillId="3" borderId="2" xfId="0" applyFont="1" applyFill="1" applyBorder="1" applyAlignment="1">
      <alignment vertical="center"/>
    </xf>
    <xf numFmtId="166" fontId="49" fillId="3" borderId="52" xfId="0" applyNumberFormat="1" applyFont="1" applyFill="1" applyBorder="1" applyAlignment="1">
      <alignment horizontal="center" vertical="center"/>
    </xf>
    <xf numFmtId="9" fontId="42" fillId="0" borderId="0" xfId="0" applyNumberFormat="1" applyFont="1" applyAlignment="1">
      <alignment vertical="center" wrapText="1"/>
    </xf>
    <xf numFmtId="0" fontId="51" fillId="4" borderId="0" xfId="0" applyFont="1" applyFill="1"/>
    <xf numFmtId="0" fontId="51" fillId="4" borderId="38" xfId="0" applyFont="1" applyFill="1" applyBorder="1"/>
    <xf numFmtId="0" fontId="51" fillId="4" borderId="34" xfId="0" applyFont="1" applyFill="1" applyBorder="1"/>
    <xf numFmtId="0" fontId="38" fillId="0" borderId="0" xfId="0" applyFont="1"/>
    <xf numFmtId="0" fontId="39" fillId="0" borderId="0" xfId="66" applyFont="1" applyFill="1" applyBorder="1" applyAlignment="1">
      <alignment vertical="center"/>
    </xf>
    <xf numFmtId="9" fontId="51" fillId="4" borderId="34" xfId="0" applyNumberFormat="1" applyFont="1" applyFill="1" applyBorder="1" applyAlignment="1">
      <alignment vertical="center" wrapText="1"/>
    </xf>
    <xf numFmtId="9" fontId="51" fillId="4" borderId="0" xfId="0" applyNumberFormat="1" applyFont="1" applyFill="1" applyAlignment="1">
      <alignment vertical="center" wrapText="1"/>
    </xf>
    <xf numFmtId="0" fontId="51" fillId="4" borderId="40" xfId="0" applyFont="1" applyFill="1" applyBorder="1"/>
    <xf numFmtId="43" fontId="55" fillId="0" borderId="36" xfId="4" applyFont="1" applyFill="1" applyBorder="1" applyAlignment="1">
      <alignment vertical="center" wrapText="1"/>
    </xf>
    <xf numFmtId="0" fontId="55" fillId="0" borderId="0" xfId="0" applyFont="1" applyAlignment="1">
      <alignment wrapText="1"/>
    </xf>
    <xf numFmtId="49" fontId="51" fillId="0" borderId="6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0" fontId="56" fillId="0" borderId="0" xfId="0" applyFont="1"/>
    <xf numFmtId="0" fontId="51" fillId="0" borderId="34" xfId="0" applyFont="1" applyBorder="1"/>
    <xf numFmtId="9" fontId="51" fillId="0" borderId="34" xfId="0" applyNumberFormat="1" applyFont="1" applyBorder="1" applyAlignment="1">
      <alignment vertical="center"/>
    </xf>
    <xf numFmtId="9" fontId="51" fillId="0" borderId="0" xfId="0" applyNumberFormat="1" applyFont="1" applyAlignment="1">
      <alignment vertical="center"/>
    </xf>
    <xf numFmtId="0" fontId="50" fillId="0" borderId="0" xfId="0" applyFont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51" fillId="0" borderId="0" xfId="0" applyFont="1" applyAlignment="1">
      <alignment vertical="center" wrapText="1"/>
    </xf>
    <xf numFmtId="0" fontId="57" fillId="0" borderId="34" xfId="66" applyFont="1" applyFill="1" applyBorder="1" applyAlignment="1">
      <alignment vertical="center"/>
    </xf>
    <xf numFmtId="0" fontId="57" fillId="0" borderId="0" xfId="66" applyFont="1" applyFill="1" applyBorder="1" applyAlignment="1">
      <alignment vertical="center"/>
    </xf>
    <xf numFmtId="0" fontId="51" fillId="0" borderId="34" xfId="0" applyFont="1" applyBorder="1" applyAlignment="1">
      <alignment wrapText="1"/>
    </xf>
    <xf numFmtId="0" fontId="51" fillId="0" borderId="0" xfId="0" applyFont="1" applyAlignment="1">
      <alignment wrapText="1"/>
    </xf>
    <xf numFmtId="0" fontId="52" fillId="0" borderId="0" xfId="0" applyFont="1" applyAlignment="1">
      <alignment vertical="center"/>
    </xf>
    <xf numFmtId="0" fontId="54" fillId="0" borderId="34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5" fillId="0" borderId="0" xfId="0" applyFont="1"/>
    <xf numFmtId="43" fontId="55" fillId="0" borderId="0" xfId="4" applyFont="1" applyFill="1" applyBorder="1" applyAlignment="1">
      <alignment vertical="center" wrapText="1"/>
    </xf>
    <xf numFmtId="0" fontId="51" fillId="4" borderId="41" xfId="0" applyFont="1" applyFill="1" applyBorder="1"/>
    <xf numFmtId="10" fontId="51" fillId="5" borderId="5" xfId="0" applyNumberFormat="1" applyFont="1" applyFill="1" applyBorder="1" applyAlignment="1">
      <alignment horizontal="center" vertical="center"/>
    </xf>
    <xf numFmtId="0" fontId="51" fillId="4" borderId="38" xfId="0" applyFont="1" applyFill="1" applyBorder="1" applyAlignment="1">
      <alignment vertical="center" wrapText="1"/>
    </xf>
    <xf numFmtId="0" fontId="50" fillId="5" borderId="0" xfId="0" applyFont="1" applyFill="1" applyAlignment="1">
      <alignment vertical="center"/>
    </xf>
    <xf numFmtId="9" fontId="51" fillId="0" borderId="34" xfId="0" applyNumberFormat="1" applyFont="1" applyBorder="1" applyAlignment="1">
      <alignment vertical="center" wrapText="1"/>
    </xf>
    <xf numFmtId="9" fontId="51" fillId="0" borderId="0" xfId="0" applyNumberFormat="1" applyFont="1" applyAlignment="1">
      <alignment vertical="center" wrapText="1"/>
    </xf>
    <xf numFmtId="0" fontId="25" fillId="0" borderId="0" xfId="0" applyFont="1" applyAlignment="1">
      <alignment wrapText="1"/>
    </xf>
    <xf numFmtId="0" fontId="56" fillId="0" borderId="43" xfId="0" applyFont="1" applyBorder="1"/>
    <xf numFmtId="0" fontId="58" fillId="0" borderId="43" xfId="0" applyFont="1" applyBorder="1" applyAlignment="1">
      <alignment horizontal="center" vertical="center"/>
    </xf>
    <xf numFmtId="165" fontId="56" fillId="0" borderId="43" xfId="1" applyFont="1" applyBorder="1" applyAlignment="1">
      <alignment vertical="center"/>
    </xf>
    <xf numFmtId="0" fontId="52" fillId="4" borderId="87" xfId="0" applyFont="1" applyFill="1" applyBorder="1" applyAlignment="1">
      <alignment vertical="center"/>
    </xf>
    <xf numFmtId="0" fontId="51" fillId="4" borderId="86" xfId="0" applyFont="1" applyFill="1" applyBorder="1" applyAlignment="1">
      <alignment vertical="center"/>
    </xf>
    <xf numFmtId="0" fontId="51" fillId="4" borderId="85" xfId="0" applyFont="1" applyFill="1" applyBorder="1" applyAlignment="1">
      <alignment vertical="center"/>
    </xf>
    <xf numFmtId="0" fontId="49" fillId="3" borderId="8" xfId="0" applyFont="1" applyFill="1" applyBorder="1" applyAlignment="1">
      <alignment vertical="center"/>
    </xf>
    <xf numFmtId="0" fontId="24" fillId="0" borderId="0" xfId="0" applyFont="1"/>
    <xf numFmtId="9" fontId="24" fillId="0" borderId="0" xfId="0" applyNumberFormat="1" applyFont="1" applyAlignment="1">
      <alignment vertical="center" wrapText="1"/>
    </xf>
    <xf numFmtId="9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3" fontId="25" fillId="0" borderId="0" xfId="4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0" fontId="12" fillId="0" borderId="0" xfId="66" applyFill="1" applyBorder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52" fillId="4" borderId="87" xfId="0" applyFont="1" applyFill="1" applyBorder="1" applyAlignment="1">
      <alignment horizontal="left" vertical="center"/>
    </xf>
    <xf numFmtId="164" fontId="49" fillId="3" borderId="2" xfId="0" applyNumberFormat="1" applyFont="1" applyFill="1" applyBorder="1" applyAlignment="1">
      <alignment vertical="center"/>
    </xf>
    <xf numFmtId="0" fontId="49" fillId="3" borderId="53" xfId="0" applyFont="1" applyFill="1" applyBorder="1" applyAlignment="1">
      <alignment vertical="center"/>
    </xf>
    <xf numFmtId="0" fontId="54" fillId="4" borderId="38" xfId="0" applyFont="1" applyFill="1" applyBorder="1" applyAlignment="1">
      <alignment vertical="center"/>
    </xf>
    <xf numFmtId="0" fontId="51" fillId="8" borderId="40" xfId="0" applyFont="1" applyFill="1" applyBorder="1"/>
    <xf numFmtId="0" fontId="51" fillId="8" borderId="41" xfId="0" applyFont="1" applyFill="1" applyBorder="1"/>
    <xf numFmtId="0" fontId="52" fillId="0" borderId="88" xfId="0" applyFont="1" applyBorder="1" applyAlignment="1">
      <alignment vertical="center"/>
    </xf>
    <xf numFmtId="0" fontId="57" fillId="0" borderId="88" xfId="66" applyFont="1" applyFill="1" applyBorder="1" applyAlignment="1">
      <alignment vertical="center"/>
    </xf>
    <xf numFmtId="0" fontId="51" fillId="0" borderId="88" xfId="0" applyFont="1" applyBorder="1" applyAlignment="1">
      <alignment wrapText="1"/>
    </xf>
    <xf numFmtId="0" fontId="51" fillId="0" borderId="88" xfId="0" applyFont="1" applyBorder="1" applyAlignment="1">
      <alignment vertical="center" wrapText="1"/>
    </xf>
    <xf numFmtId="0" fontId="51" fillId="4" borderId="88" xfId="0" applyFont="1" applyFill="1" applyBorder="1" applyAlignment="1">
      <alignment vertical="center"/>
    </xf>
    <xf numFmtId="0" fontId="51" fillId="4" borderId="89" xfId="0" applyFont="1" applyFill="1" applyBorder="1"/>
    <xf numFmtId="0" fontId="51" fillId="4" borderId="88" xfId="0" applyFont="1" applyFill="1" applyBorder="1"/>
    <xf numFmtId="0" fontId="51" fillId="4" borderId="90" xfId="0" applyFont="1" applyFill="1" applyBorder="1"/>
    <xf numFmtId="0" fontId="51" fillId="4" borderId="91" xfId="0" applyFont="1" applyFill="1" applyBorder="1"/>
    <xf numFmtId="0" fontId="51" fillId="4" borderId="89" xfId="0" applyFont="1" applyFill="1" applyBorder="1" applyAlignment="1">
      <alignment vertical="center"/>
    </xf>
    <xf numFmtId="0" fontId="52" fillId="4" borderId="92" xfId="0" applyFont="1" applyFill="1" applyBorder="1" applyAlignment="1">
      <alignment vertical="center"/>
    </xf>
    <xf numFmtId="0" fontId="51" fillId="4" borderId="90" xfId="0" applyFont="1" applyFill="1" applyBorder="1" applyAlignment="1">
      <alignment vertical="center"/>
    </xf>
    <xf numFmtId="0" fontId="52" fillId="4" borderId="93" xfId="0" applyFont="1" applyFill="1" applyBorder="1" applyAlignment="1">
      <alignment vertical="center"/>
    </xf>
    <xf numFmtId="9" fontId="51" fillId="4" borderId="89" xfId="0" applyNumberFormat="1" applyFont="1" applyFill="1" applyBorder="1" applyAlignment="1">
      <alignment vertical="center" wrapText="1"/>
    </xf>
    <xf numFmtId="9" fontId="51" fillId="4" borderId="89" xfId="0" applyNumberFormat="1" applyFont="1" applyFill="1" applyBorder="1" applyAlignment="1">
      <alignment vertical="center"/>
    </xf>
    <xf numFmtId="0" fontId="51" fillId="4" borderId="91" xfId="0" applyFont="1" applyFill="1" applyBorder="1" applyAlignment="1">
      <alignment vertical="center"/>
    </xf>
    <xf numFmtId="0" fontId="50" fillId="0" borderId="34" xfId="0" applyFont="1" applyBorder="1" applyAlignment="1">
      <alignment vertical="center"/>
    </xf>
    <xf numFmtId="0" fontId="28" fillId="0" borderId="34" xfId="0" applyFont="1" applyBorder="1"/>
    <xf numFmtId="9" fontId="51" fillId="4" borderId="38" xfId="0" applyNumberFormat="1" applyFont="1" applyFill="1" applyBorder="1" applyAlignment="1">
      <alignment vertical="center" wrapText="1"/>
    </xf>
    <xf numFmtId="0" fontId="57" fillId="4" borderId="38" xfId="66" applyFont="1" applyFill="1" applyBorder="1" applyAlignment="1">
      <alignment vertical="center"/>
    </xf>
    <xf numFmtId="0" fontId="51" fillId="4" borderId="38" xfId="0" applyFont="1" applyFill="1" applyBorder="1" applyAlignment="1">
      <alignment wrapText="1"/>
    </xf>
    <xf numFmtId="0" fontId="52" fillId="4" borderId="35" xfId="0" applyFont="1" applyFill="1" applyBorder="1" applyAlignment="1">
      <alignment vertical="center" wrapText="1"/>
    </xf>
    <xf numFmtId="0" fontId="52" fillId="4" borderId="36" xfId="0" applyFont="1" applyFill="1" applyBorder="1" applyAlignment="1">
      <alignment vertical="center" wrapText="1"/>
    </xf>
    <xf numFmtId="0" fontId="51" fillId="4" borderId="39" xfId="0" applyFont="1" applyFill="1" applyBorder="1" applyAlignment="1">
      <alignment vertical="center" wrapText="1"/>
    </xf>
    <xf numFmtId="0" fontId="51" fillId="4" borderId="40" xfId="0" applyFont="1" applyFill="1" applyBorder="1" applyAlignment="1">
      <alignment vertical="center" wrapText="1"/>
    </xf>
    <xf numFmtId="0" fontId="51" fillId="4" borderId="41" xfId="0" applyFont="1" applyFill="1" applyBorder="1" applyAlignment="1">
      <alignment vertical="center" wrapText="1"/>
    </xf>
    <xf numFmtId="0" fontId="52" fillId="4" borderId="37" xfId="0" applyFont="1" applyFill="1" applyBorder="1" applyAlignment="1">
      <alignment vertical="center" wrapText="1"/>
    </xf>
    <xf numFmtId="0" fontId="52" fillId="0" borderId="0" xfId="0" applyFont="1" applyAlignment="1">
      <alignment vertical="center" wrapText="1"/>
    </xf>
    <xf numFmtId="0" fontId="51" fillId="4" borderId="86" xfId="0" applyFont="1" applyFill="1" applyBorder="1" applyAlignment="1">
      <alignment vertical="center" wrapText="1"/>
    </xf>
    <xf numFmtId="0" fontId="51" fillId="4" borderId="38" xfId="0" applyFont="1" applyFill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34" xfId="66" applyFont="1" applyFill="1" applyBorder="1" applyAlignment="1">
      <alignment horizontal="center" vertical="center"/>
    </xf>
    <xf numFmtId="0" fontId="17" fillId="0" borderId="0" xfId="66" applyFont="1" applyFill="1" applyBorder="1" applyAlignment="1">
      <alignment horizontal="center" vertical="center"/>
    </xf>
    <xf numFmtId="0" fontId="60" fillId="4" borderId="39" xfId="66" applyFont="1" applyFill="1" applyBorder="1" applyAlignment="1">
      <alignment vertical="center"/>
    </xf>
    <xf numFmtId="0" fontId="60" fillId="8" borderId="39" xfId="66" applyFont="1" applyFill="1" applyBorder="1" applyAlignment="1">
      <alignment vertical="center"/>
    </xf>
    <xf numFmtId="0" fontId="60" fillId="4" borderId="39" xfId="66" applyFont="1" applyFill="1" applyBorder="1"/>
    <xf numFmtId="0" fontId="53" fillId="4" borderId="8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51" fillId="4" borderId="86" xfId="0" applyFont="1" applyFill="1" applyBorder="1" applyAlignment="1">
      <alignment horizontal="center" vertical="center"/>
    </xf>
    <xf numFmtId="0" fontId="51" fillId="4" borderId="34" xfId="0" applyFont="1" applyFill="1" applyBorder="1" applyAlignment="1">
      <alignment horizontal="center" vertical="center"/>
    </xf>
    <xf numFmtId="0" fontId="62" fillId="0" borderId="5" xfId="66" applyFont="1" applyBorder="1" applyAlignment="1">
      <alignment horizontal="center" vertical="center" wrapText="1"/>
    </xf>
    <xf numFmtId="0" fontId="62" fillId="0" borderId="5" xfId="66" applyFont="1" applyFill="1" applyBorder="1" applyAlignment="1">
      <alignment horizontal="center" vertical="center" wrapText="1"/>
    </xf>
    <xf numFmtId="0" fontId="61" fillId="4" borderId="34" xfId="66" applyFont="1" applyFill="1" applyBorder="1" applyAlignment="1">
      <alignment horizontal="center" vertical="center"/>
    </xf>
    <xf numFmtId="0" fontId="19" fillId="5" borderId="70" xfId="0" applyFont="1" applyFill="1" applyBorder="1" applyAlignment="1">
      <alignment horizontal="left" vertical="center"/>
    </xf>
    <xf numFmtId="0" fontId="19" fillId="7" borderId="70" xfId="0" applyFont="1" applyFill="1" applyBorder="1" applyAlignment="1">
      <alignment horizontal="justify" vertical="center" wrapText="1"/>
    </xf>
    <xf numFmtId="0" fontId="17" fillId="5" borderId="71" xfId="0" applyFont="1" applyFill="1" applyBorder="1" applyAlignment="1">
      <alignment horizontal="left" vertical="center"/>
    </xf>
    <xf numFmtId="0" fontId="17" fillId="5" borderId="72" xfId="0" applyFont="1" applyFill="1" applyBorder="1" applyAlignment="1">
      <alignment horizontal="left" vertical="center"/>
    </xf>
    <xf numFmtId="43" fontId="17" fillId="5" borderId="69" xfId="4" applyFont="1" applyFill="1" applyBorder="1" applyAlignment="1">
      <alignment horizontal="left" vertical="center"/>
    </xf>
    <xf numFmtId="0" fontId="17" fillId="5" borderId="69" xfId="0" applyFont="1" applyFill="1" applyBorder="1" applyAlignment="1">
      <alignment horizontal="left" vertical="center"/>
    </xf>
    <xf numFmtId="0" fontId="32" fillId="5" borderId="40" xfId="0" applyFont="1" applyFill="1" applyBorder="1" applyAlignment="1">
      <alignment horizontal="center" vertical="center" wrapText="1"/>
    </xf>
    <xf numFmtId="0" fontId="17" fillId="5" borderId="71" xfId="0" applyFont="1" applyFill="1" applyBorder="1" applyAlignment="1">
      <alignment horizontal="center" vertical="center" wrapText="1"/>
    </xf>
    <xf numFmtId="0" fontId="17" fillId="5" borderId="72" xfId="0" applyFont="1" applyFill="1" applyBorder="1" applyAlignment="1">
      <alignment horizontal="center" vertical="center" wrapText="1"/>
    </xf>
    <xf numFmtId="0" fontId="17" fillId="7" borderId="54" xfId="0" applyFont="1" applyFill="1" applyBorder="1" applyAlignment="1">
      <alignment horizontal="center" vertical="center"/>
    </xf>
    <xf numFmtId="0" fontId="17" fillId="7" borderId="55" xfId="0" applyFont="1" applyFill="1" applyBorder="1" applyAlignment="1">
      <alignment horizontal="center" vertical="center"/>
    </xf>
    <xf numFmtId="0" fontId="17" fillId="7" borderId="56" xfId="0" applyFont="1" applyFill="1" applyBorder="1" applyAlignment="1">
      <alignment horizontal="center" vertical="center"/>
    </xf>
    <xf numFmtId="0" fontId="17" fillId="5" borderId="66" xfId="0" applyFont="1" applyFill="1" applyBorder="1" applyAlignment="1">
      <alignment horizontal="left" vertical="center"/>
    </xf>
    <xf numFmtId="0" fontId="17" fillId="5" borderId="67" xfId="0" applyFont="1" applyFill="1" applyBorder="1" applyAlignment="1">
      <alignment horizontal="left" vertical="center"/>
    </xf>
    <xf numFmtId="0" fontId="17" fillId="5" borderId="68" xfId="0" applyFont="1" applyFill="1" applyBorder="1" applyAlignment="1">
      <alignment horizontal="left" vertical="center"/>
    </xf>
    <xf numFmtId="0" fontId="33" fillId="3" borderId="35" xfId="0" applyFont="1" applyFill="1" applyBorder="1" applyAlignment="1">
      <alignment horizontal="center" vertical="center"/>
    </xf>
    <xf numFmtId="0" fontId="33" fillId="3" borderId="36" xfId="0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31" fillId="4" borderId="34" xfId="0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1" fillId="4" borderId="38" xfId="0" applyFont="1" applyFill="1" applyBorder="1" applyAlignment="1">
      <alignment horizontal="center" vertical="center" wrapText="1"/>
    </xf>
    <xf numFmtId="0" fontId="15" fillId="4" borderId="64" xfId="0" applyFont="1" applyFill="1" applyBorder="1" applyAlignment="1">
      <alignment horizontal="center" vertical="center" wrapText="1"/>
    </xf>
    <xf numFmtId="0" fontId="15" fillId="4" borderId="65" xfId="0" applyFont="1" applyFill="1" applyBorder="1" applyAlignment="1">
      <alignment horizontal="center" vertical="center" wrapText="1"/>
    </xf>
    <xf numFmtId="0" fontId="14" fillId="5" borderId="69" xfId="0" applyFont="1" applyFill="1" applyBorder="1" applyAlignment="1">
      <alignment horizontal="center"/>
    </xf>
    <xf numFmtId="0" fontId="27" fillId="5" borderId="0" xfId="0" applyFont="1" applyFill="1" applyAlignment="1">
      <alignment horizontal="center" vertical="center"/>
    </xf>
    <xf numFmtId="166" fontId="15" fillId="0" borderId="18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34" fillId="0" borderId="82" xfId="67" applyFont="1" applyBorder="1" applyAlignment="1">
      <alignment horizontal="center" vertical="center" wrapText="1"/>
    </xf>
    <xf numFmtId="0" fontId="34" fillId="0" borderId="79" xfId="67" applyFont="1" applyBorder="1" applyAlignment="1">
      <alignment horizontal="center" vertical="center" wrapText="1"/>
    </xf>
    <xf numFmtId="0" fontId="34" fillId="0" borderId="80" xfId="67" applyFont="1" applyBorder="1" applyAlignment="1">
      <alignment horizontal="center" vertical="center" wrapText="1"/>
    </xf>
    <xf numFmtId="0" fontId="34" fillId="0" borderId="76" xfId="67" applyFont="1" applyBorder="1" applyAlignment="1">
      <alignment horizontal="center" vertical="center"/>
    </xf>
    <xf numFmtId="0" fontId="34" fillId="0" borderId="79" xfId="67" applyFont="1" applyBorder="1" applyAlignment="1">
      <alignment horizontal="center" vertical="center"/>
    </xf>
    <xf numFmtId="0" fontId="34" fillId="0" borderId="78" xfId="67" applyFont="1" applyBorder="1" applyAlignment="1">
      <alignment horizontal="center" vertical="center"/>
    </xf>
    <xf numFmtId="0" fontId="35" fillId="0" borderId="76" xfId="67" applyFont="1" applyBorder="1" applyAlignment="1">
      <alignment horizontal="center" vertical="center" wrapText="1"/>
    </xf>
    <xf numFmtId="0" fontId="35" fillId="0" borderId="83" xfId="67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4" fillId="0" borderId="77" xfId="67" applyFont="1" applyBorder="1" applyAlignment="1">
      <alignment horizontal="center" vertical="center"/>
    </xf>
    <xf numFmtId="0" fontId="34" fillId="0" borderId="83" xfId="67" applyFont="1" applyBorder="1" applyAlignment="1">
      <alignment horizontal="center" vertical="center" wrapText="1"/>
    </xf>
    <xf numFmtId="0" fontId="34" fillId="0" borderId="77" xfId="67" applyFont="1" applyBorder="1" applyAlignment="1">
      <alignment horizontal="center" vertical="center" wrapText="1"/>
    </xf>
    <xf numFmtId="0" fontId="34" fillId="0" borderId="81" xfId="67" applyFont="1" applyBorder="1" applyAlignment="1">
      <alignment horizontal="center" vertical="center" wrapText="1"/>
    </xf>
    <xf numFmtId="0" fontId="35" fillId="0" borderId="82" xfId="67" applyFont="1" applyBorder="1" applyAlignment="1">
      <alignment horizontal="center" vertical="center"/>
    </xf>
    <xf numFmtId="0" fontId="35" fillId="0" borderId="79" xfId="67" applyFont="1" applyBorder="1" applyAlignment="1">
      <alignment horizontal="center" vertical="center"/>
    </xf>
    <xf numFmtId="0" fontId="35" fillId="0" borderId="80" xfId="67" applyFont="1" applyBorder="1" applyAlignment="1">
      <alignment horizontal="center" vertical="center"/>
    </xf>
    <xf numFmtId="0" fontId="34" fillId="0" borderId="82" xfId="67" applyFont="1" applyBorder="1" applyAlignment="1">
      <alignment horizontal="center" vertical="center"/>
    </xf>
    <xf numFmtId="0" fontId="34" fillId="0" borderId="80" xfId="67" applyFont="1" applyBorder="1" applyAlignment="1">
      <alignment horizontal="center" vertical="center"/>
    </xf>
    <xf numFmtId="0" fontId="35" fillId="0" borderId="76" xfId="67" applyFont="1" applyBorder="1" applyAlignment="1">
      <alignment horizontal="center" vertical="center"/>
    </xf>
    <xf numFmtId="0" fontId="35" fillId="0" borderId="77" xfId="67" applyFont="1" applyBorder="1" applyAlignment="1">
      <alignment horizontal="center" vertical="center"/>
    </xf>
    <xf numFmtId="0" fontId="35" fillId="0" borderId="78" xfId="67" applyFont="1" applyBorder="1" applyAlignment="1">
      <alignment horizontal="center" vertical="center"/>
    </xf>
    <xf numFmtId="0" fontId="34" fillId="0" borderId="81" xfId="67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9" fillId="3" borderId="1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 wrapText="1"/>
    </xf>
    <xf numFmtId="0" fontId="49" fillId="3" borderId="3" xfId="0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vertical="center"/>
    </xf>
    <xf numFmtId="0" fontId="49" fillId="0" borderId="4" xfId="0" applyFont="1" applyBorder="1" applyAlignment="1">
      <alignment vertical="center"/>
    </xf>
    <xf numFmtId="0" fontId="51" fillId="0" borderId="11" xfId="0" applyFont="1" applyBorder="1" applyAlignment="1">
      <alignment horizontal="center" vertical="center"/>
    </xf>
    <xf numFmtId="0" fontId="51" fillId="0" borderId="31" xfId="0" applyFont="1" applyBorder="1" applyAlignment="1">
      <alignment horizontal="center" vertical="center"/>
    </xf>
    <xf numFmtId="0" fontId="51" fillId="0" borderId="13" xfId="0" applyFont="1" applyBorder="1" applyAlignment="1">
      <alignment horizontal="center" vertical="center"/>
    </xf>
    <xf numFmtId="0" fontId="49" fillId="0" borderId="1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51" fillId="0" borderId="6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0" borderId="15" xfId="0" applyFont="1" applyBorder="1" applyAlignment="1">
      <alignment horizontal="center" vertical="center"/>
    </xf>
    <xf numFmtId="0" fontId="49" fillId="0" borderId="14" xfId="0" applyFont="1" applyBorder="1" applyAlignment="1">
      <alignment vertical="center" wrapText="1"/>
    </xf>
    <xf numFmtId="0" fontId="49" fillId="0" borderId="5" xfId="0" applyFont="1" applyBorder="1" applyAlignment="1">
      <alignment vertical="center" wrapText="1"/>
    </xf>
    <xf numFmtId="0" fontId="51" fillId="5" borderId="6" xfId="0" applyFont="1" applyFill="1" applyBorder="1" applyAlignment="1">
      <alignment horizontal="center" vertical="center"/>
    </xf>
    <xf numFmtId="0" fontId="51" fillId="5" borderId="7" xfId="0" applyFont="1" applyFill="1" applyBorder="1" applyAlignment="1">
      <alignment horizontal="center" vertical="center"/>
    </xf>
    <xf numFmtId="0" fontId="51" fillId="5" borderId="15" xfId="0" applyFont="1" applyFill="1" applyBorder="1" applyAlignment="1">
      <alignment horizontal="center" vertical="center"/>
    </xf>
    <xf numFmtId="0" fontId="49" fillId="0" borderId="16" xfId="0" applyFont="1" applyBorder="1" applyAlignment="1">
      <alignment horizontal="left" vertical="center"/>
    </xf>
    <xf numFmtId="0" fontId="49" fillId="0" borderId="7" xfId="0" applyFont="1" applyBorder="1" applyAlignment="1">
      <alignment horizontal="left" vertical="center"/>
    </xf>
    <xf numFmtId="0" fontId="49" fillId="0" borderId="8" xfId="0" applyFont="1" applyBorder="1" applyAlignment="1">
      <alignment horizontal="left" vertical="center"/>
    </xf>
    <xf numFmtId="0" fontId="51" fillId="0" borderId="1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49" fillId="0" borderId="16" xfId="0" applyFont="1" applyBorder="1" applyAlignment="1">
      <alignment horizontal="left" vertical="center" wrapText="1"/>
    </xf>
    <xf numFmtId="0" fontId="49" fillId="0" borderId="7" xfId="0" applyFont="1" applyBorder="1" applyAlignment="1">
      <alignment horizontal="left" vertical="center" wrapText="1"/>
    </xf>
    <xf numFmtId="0" fontId="49" fillId="0" borderId="8" xfId="0" applyFont="1" applyBorder="1" applyAlignment="1">
      <alignment horizontal="left" vertical="center" wrapText="1"/>
    </xf>
    <xf numFmtId="0" fontId="49" fillId="3" borderId="7" xfId="0" applyFont="1" applyFill="1" applyBorder="1" applyAlignment="1">
      <alignment horizontal="center" vertical="center"/>
    </xf>
    <xf numFmtId="0" fontId="49" fillId="3" borderId="8" xfId="0" applyFont="1" applyFill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49" fillId="3" borderId="16" xfId="0" applyFont="1" applyFill="1" applyBorder="1" applyAlignment="1">
      <alignment horizontal="center" vertical="center"/>
    </xf>
    <xf numFmtId="0" fontId="49" fillId="3" borderId="15" xfId="0" applyFont="1" applyFill="1" applyBorder="1" applyAlignment="1">
      <alignment horizontal="center" vertical="center"/>
    </xf>
    <xf numFmtId="0" fontId="49" fillId="6" borderId="16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15" xfId="0" applyFont="1" applyFill="1" applyBorder="1" applyAlignment="1">
      <alignment horizontal="center" vertical="center"/>
    </xf>
    <xf numFmtId="0" fontId="49" fillId="4" borderId="6" xfId="0" applyFont="1" applyFill="1" applyBorder="1" applyAlignment="1">
      <alignment horizontal="center" vertical="center"/>
    </xf>
    <xf numFmtId="0" fontId="49" fillId="4" borderId="7" xfId="0" applyFont="1" applyFill="1" applyBorder="1" applyAlignment="1">
      <alignment horizontal="center" vertical="center"/>
    </xf>
    <xf numFmtId="0" fontId="49" fillId="4" borderId="8" xfId="0" applyFont="1" applyFill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49" fillId="4" borderId="24" xfId="0" applyFont="1" applyFill="1" applyBorder="1" applyAlignment="1">
      <alignment horizontal="center" vertical="center"/>
    </xf>
    <xf numFmtId="0" fontId="49" fillId="4" borderId="22" xfId="0" applyFont="1" applyFill="1" applyBorder="1" applyAlignment="1">
      <alignment horizontal="center" vertical="center"/>
    </xf>
    <xf numFmtId="0" fontId="49" fillId="4" borderId="25" xfId="0" applyFont="1" applyFill="1" applyBorder="1" applyAlignment="1">
      <alignment horizontal="center" vertical="center"/>
    </xf>
    <xf numFmtId="0" fontId="49" fillId="4" borderId="26" xfId="0" applyFont="1" applyFill="1" applyBorder="1" applyAlignment="1">
      <alignment horizontal="center" vertical="center"/>
    </xf>
    <xf numFmtId="0" fontId="49" fillId="4" borderId="27" xfId="0" applyFont="1" applyFill="1" applyBorder="1" applyAlignment="1">
      <alignment horizontal="center" vertical="center"/>
    </xf>
    <xf numFmtId="0" fontId="49" fillId="4" borderId="10" xfId="0" applyFont="1" applyFill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0" borderId="27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0" fontId="49" fillId="4" borderId="14" xfId="0" applyFont="1" applyFill="1" applyBorder="1" applyAlignment="1">
      <alignment horizontal="center" vertical="center"/>
    </xf>
    <xf numFmtId="0" fontId="49" fillId="4" borderId="5" xfId="0" applyFont="1" applyFill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3" fillId="6" borderId="16" xfId="0" applyFont="1" applyFill="1" applyBorder="1" applyAlignment="1">
      <alignment horizontal="center" vertical="center" wrapText="1"/>
    </xf>
    <xf numFmtId="0" fontId="53" fillId="6" borderId="7" xfId="0" applyFont="1" applyFill="1" applyBorder="1" applyAlignment="1">
      <alignment horizontal="center" vertical="center" wrapText="1"/>
    </xf>
    <xf numFmtId="0" fontId="53" fillId="6" borderId="15" xfId="0" applyFont="1" applyFill="1" applyBorder="1" applyAlignment="1">
      <alignment horizontal="center" vertical="center" wrapText="1"/>
    </xf>
    <xf numFmtId="0" fontId="51" fillId="4" borderId="34" xfId="0" applyFont="1" applyFill="1" applyBorder="1" applyAlignment="1">
      <alignment horizontal="left" vertical="center" wrapText="1"/>
    </xf>
    <xf numFmtId="0" fontId="51" fillId="4" borderId="0" xfId="0" applyFont="1" applyFill="1" applyAlignment="1">
      <alignment horizontal="left" vertical="center" wrapText="1"/>
    </xf>
    <xf numFmtId="0" fontId="51" fillId="0" borderId="21" xfId="0" applyFont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51" fillId="0" borderId="33" xfId="0" applyFont="1" applyBorder="1" applyAlignment="1">
      <alignment horizontal="left" vertical="center"/>
    </xf>
    <xf numFmtId="0" fontId="51" fillId="0" borderId="4" xfId="0" applyFont="1" applyBorder="1" applyAlignment="1">
      <alignment horizontal="left" vertical="center"/>
    </xf>
    <xf numFmtId="166" fontId="54" fillId="0" borderId="20" xfId="2" applyNumberFormat="1" applyFont="1" applyFill="1" applyBorder="1" applyAlignment="1">
      <alignment horizontal="center" vertical="center"/>
    </xf>
    <xf numFmtId="166" fontId="54" fillId="0" borderId="23" xfId="2" applyNumberFormat="1" applyFont="1" applyFill="1" applyBorder="1" applyAlignment="1">
      <alignment horizontal="center" vertical="center"/>
    </xf>
    <xf numFmtId="0" fontId="51" fillId="0" borderId="28" xfId="0" applyFont="1" applyBorder="1" applyAlignment="1">
      <alignment horizontal="left" vertical="center"/>
    </xf>
    <xf numFmtId="0" fontId="51" fillId="0" borderId="25" xfId="0" applyFont="1" applyBorder="1" applyAlignment="1">
      <alignment horizontal="left" vertical="center"/>
    </xf>
    <xf numFmtId="0" fontId="51" fillId="0" borderId="9" xfId="0" applyFont="1" applyBorder="1" applyAlignment="1">
      <alignment horizontal="left" vertical="center"/>
    </xf>
    <xf numFmtId="0" fontId="51" fillId="0" borderId="10" xfId="0" applyFont="1" applyBorder="1" applyAlignment="1">
      <alignment horizontal="left" vertical="center"/>
    </xf>
    <xf numFmtId="0" fontId="51" fillId="0" borderId="6" xfId="0" applyFont="1" applyBorder="1" applyAlignment="1">
      <alignment horizontal="left" vertical="center"/>
    </xf>
    <xf numFmtId="0" fontId="51" fillId="0" borderId="7" xfId="0" applyFont="1" applyBorder="1" applyAlignment="1">
      <alignment horizontal="left" vertical="center"/>
    </xf>
    <xf numFmtId="0" fontId="51" fillId="0" borderId="8" xfId="0" applyFont="1" applyBorder="1" applyAlignment="1">
      <alignment horizontal="left" vertical="center"/>
    </xf>
    <xf numFmtId="0" fontId="49" fillId="6" borderId="5" xfId="0" applyFont="1" applyFill="1" applyBorder="1" applyAlignment="1">
      <alignment horizontal="center" vertical="center"/>
    </xf>
    <xf numFmtId="0" fontId="51" fillId="2" borderId="6" xfId="0" applyFont="1" applyFill="1" applyBorder="1" applyAlignment="1">
      <alignment horizontal="left" vertical="center"/>
    </xf>
    <xf numFmtId="0" fontId="51" fillId="2" borderId="7" xfId="0" applyFont="1" applyFill="1" applyBorder="1" applyAlignment="1">
      <alignment horizontal="left" vertical="center"/>
    </xf>
    <xf numFmtId="0" fontId="51" fillId="2" borderId="8" xfId="0" applyFont="1" applyFill="1" applyBorder="1" applyAlignment="1">
      <alignment horizontal="left" vertical="center"/>
    </xf>
    <xf numFmtId="0" fontId="51" fillId="0" borderId="6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49" fillId="0" borderId="16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/>
    </xf>
    <xf numFmtId="0" fontId="51" fillId="4" borderId="38" xfId="0" applyFont="1" applyFill="1" applyBorder="1" applyAlignment="1">
      <alignment horizontal="left" vertical="center" wrapText="1"/>
    </xf>
    <xf numFmtId="0" fontId="61" fillId="4" borderId="86" xfId="66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right" vertical="center"/>
    </xf>
    <xf numFmtId="0" fontId="53" fillId="3" borderId="84" xfId="0" applyFont="1" applyFill="1" applyBorder="1" applyAlignment="1">
      <alignment horizontal="right" vertical="center"/>
    </xf>
    <xf numFmtId="0" fontId="50" fillId="5" borderId="40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0" fillId="4" borderId="39" xfId="66" applyFont="1" applyFill="1" applyBorder="1" applyAlignment="1">
      <alignment horizontal="left" vertical="center"/>
    </xf>
    <xf numFmtId="0" fontId="60" fillId="4" borderId="40" xfId="66" applyFont="1" applyFill="1" applyBorder="1" applyAlignment="1">
      <alignment horizontal="left" vertical="center"/>
    </xf>
    <xf numFmtId="0" fontId="60" fillId="4" borderId="41" xfId="66" applyFont="1" applyFill="1" applyBorder="1" applyAlignment="1">
      <alignment horizontal="left" vertical="center"/>
    </xf>
    <xf numFmtId="0" fontId="54" fillId="4" borderId="34" xfId="0" applyFont="1" applyFill="1" applyBorder="1" applyAlignment="1">
      <alignment horizontal="left" vertical="center" wrapText="1"/>
    </xf>
    <xf numFmtId="0" fontId="54" fillId="4" borderId="0" xfId="0" applyFont="1" applyFill="1" applyAlignment="1">
      <alignment horizontal="left" vertical="center" wrapText="1"/>
    </xf>
    <xf numFmtId="0" fontId="51" fillId="0" borderId="46" xfId="0" applyFont="1" applyBorder="1" applyAlignment="1">
      <alignment horizontal="left" vertical="center"/>
    </xf>
    <xf numFmtId="0" fontId="51" fillId="0" borderId="47" xfId="0" applyFont="1" applyBorder="1" applyAlignment="1">
      <alignment horizontal="left" vertical="center"/>
    </xf>
    <xf numFmtId="0" fontId="51" fillId="0" borderId="48" xfId="0" applyFont="1" applyBorder="1" applyAlignment="1">
      <alignment horizontal="left" vertical="center"/>
    </xf>
    <xf numFmtId="0" fontId="49" fillId="0" borderId="50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51" xfId="0" applyFont="1" applyBorder="1" applyAlignment="1">
      <alignment horizontal="center" vertical="center"/>
    </xf>
    <xf numFmtId="0" fontId="49" fillId="3" borderId="42" xfId="0" applyFont="1" applyFill="1" applyBorder="1" applyAlignment="1">
      <alignment horizontal="center" vertical="center"/>
    </xf>
    <xf numFmtId="0" fontId="49" fillId="3" borderId="43" xfId="0" applyFont="1" applyFill="1" applyBorder="1" applyAlignment="1">
      <alignment horizontal="center" vertical="center"/>
    </xf>
    <xf numFmtId="0" fontId="49" fillId="3" borderId="44" xfId="0" applyFont="1" applyFill="1" applyBorder="1" applyAlignment="1">
      <alignment horizontal="center" vertical="center"/>
    </xf>
    <xf numFmtId="0" fontId="49" fillId="6" borderId="14" xfId="0" applyFont="1" applyFill="1" applyBorder="1" applyAlignment="1">
      <alignment horizontal="center" vertical="center"/>
    </xf>
    <xf numFmtId="164" fontId="49" fillId="3" borderId="7" xfId="0" applyNumberFormat="1" applyFont="1" applyFill="1" applyBorder="1" applyAlignment="1">
      <alignment horizontal="center" vertical="center"/>
    </xf>
    <xf numFmtId="164" fontId="49" fillId="3" borderId="8" xfId="0" applyNumberFormat="1" applyFont="1" applyFill="1" applyBorder="1" applyAlignment="1">
      <alignment horizontal="center" vertical="center"/>
    </xf>
    <xf numFmtId="0" fontId="51" fillId="0" borderId="28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7" fillId="0" borderId="0" xfId="66" applyFont="1" applyFill="1" applyBorder="1" applyAlignment="1">
      <alignment horizontal="left" vertical="center"/>
    </xf>
    <xf numFmtId="9" fontId="51" fillId="4" borderId="34" xfId="0" applyNumberFormat="1" applyFont="1" applyFill="1" applyBorder="1" applyAlignment="1">
      <alignment horizontal="left" vertical="center" wrapText="1"/>
    </xf>
    <xf numFmtId="9" fontId="51" fillId="4" borderId="0" xfId="0" applyNumberFormat="1" applyFont="1" applyFill="1" applyAlignment="1">
      <alignment horizontal="left" vertical="center" wrapText="1"/>
    </xf>
    <xf numFmtId="9" fontId="51" fillId="4" borderId="38" xfId="0" applyNumberFormat="1" applyFont="1" applyFill="1" applyBorder="1" applyAlignment="1">
      <alignment horizontal="left" vertical="center" wrapText="1"/>
    </xf>
    <xf numFmtId="0" fontId="51" fillId="4" borderId="34" xfId="0" applyFont="1" applyFill="1" applyBorder="1" applyAlignment="1">
      <alignment horizontal="left" vertical="center"/>
    </xf>
    <xf numFmtId="0" fontId="51" fillId="4" borderId="0" xfId="0" applyFont="1" applyFill="1" applyAlignment="1">
      <alignment horizontal="left" vertical="center"/>
    </xf>
    <xf numFmtId="0" fontId="51" fillId="4" borderId="38" xfId="0" applyFont="1" applyFill="1" applyBorder="1" applyAlignment="1">
      <alignment horizontal="left" vertical="center"/>
    </xf>
    <xf numFmtId="0" fontId="61" fillId="4" borderId="34" xfId="66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53" fillId="3" borderId="84" xfId="0" applyFont="1" applyFill="1" applyBorder="1" applyAlignment="1">
      <alignment horizontal="center" vertical="center"/>
    </xf>
    <xf numFmtId="0" fontId="50" fillId="0" borderId="16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164" fontId="49" fillId="3" borderId="2" xfId="0" applyNumberFormat="1" applyFont="1" applyFill="1" applyBorder="1" applyAlignment="1">
      <alignment horizontal="center" vertical="center"/>
    </xf>
    <xf numFmtId="164" fontId="49" fillId="3" borderId="84" xfId="0" applyNumberFormat="1" applyFont="1" applyFill="1" applyBorder="1" applyAlignment="1">
      <alignment horizontal="center" vertical="center"/>
    </xf>
    <xf numFmtId="0" fontId="54" fillId="4" borderId="38" xfId="0" applyFont="1" applyFill="1" applyBorder="1" applyAlignment="1">
      <alignment horizontal="left" vertical="center" wrapText="1"/>
    </xf>
    <xf numFmtId="0" fontId="59" fillId="4" borderId="86" xfId="66" applyFont="1" applyFill="1" applyBorder="1" applyAlignment="1">
      <alignment horizontal="center" vertical="center"/>
    </xf>
    <xf numFmtId="0" fontId="49" fillId="3" borderId="94" xfId="0" applyFont="1" applyFill="1" applyBorder="1" applyAlignment="1">
      <alignment horizontal="center" vertical="center"/>
    </xf>
    <xf numFmtId="0" fontId="49" fillId="3" borderId="31" xfId="0" applyFont="1" applyFill="1" applyBorder="1" applyAlignment="1">
      <alignment horizontal="center" vertical="center"/>
    </xf>
    <xf numFmtId="0" fontId="49" fillId="3" borderId="13" xfId="0" applyFont="1" applyFill="1" applyBorder="1" applyAlignment="1">
      <alignment horizontal="center" vertical="center"/>
    </xf>
    <xf numFmtId="0" fontId="51" fillId="4" borderId="34" xfId="0" applyFont="1" applyFill="1" applyBorder="1" applyAlignment="1">
      <alignment horizontal="left" wrapText="1"/>
    </xf>
    <xf numFmtId="0" fontId="51" fillId="4" borderId="0" xfId="0" applyFont="1" applyFill="1" applyAlignment="1">
      <alignment horizontal="left" wrapText="1"/>
    </xf>
    <xf numFmtId="0" fontId="49" fillId="6" borderId="6" xfId="0" applyFont="1" applyFill="1" applyBorder="1" applyAlignment="1">
      <alignment horizontal="center" vertical="center"/>
    </xf>
    <xf numFmtId="0" fontId="49" fillId="6" borderId="8" xfId="0" applyFont="1" applyFill="1" applyBorder="1" applyAlignment="1">
      <alignment horizontal="center" vertical="center"/>
    </xf>
    <xf numFmtId="0" fontId="51" fillId="4" borderId="88" xfId="0" applyFont="1" applyFill="1" applyBorder="1" applyAlignment="1">
      <alignment horizontal="left" vertical="center" wrapText="1"/>
    </xf>
    <xf numFmtId="0" fontId="51" fillId="4" borderId="89" xfId="0" applyFont="1" applyFill="1" applyBorder="1" applyAlignment="1">
      <alignment horizontal="left" vertical="center" wrapText="1"/>
    </xf>
    <xf numFmtId="0" fontId="50" fillId="5" borderId="0" xfId="0" applyFont="1" applyFill="1" applyAlignment="1">
      <alignment horizontal="center" vertical="center" wrapText="1"/>
    </xf>
    <xf numFmtId="0" fontId="52" fillId="4" borderId="35" xfId="0" applyFont="1" applyFill="1" applyBorder="1" applyAlignment="1">
      <alignment horizontal="left" vertical="center"/>
    </xf>
    <xf numFmtId="0" fontId="52" fillId="4" borderId="36" xfId="0" applyFont="1" applyFill="1" applyBorder="1" applyAlignment="1">
      <alignment horizontal="left" vertical="center"/>
    </xf>
    <xf numFmtId="0" fontId="52" fillId="4" borderId="37" xfId="0" applyFont="1" applyFill="1" applyBorder="1" applyAlignment="1">
      <alignment horizontal="left" vertical="center"/>
    </xf>
    <xf numFmtId="0" fontId="51" fillId="4" borderId="39" xfId="0" applyFont="1" applyFill="1" applyBorder="1" applyAlignment="1">
      <alignment horizontal="left" vertical="center" wrapText="1"/>
    </xf>
    <xf numFmtId="0" fontId="51" fillId="4" borderId="40" xfId="0" applyFont="1" applyFill="1" applyBorder="1" applyAlignment="1">
      <alignment horizontal="left" vertical="center" wrapText="1"/>
    </xf>
    <xf numFmtId="0" fontId="51" fillId="4" borderId="41" xfId="0" applyFont="1" applyFill="1" applyBorder="1" applyAlignment="1">
      <alignment horizontal="left" vertical="center" wrapText="1"/>
    </xf>
    <xf numFmtId="0" fontId="51" fillId="4" borderId="39" xfId="0" applyFont="1" applyFill="1" applyBorder="1" applyAlignment="1">
      <alignment horizontal="left" vertical="center"/>
    </xf>
    <xf numFmtId="0" fontId="51" fillId="4" borderId="40" xfId="0" applyFont="1" applyFill="1" applyBorder="1" applyAlignment="1">
      <alignment horizontal="left" vertical="center"/>
    </xf>
    <xf numFmtId="0" fontId="51" fillId="4" borderId="41" xfId="0" applyFont="1" applyFill="1" applyBorder="1" applyAlignment="1">
      <alignment horizontal="left" vertical="center"/>
    </xf>
    <xf numFmtId="0" fontId="55" fillId="0" borderId="0" xfId="0" applyFont="1" applyAlignment="1">
      <alignment horizontal="left" wrapText="1"/>
    </xf>
    <xf numFmtId="43" fontId="55" fillId="0" borderId="36" xfId="4" applyFont="1" applyFill="1" applyBorder="1" applyAlignment="1">
      <alignment horizontal="left" vertical="center" wrapText="1"/>
    </xf>
    <xf numFmtId="43" fontId="55" fillId="0" borderId="0" xfId="4" applyFont="1" applyFill="1" applyBorder="1" applyAlignment="1">
      <alignment horizontal="left" vertical="center" wrapText="1"/>
    </xf>
    <xf numFmtId="0" fontId="60" fillId="4" borderId="39" xfId="66" applyFont="1" applyFill="1" applyBorder="1" applyAlignment="1">
      <alignment horizontal="left"/>
    </xf>
    <xf numFmtId="0" fontId="60" fillId="4" borderId="40" xfId="66" applyFont="1" applyFill="1" applyBorder="1" applyAlignment="1">
      <alignment horizontal="left"/>
    </xf>
    <xf numFmtId="0" fontId="60" fillId="4" borderId="41" xfId="66" applyFont="1" applyFill="1" applyBorder="1" applyAlignment="1">
      <alignment horizontal="left"/>
    </xf>
    <xf numFmtId="0" fontId="54" fillId="4" borderId="34" xfId="0" applyFont="1" applyFill="1" applyBorder="1" applyAlignment="1">
      <alignment horizontal="left" vertical="center"/>
    </xf>
    <xf numFmtId="0" fontId="54" fillId="4" borderId="0" xfId="0" applyFont="1" applyFill="1" applyAlignment="1">
      <alignment horizontal="left" vertical="center"/>
    </xf>
    <xf numFmtId="0" fontId="54" fillId="4" borderId="38" xfId="0" applyFont="1" applyFill="1" applyBorder="1" applyAlignment="1">
      <alignment horizontal="left" vertical="center"/>
    </xf>
    <xf numFmtId="0" fontId="51" fillId="4" borderId="38" xfId="0" applyFont="1" applyFill="1" applyBorder="1" applyAlignment="1">
      <alignment horizontal="left" wrapText="1"/>
    </xf>
  </cellXfs>
  <cellStyles count="70">
    <cellStyle name="Excel Built-in Normal" xfId="8"/>
    <cellStyle name="Hiperlink" xfId="66" builtinId="8"/>
    <cellStyle name="Hyperlink 2" xfId="9"/>
    <cellStyle name="Hyperlink 3" xfId="10"/>
    <cellStyle name="Moeda" xfId="1" builtinId="4"/>
    <cellStyle name="Moeda 2" xfId="12"/>
    <cellStyle name="Moeda 2 2" xfId="13"/>
    <cellStyle name="Moeda 2 2 2" xfId="14"/>
    <cellStyle name="Moeda 2 2 3" xfId="15"/>
    <cellStyle name="Moeda 2 2 4" xfId="16"/>
    <cellStyle name="Moeda 2 3" xfId="17"/>
    <cellStyle name="Moeda 2 4" xfId="18"/>
    <cellStyle name="Moeda 2 5" xfId="65"/>
    <cellStyle name="Moeda 3" xfId="19"/>
    <cellStyle name="Moeda 3 2" xfId="20"/>
    <cellStyle name="Moeda 3 3" xfId="21"/>
    <cellStyle name="Moeda 3 4" xfId="22"/>
    <cellStyle name="Moeda 4" xfId="23"/>
    <cellStyle name="Moeda 4 2" xfId="24"/>
    <cellStyle name="Moeda 4 2 2" xfId="25"/>
    <cellStyle name="Moeda 4 3" xfId="26"/>
    <cellStyle name="Moeda 5" xfId="27"/>
    <cellStyle name="Moeda 5 2" xfId="28"/>
    <cellStyle name="Moeda 6" xfId="29"/>
    <cellStyle name="Moeda 7" xfId="11"/>
    <cellStyle name="Moeda 8" xfId="64"/>
    <cellStyle name="Moeda 9" xfId="5"/>
    <cellStyle name="Normal" xfId="0" builtinId="0"/>
    <cellStyle name="Normal 2" xfId="3"/>
    <cellStyle name="Normal 2 2" xfId="31"/>
    <cellStyle name="Normal 2 3" xfId="30"/>
    <cellStyle name="Normal 2 4" xfId="6"/>
    <cellStyle name="Normal 3" xfId="32"/>
    <cellStyle name="Normal 3 2" xfId="33"/>
    <cellStyle name="Normal 3 2 2" xfId="34"/>
    <cellStyle name="Normal 3 3" xfId="68"/>
    <cellStyle name="Normal 4" xfId="35"/>
    <cellStyle name="Normal 4 2" xfId="69"/>
    <cellStyle name="Normal 5" xfId="36"/>
    <cellStyle name="Normal 5 2" xfId="67"/>
    <cellStyle name="Normal 6" xfId="7"/>
    <cellStyle name="Porcentagem" xfId="2" builtinId="5"/>
    <cellStyle name="Porcentagem 2" xfId="38"/>
    <cellStyle name="Porcentagem 3" xfId="39"/>
    <cellStyle name="Porcentagem 3 2" xfId="40"/>
    <cellStyle name="Porcentagem 4" xfId="41"/>
    <cellStyle name="Porcentagem 5" xfId="42"/>
    <cellStyle name="Porcentagem 6" xfId="43"/>
    <cellStyle name="Porcentagem 7" xfId="37"/>
    <cellStyle name="Separador de milhares 2" xfId="44"/>
    <cellStyle name="Separador de milhares 2 2" xfId="45"/>
    <cellStyle name="Separador de milhares 2 2 2" xfId="46"/>
    <cellStyle name="Separador de milhares 2 3" xfId="47"/>
    <cellStyle name="Separador de milhares 2 4" xfId="48"/>
    <cellStyle name="Separador de milhares 3" xfId="49"/>
    <cellStyle name="Separador de milhares 3 2" xfId="50"/>
    <cellStyle name="Separador de milhares 3 3" xfId="51"/>
    <cellStyle name="Separador de milhares 4" xfId="52"/>
    <cellStyle name="Separador de milhares 5" xfId="53"/>
    <cellStyle name="Título 1 1" xfId="54"/>
    <cellStyle name="Título 1 1 1" xfId="55"/>
    <cellStyle name="Título 1 1 1 1" xfId="56"/>
    <cellStyle name="Título 1 1 1 1 1" xfId="57"/>
    <cellStyle name="Título 1 1 1 1 1 1" xfId="58"/>
    <cellStyle name="Título 1 1 1 1 1 1 1" xfId="59"/>
    <cellStyle name="Vírgula" xfId="4" builtinId="3"/>
    <cellStyle name="Vírgula 2" xfId="61"/>
    <cellStyle name="Vírgula 2 2" xfId="62"/>
    <cellStyle name="Vírgula 3" xfId="63"/>
    <cellStyle name="Vírgula 4" xfId="60"/>
  </cellStyles>
  <dxfs count="0"/>
  <tableStyles count="0" defaultTableStyle="TableStyleMedium2" defaultPivotStyle="PivotStyleLight16"/>
  <colors>
    <mruColors>
      <color rgb="FF3333FF"/>
      <color rgb="FF2D4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8.xml"/><Relationship Id="rId5" Type="http://schemas.openxmlformats.org/officeDocument/2006/relationships/vmlDrawing" Target="../drawings/vmlDrawing8.v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9.xml"/><Relationship Id="rId5" Type="http://schemas.openxmlformats.org/officeDocument/2006/relationships/vmlDrawing" Target="../drawings/vmlDrawing9.v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10.xml"/><Relationship Id="rId5" Type="http://schemas.openxmlformats.org/officeDocument/2006/relationships/vmlDrawing" Target="../drawings/vmlDrawing10.vm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11.xml"/><Relationship Id="rId5" Type="http://schemas.openxmlformats.org/officeDocument/2006/relationships/vmlDrawing" Target="../drawings/vmlDrawing11.v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12.xml"/><Relationship Id="rId5" Type="http://schemas.openxmlformats.org/officeDocument/2006/relationships/vmlDrawing" Target="../drawings/vmlDrawing12.vm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13.xml"/><Relationship Id="rId5" Type="http://schemas.openxmlformats.org/officeDocument/2006/relationships/vmlDrawing" Target="../drawings/vmlDrawing13.vml"/><Relationship Id="rId4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14.xml"/><Relationship Id="rId5" Type="http://schemas.openxmlformats.org/officeDocument/2006/relationships/vmlDrawing" Target="../drawings/vmlDrawing14.vm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15.xml"/><Relationship Id="rId5" Type="http://schemas.openxmlformats.org/officeDocument/2006/relationships/vmlDrawing" Target="../drawings/vmlDrawing15.vml"/><Relationship Id="rId4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17.xml"/><Relationship Id="rId5" Type="http://schemas.openxmlformats.org/officeDocument/2006/relationships/vmlDrawing" Target="../drawings/vmlDrawing17.vml"/><Relationship Id="rId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18.xml"/><Relationship Id="rId5" Type="http://schemas.openxmlformats.org/officeDocument/2006/relationships/vmlDrawing" Target="../drawings/vmlDrawing18.v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19.xml"/><Relationship Id="rId5" Type="http://schemas.openxmlformats.org/officeDocument/2006/relationships/vmlDrawing" Target="../drawings/vmlDrawing19.vml"/><Relationship Id="rId4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20.xml"/><Relationship Id="rId5" Type="http://schemas.openxmlformats.org/officeDocument/2006/relationships/vmlDrawing" Target="../drawings/vmlDrawing20.vml"/><Relationship Id="rId4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21.xml"/><Relationship Id="rId5" Type="http://schemas.openxmlformats.org/officeDocument/2006/relationships/vmlDrawing" Target="../drawings/vmlDrawing21.v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22.xml"/><Relationship Id="rId5" Type="http://schemas.openxmlformats.org/officeDocument/2006/relationships/vmlDrawing" Target="../drawings/vmlDrawing22.vml"/><Relationship Id="rId4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23.xml"/><Relationship Id="rId5" Type="http://schemas.openxmlformats.org/officeDocument/2006/relationships/vmlDrawing" Target="../drawings/vmlDrawing23.vml"/><Relationship Id="rId4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24.xml"/><Relationship Id="rId5" Type="http://schemas.openxmlformats.org/officeDocument/2006/relationships/vmlDrawing" Target="../drawings/vmlDrawing24.v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25.xml"/><Relationship Id="rId5" Type="http://schemas.openxmlformats.org/officeDocument/2006/relationships/vmlDrawing" Target="../drawings/vmlDrawing25.vml"/><Relationship Id="rId4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26.xml"/><Relationship Id="rId5" Type="http://schemas.openxmlformats.org/officeDocument/2006/relationships/vmlDrawing" Target="../drawings/vmlDrawing26.vml"/><Relationship Id="rId4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27.xml"/><Relationship Id="rId5" Type="http://schemas.openxmlformats.org/officeDocument/2006/relationships/vmlDrawing" Target="../drawings/vmlDrawing27.vml"/><Relationship Id="rId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28.xml"/><Relationship Id="rId5" Type="http://schemas.openxmlformats.org/officeDocument/2006/relationships/vmlDrawing" Target="../drawings/vmlDrawing28.vml"/><Relationship Id="rId4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tj.jus.br/wp-content/uploads/Manual_do_Modelo_de_Planilhas_de_Custos_do_STJ.pdf" TargetMode="External"/><Relationship Id="rId2" Type="http://schemas.openxmlformats.org/officeDocument/2006/relationships/hyperlink" Target="https://transparencia.stj.jus.br/wp-content/uploads/Manual_do_Modelo_de_Planilhas_de_Custos_do_STJ.pdf" TargetMode="External"/><Relationship Id="rId1" Type="http://schemas.openxmlformats.org/officeDocument/2006/relationships/hyperlink" Target="https://transparencia.stj.jus.br/wp-content/uploads/Manual_do_Modelo_de_Planilhas_de_Custos_do_STJ.pdf" TargetMode="External"/><Relationship Id="rId6" Type="http://schemas.openxmlformats.org/officeDocument/2006/relationships/comments" Target="../comments7.xml"/><Relationship Id="rId5" Type="http://schemas.openxmlformats.org/officeDocument/2006/relationships/vmlDrawing" Target="../drawings/vmlDrawing7.v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opLeftCell="A7" zoomScale="115" zoomScaleNormal="115" workbookViewId="0">
      <selection activeCell="B20" sqref="B20"/>
    </sheetView>
  </sheetViews>
  <sheetFormatPr defaultRowHeight="15" x14ac:dyDescent="0.25"/>
  <cols>
    <col min="2" max="2" width="55.42578125" customWidth="1"/>
    <col min="3" max="3" width="15.5703125" customWidth="1"/>
    <col min="4" max="4" width="14.85546875" customWidth="1"/>
    <col min="5" max="5" width="17.5703125" customWidth="1"/>
    <col min="6" max="6" width="18.85546875" bestFit="1" customWidth="1"/>
    <col min="7" max="7" width="14.85546875" customWidth="1"/>
    <col min="8" max="8" width="11.5703125" customWidth="1"/>
    <col min="9" max="9" width="14.85546875" customWidth="1"/>
    <col min="10" max="10" width="11.42578125" customWidth="1"/>
    <col min="11" max="11" width="11.140625" customWidth="1"/>
  </cols>
  <sheetData>
    <row r="1" spans="1:11" ht="24" customHeight="1" thickBot="1" x14ac:dyDescent="0.3">
      <c r="A1" s="316" t="s">
        <v>54</v>
      </c>
      <c r="B1" s="316"/>
      <c r="C1" s="316"/>
      <c r="D1" s="316"/>
      <c r="E1" s="316"/>
      <c r="F1" s="316"/>
      <c r="G1" s="14"/>
      <c r="H1" s="14"/>
      <c r="I1" s="14"/>
    </row>
    <row r="2" spans="1:11" ht="21.95" customHeight="1" x14ac:dyDescent="0.25">
      <c r="A2" s="325" t="s">
        <v>316</v>
      </c>
      <c r="B2" s="326"/>
      <c r="C2" s="326"/>
      <c r="D2" s="326"/>
      <c r="E2" s="326"/>
      <c r="F2" s="327"/>
      <c r="G2" s="15"/>
    </row>
    <row r="3" spans="1:11" ht="14.45" x14ac:dyDescent="0.3">
      <c r="A3" s="328"/>
      <c r="B3" s="329"/>
      <c r="C3" s="329"/>
      <c r="D3" s="329"/>
      <c r="E3" s="329"/>
      <c r="F3" s="330"/>
    </row>
    <row r="4" spans="1:11" ht="59.25" customHeight="1" thickBot="1" x14ac:dyDescent="0.3">
      <c r="A4" s="331" t="s">
        <v>160</v>
      </c>
      <c r="B4" s="332"/>
      <c r="C4" s="332"/>
      <c r="D4" s="332"/>
      <c r="E4" s="332"/>
      <c r="F4" s="333"/>
    </row>
    <row r="5" spans="1:11" ht="31.5" customHeight="1" x14ac:dyDescent="0.25">
      <c r="A5" s="16" t="s">
        <v>62</v>
      </c>
      <c r="B5" s="17" t="s">
        <v>150</v>
      </c>
      <c r="C5" s="17" t="s">
        <v>172</v>
      </c>
      <c r="D5" s="17" t="s">
        <v>173</v>
      </c>
      <c r="E5" s="17" t="s">
        <v>174</v>
      </c>
      <c r="F5" s="18" t="s">
        <v>175</v>
      </c>
      <c r="H5" s="11"/>
      <c r="I5" s="11"/>
      <c r="J5" s="11"/>
      <c r="K5" s="11"/>
    </row>
    <row r="6" spans="1:11" ht="18" customHeight="1" x14ac:dyDescent="0.3">
      <c r="A6" s="19">
        <v>1</v>
      </c>
      <c r="B6" s="307" t="s">
        <v>157</v>
      </c>
      <c r="C6" s="21">
        <v>120</v>
      </c>
      <c r="D6" s="20">
        <f>'1 AUX ADM'!G110</f>
        <v>5776.3290958392818</v>
      </c>
      <c r="E6" s="20">
        <f>C6*D6</f>
        <v>693159.49150071386</v>
      </c>
      <c r="F6" s="22">
        <f>E6*12</f>
        <v>8317913.8980085663</v>
      </c>
      <c r="G6" s="296"/>
      <c r="H6" s="297"/>
      <c r="I6" s="297"/>
      <c r="J6" s="297"/>
      <c r="K6" s="297"/>
    </row>
    <row r="7" spans="1:11" ht="30" customHeight="1" x14ac:dyDescent="0.25">
      <c r="A7" s="19">
        <v>2</v>
      </c>
      <c r="B7" s="307" t="s">
        <v>320</v>
      </c>
      <c r="C7" s="21">
        <v>76</v>
      </c>
      <c r="D7" s="20">
        <f>'2 AUX LIMP. INSA. MÁX 12x36'!G111</f>
        <v>5994.6752774825845</v>
      </c>
      <c r="E7" s="20">
        <f t="shared" ref="E7:E33" si="0">C7*D7</f>
        <v>455595.3210886764</v>
      </c>
      <c r="F7" s="22">
        <f t="shared" ref="F7:F33" si="1">E7*12</f>
        <v>5467143.853064117</v>
      </c>
    </row>
    <row r="8" spans="1:11" ht="30" customHeight="1" x14ac:dyDescent="0.25">
      <c r="A8" s="19">
        <v>3</v>
      </c>
      <c r="B8" s="307" t="s">
        <v>323</v>
      </c>
      <c r="C8" s="21">
        <v>12</v>
      </c>
      <c r="D8" s="20">
        <f>'3 AUX LIMP. INSA. MÁX 12x36 NOT'!G111</f>
        <v>6846.810209970974</v>
      </c>
      <c r="E8" s="20">
        <f t="shared" si="0"/>
        <v>82161.722519651696</v>
      </c>
      <c r="F8" s="22">
        <f t="shared" si="1"/>
        <v>985940.67023582035</v>
      </c>
    </row>
    <row r="9" spans="1:11" ht="30" customHeight="1" x14ac:dyDescent="0.25">
      <c r="A9" s="19">
        <v>4</v>
      </c>
      <c r="B9" s="307" t="s">
        <v>324</v>
      </c>
      <c r="C9" s="21">
        <v>239</v>
      </c>
      <c r="D9" s="20">
        <f>'4 AUX LIMP. INSA. MÁX.'!G110</f>
        <v>6304.6273273081697</v>
      </c>
      <c r="E9" s="20">
        <f t="shared" si="0"/>
        <v>1506805.9312266526</v>
      </c>
      <c r="F9" s="22">
        <f t="shared" si="1"/>
        <v>18081671.174719833</v>
      </c>
    </row>
    <row r="10" spans="1:11" ht="18" customHeight="1" x14ac:dyDescent="0.25">
      <c r="A10" s="19">
        <v>5</v>
      </c>
      <c r="B10" s="307" t="s">
        <v>295</v>
      </c>
      <c r="C10" s="21">
        <v>8</v>
      </c>
      <c r="D10" s="20">
        <f>'5 AUX VETERINÁRIO 12x36'!G111</f>
        <v>5291.7491745861971</v>
      </c>
      <c r="E10" s="20">
        <f t="shared" si="0"/>
        <v>42333.993396689577</v>
      </c>
      <c r="F10" s="22">
        <f t="shared" si="1"/>
        <v>508007.92076027492</v>
      </c>
    </row>
    <row r="11" spans="1:11" ht="18" customHeight="1" x14ac:dyDescent="0.3">
      <c r="A11" s="19">
        <v>6</v>
      </c>
      <c r="B11" s="307" t="s">
        <v>161</v>
      </c>
      <c r="C11" s="21">
        <v>98</v>
      </c>
      <c r="D11" s="20">
        <f>'6 AUXILIAR DE COZINHA'!G110</f>
        <v>4941.8108007523952</v>
      </c>
      <c r="E11" s="20">
        <f t="shared" si="0"/>
        <v>484297.45847373473</v>
      </c>
      <c r="F11" s="22">
        <f t="shared" si="1"/>
        <v>5811569.5016848166</v>
      </c>
    </row>
    <row r="12" spans="1:11" ht="18" customHeight="1" x14ac:dyDescent="0.3">
      <c r="A12" s="19">
        <v>7</v>
      </c>
      <c r="B12" s="307" t="s">
        <v>296</v>
      </c>
      <c r="C12" s="21">
        <v>103</v>
      </c>
      <c r="D12" s="20">
        <f>'7 COZINHEIRO '!G110</f>
        <v>5549.0542878084507</v>
      </c>
      <c r="E12" s="20">
        <f t="shared" si="0"/>
        <v>571552.59164427046</v>
      </c>
      <c r="F12" s="22">
        <f t="shared" si="1"/>
        <v>6858631.099731246</v>
      </c>
    </row>
    <row r="13" spans="1:11" ht="18" customHeight="1" x14ac:dyDescent="0.3">
      <c r="A13" s="19">
        <v>8</v>
      </c>
      <c r="B13" s="307" t="s">
        <v>297</v>
      </c>
      <c r="C13" s="21">
        <v>6</v>
      </c>
      <c r="D13" s="20">
        <f>'8 COZINHEIRO 12x36 '!G111</f>
        <v>5261.1827385126762</v>
      </c>
      <c r="E13" s="20">
        <f>C13*D13</f>
        <v>31567.096431076057</v>
      </c>
      <c r="F13" s="22">
        <f>E13*12</f>
        <v>378805.15717291267</v>
      </c>
    </row>
    <row r="14" spans="1:11" ht="18" customHeight="1" x14ac:dyDescent="0.3">
      <c r="A14" s="19">
        <v>9</v>
      </c>
      <c r="B14" s="307" t="s">
        <v>256</v>
      </c>
      <c r="C14" s="21">
        <v>60</v>
      </c>
      <c r="D14" s="20">
        <f>'9 LACTARISTA'!G110</f>
        <v>4717.5250617185911</v>
      </c>
      <c r="E14" s="20">
        <f t="shared" si="0"/>
        <v>283051.50370311545</v>
      </c>
      <c r="F14" s="22">
        <f t="shared" si="1"/>
        <v>3396618.0444373852</v>
      </c>
    </row>
    <row r="15" spans="1:11" ht="18" customHeight="1" x14ac:dyDescent="0.3">
      <c r="A15" s="19">
        <v>10</v>
      </c>
      <c r="B15" s="307" t="s">
        <v>162</v>
      </c>
      <c r="C15" s="21">
        <v>102</v>
      </c>
      <c r="D15" s="20">
        <f>'10 MONITOR DE TRANSPORTE'!G110</f>
        <v>5790.0151664501409</v>
      </c>
      <c r="E15" s="20">
        <f t="shared" si="0"/>
        <v>590581.5469779144</v>
      </c>
      <c r="F15" s="22">
        <f t="shared" si="1"/>
        <v>7086978.5637349728</v>
      </c>
    </row>
    <row r="16" spans="1:11" ht="18" customHeight="1" x14ac:dyDescent="0.25">
      <c r="A16" s="19">
        <v>11</v>
      </c>
      <c r="B16" s="307" t="s">
        <v>298</v>
      </c>
      <c r="C16" s="21">
        <v>6</v>
      </c>
      <c r="D16" s="20">
        <f>'11 MOT AMBULÂNC 12x36 DIURNO'!G111</f>
        <v>5178.5266393749298</v>
      </c>
      <c r="E16" s="20">
        <f t="shared" si="0"/>
        <v>31071.159836249579</v>
      </c>
      <c r="F16" s="22">
        <f t="shared" si="1"/>
        <v>372853.91803499497</v>
      </c>
    </row>
    <row r="17" spans="1:6" ht="18" customHeight="1" x14ac:dyDescent="0.25">
      <c r="A17" s="19">
        <v>12</v>
      </c>
      <c r="B17" s="307" t="s">
        <v>321</v>
      </c>
      <c r="C17" s="21">
        <v>4</v>
      </c>
      <c r="D17" s="20">
        <f>'12 MOT AMBULÂNC 12x36 NOTURNO'!G111</f>
        <v>5658.3489475078786</v>
      </c>
      <c r="E17" s="20">
        <f t="shared" si="0"/>
        <v>22633.395790031514</v>
      </c>
      <c r="F17" s="22">
        <f t="shared" si="1"/>
        <v>271600.74948037817</v>
      </c>
    </row>
    <row r="18" spans="1:6" ht="18" customHeight="1" x14ac:dyDescent="0.25">
      <c r="A18" s="19">
        <v>13</v>
      </c>
      <c r="B18" s="307" t="s">
        <v>163</v>
      </c>
      <c r="C18" s="21">
        <v>6</v>
      </c>
      <c r="D18" s="20">
        <f>'13 MOT DE CAMINHÃO'!G110</f>
        <v>4883.58478002845</v>
      </c>
      <c r="E18" s="20">
        <f t="shared" si="0"/>
        <v>29301.5086801707</v>
      </c>
      <c r="F18" s="22">
        <f t="shared" si="1"/>
        <v>351618.10416204843</v>
      </c>
    </row>
    <row r="19" spans="1:6" ht="18" customHeight="1" x14ac:dyDescent="0.25">
      <c r="A19" s="19">
        <v>14</v>
      </c>
      <c r="B19" s="307" t="s">
        <v>165</v>
      </c>
      <c r="C19" s="21">
        <v>80</v>
      </c>
      <c r="D19" s="20">
        <f>'14 MOT DE ÔNIBUS'!G110</f>
        <v>4717.5250617185911</v>
      </c>
      <c r="E19" s="20">
        <f t="shared" si="0"/>
        <v>377402.00493748731</v>
      </c>
      <c r="F19" s="22">
        <f t="shared" si="1"/>
        <v>4528824.0592498481</v>
      </c>
    </row>
    <row r="20" spans="1:6" ht="18" customHeight="1" x14ac:dyDescent="0.3">
      <c r="A20" s="19">
        <v>15</v>
      </c>
      <c r="B20" s="307" t="s">
        <v>164</v>
      </c>
      <c r="C20" s="21">
        <v>65</v>
      </c>
      <c r="D20" s="20">
        <f>'15 MOTORISTA DE CARRO'!G110</f>
        <v>4717.5250617185911</v>
      </c>
      <c r="E20" s="20">
        <f t="shared" si="0"/>
        <v>306639.12901170843</v>
      </c>
      <c r="F20" s="22">
        <f t="shared" si="1"/>
        <v>3679669.5481405011</v>
      </c>
    </row>
    <row r="21" spans="1:6" ht="18" customHeight="1" x14ac:dyDescent="0.3">
      <c r="A21" s="19">
        <v>16</v>
      </c>
      <c r="B21" s="307" t="s">
        <v>242</v>
      </c>
      <c r="C21" s="21">
        <v>20</v>
      </c>
      <c r="D21" s="20">
        <f>'16 MOT CARRO TRANSP. PACIENTE'!G110</f>
        <v>5466.3981886707043</v>
      </c>
      <c r="E21" s="20">
        <f t="shared" si="0"/>
        <v>109327.96377341409</v>
      </c>
      <c r="F21" s="22">
        <f t="shared" si="1"/>
        <v>1311935.565280969</v>
      </c>
    </row>
    <row r="22" spans="1:6" ht="18" customHeight="1" x14ac:dyDescent="0.3">
      <c r="A22" s="19">
        <v>17</v>
      </c>
      <c r="B22" s="307" t="s">
        <v>299</v>
      </c>
      <c r="C22" s="21">
        <v>4</v>
      </c>
      <c r="D22" s="20">
        <f>'17 MOT DE CARRO 12x36'!G111</f>
        <v>4429.6535124228176</v>
      </c>
      <c r="E22" s="20">
        <f t="shared" si="0"/>
        <v>17718.61404969127</v>
      </c>
      <c r="F22" s="22">
        <f t="shared" si="1"/>
        <v>212623.36859629524</v>
      </c>
    </row>
    <row r="23" spans="1:6" ht="18" customHeight="1" x14ac:dyDescent="0.3">
      <c r="A23" s="19">
        <v>18</v>
      </c>
      <c r="B23" s="307" t="s">
        <v>322</v>
      </c>
      <c r="C23" s="21">
        <v>2</v>
      </c>
      <c r="D23" s="20">
        <f>'18 MOT DE CARRO 12x36 NOTURNO'!G111</f>
        <v>4832.80002023829</v>
      </c>
      <c r="E23" s="20">
        <f t="shared" si="0"/>
        <v>9665.60004047658</v>
      </c>
      <c r="F23" s="22">
        <f t="shared" si="1"/>
        <v>115987.20048571896</v>
      </c>
    </row>
    <row r="24" spans="1:6" ht="18" customHeight="1" x14ac:dyDescent="0.25">
      <c r="A24" s="19">
        <v>19</v>
      </c>
      <c r="B24" s="307" t="s">
        <v>261</v>
      </c>
      <c r="C24" s="21">
        <v>22</v>
      </c>
      <c r="D24" s="20">
        <f>'19 OP. DE MOV E ARM. CARGA'!G110</f>
        <v>6021.3680475160563</v>
      </c>
      <c r="E24" s="20">
        <f t="shared" si="0"/>
        <v>132470.09704535324</v>
      </c>
      <c r="F24" s="22">
        <f t="shared" si="1"/>
        <v>1589641.1645442387</v>
      </c>
    </row>
    <row r="25" spans="1:6" ht="18" customHeight="1" x14ac:dyDescent="0.25">
      <c r="A25" s="19">
        <v>20</v>
      </c>
      <c r="B25" s="308" t="s">
        <v>257</v>
      </c>
      <c r="C25" s="21">
        <v>2</v>
      </c>
      <c r="D25" s="20">
        <f>'20 OP. MAQUINA DE PINTAR'!G110</f>
        <v>6215.2713156228165</v>
      </c>
      <c r="E25" s="20">
        <f t="shared" si="0"/>
        <v>12430.542631245633</v>
      </c>
      <c r="F25" s="22">
        <f t="shared" si="1"/>
        <v>149166.5115749476</v>
      </c>
    </row>
    <row r="26" spans="1:6" ht="18" customHeight="1" x14ac:dyDescent="0.3">
      <c r="A26" s="19">
        <v>21</v>
      </c>
      <c r="B26" s="307" t="s">
        <v>300</v>
      </c>
      <c r="C26" s="21">
        <v>18</v>
      </c>
      <c r="D26" s="20">
        <f>'21 CONTROL ACESSO 12x36'!G111</f>
        <v>5480.4763881473245</v>
      </c>
      <c r="E26" s="20">
        <f t="shared" si="0"/>
        <v>98648.574986651845</v>
      </c>
      <c r="F26" s="22">
        <f t="shared" si="1"/>
        <v>1183782.8998398222</v>
      </c>
    </row>
    <row r="27" spans="1:6" ht="18" customHeight="1" x14ac:dyDescent="0.3">
      <c r="A27" s="19">
        <v>22</v>
      </c>
      <c r="B27" s="307" t="s">
        <v>301</v>
      </c>
      <c r="C27" s="21">
        <v>94</v>
      </c>
      <c r="D27" s="20">
        <f>'22 CONTROL ACESSO'!G110</f>
        <v>5825.8159656121143</v>
      </c>
      <c r="E27" s="20">
        <f t="shared" si="0"/>
        <v>547626.70076753874</v>
      </c>
      <c r="F27" s="22">
        <f t="shared" si="1"/>
        <v>6571520.4092104649</v>
      </c>
    </row>
    <row r="28" spans="1:6" ht="18" customHeight="1" x14ac:dyDescent="0.3">
      <c r="A28" s="19">
        <v>23</v>
      </c>
      <c r="B28" s="307" t="s">
        <v>166</v>
      </c>
      <c r="C28" s="21">
        <v>53</v>
      </c>
      <c r="D28" s="20">
        <f>'23 RECEPCIONISTA'!G110</f>
        <v>5796.4612830067599</v>
      </c>
      <c r="E28" s="20">
        <f t="shared" si="0"/>
        <v>307212.44799935829</v>
      </c>
      <c r="F28" s="22">
        <f t="shared" si="1"/>
        <v>3686549.3759922995</v>
      </c>
    </row>
    <row r="29" spans="1:6" ht="18" customHeight="1" x14ac:dyDescent="0.25">
      <c r="A29" s="19">
        <v>24</v>
      </c>
      <c r="B29" s="307" t="s">
        <v>167</v>
      </c>
      <c r="C29" s="21">
        <v>15</v>
      </c>
      <c r="D29" s="20">
        <f>'24 TÉC INFORMÁTICA'!G110</f>
        <v>4717.5250617185911</v>
      </c>
      <c r="E29" s="20">
        <f t="shared" si="0"/>
        <v>70762.875925778862</v>
      </c>
      <c r="F29" s="22">
        <f t="shared" si="1"/>
        <v>849154.51110934629</v>
      </c>
    </row>
    <row r="30" spans="1:6" ht="18" customHeight="1" x14ac:dyDescent="0.3">
      <c r="A30" s="19">
        <v>25</v>
      </c>
      <c r="B30" s="307" t="s">
        <v>168</v>
      </c>
      <c r="C30" s="21">
        <v>2</v>
      </c>
      <c r="D30" s="20">
        <f>'25 TRATORISTA'!G110</f>
        <v>7106.7593524554941</v>
      </c>
      <c r="E30" s="20">
        <f t="shared" si="0"/>
        <v>14213.518704910988</v>
      </c>
      <c r="F30" s="22">
        <f t="shared" si="1"/>
        <v>170562.22445893186</v>
      </c>
    </row>
    <row r="31" spans="1:6" ht="18" customHeight="1" x14ac:dyDescent="0.25">
      <c r="A31" s="19">
        <v>26</v>
      </c>
      <c r="B31" s="307" t="s">
        <v>272</v>
      </c>
      <c r="C31" s="21">
        <v>300</v>
      </c>
      <c r="D31" s="20">
        <f>'26 AUX EDUC APOIO INCLUSIV '!G110</f>
        <v>4717.5250617185911</v>
      </c>
      <c r="E31" s="20">
        <f t="shared" si="0"/>
        <v>1415257.5185155773</v>
      </c>
      <c r="F31" s="22">
        <f t="shared" si="1"/>
        <v>16983090.222186927</v>
      </c>
    </row>
    <row r="32" spans="1:6" ht="18" customHeight="1" x14ac:dyDescent="0.25">
      <c r="A32" s="19">
        <v>27</v>
      </c>
      <c r="B32" s="307" t="s">
        <v>243</v>
      </c>
      <c r="C32" s="21">
        <v>5</v>
      </c>
      <c r="D32" s="20">
        <f>'27 BORRACHEIRO'!G110</f>
        <v>4717.5250617185911</v>
      </c>
      <c r="E32" s="20">
        <f t="shared" si="0"/>
        <v>23587.625308592957</v>
      </c>
      <c r="F32" s="22">
        <f t="shared" si="1"/>
        <v>283051.50370311551</v>
      </c>
    </row>
    <row r="33" spans="1:6" ht="18" customHeight="1" x14ac:dyDescent="0.25">
      <c r="A33" s="19">
        <v>28</v>
      </c>
      <c r="B33" s="307" t="s">
        <v>244</v>
      </c>
      <c r="C33" s="21">
        <v>4</v>
      </c>
      <c r="D33" s="20">
        <f>'28 LAVADOR DE VEÍCULOS'!G110</f>
        <v>5679.43381236</v>
      </c>
      <c r="E33" s="20">
        <f t="shared" si="0"/>
        <v>22717.73524944</v>
      </c>
      <c r="F33" s="22">
        <f t="shared" si="1"/>
        <v>272612.82299328002</v>
      </c>
    </row>
    <row r="34" spans="1:6" ht="25.5" customHeight="1" thickBot="1" x14ac:dyDescent="0.3">
      <c r="A34" s="334" t="s">
        <v>84</v>
      </c>
      <c r="B34" s="335"/>
      <c r="C34" s="8">
        <f>SUM(C6:C33)</f>
        <v>1526</v>
      </c>
      <c r="D34" s="9"/>
      <c r="E34" s="9">
        <f>SUM(E6:E33)</f>
        <v>8289793.670216172</v>
      </c>
      <c r="F34" s="10">
        <f>SUM(F6:F33)</f>
        <v>99477524.042594075</v>
      </c>
    </row>
    <row r="35" spans="1:6" x14ac:dyDescent="0.25">
      <c r="A35" s="7"/>
      <c r="B35" s="7"/>
      <c r="C35" s="7"/>
      <c r="D35" s="7"/>
      <c r="E35" s="7"/>
      <c r="F35" s="7"/>
    </row>
    <row r="36" spans="1:6" ht="15.75" thickBot="1" x14ac:dyDescent="0.3">
      <c r="A36" s="7"/>
      <c r="B36" s="7"/>
      <c r="C36" s="7"/>
      <c r="D36" s="7"/>
      <c r="E36" s="7"/>
      <c r="F36" s="7"/>
    </row>
    <row r="37" spans="1:6" ht="26.25" customHeight="1" thickBot="1" x14ac:dyDescent="0.3">
      <c r="A37" s="319" t="s">
        <v>151</v>
      </c>
      <c r="B37" s="320"/>
      <c r="C37" s="320"/>
      <c r="D37" s="320"/>
      <c r="E37" s="321"/>
    </row>
    <row r="38" spans="1:6" ht="24.75" customHeight="1" x14ac:dyDescent="0.25">
      <c r="A38" s="322" t="s">
        <v>143</v>
      </c>
      <c r="B38" s="323"/>
      <c r="C38" s="324" t="s">
        <v>147</v>
      </c>
      <c r="D38" s="324"/>
      <c r="E38" s="324"/>
    </row>
    <row r="39" spans="1:6" ht="22.5" customHeight="1" x14ac:dyDescent="0.25">
      <c r="A39" s="312" t="s">
        <v>144</v>
      </c>
      <c r="B39" s="313"/>
      <c r="C39" s="314" t="s">
        <v>148</v>
      </c>
      <c r="D39" s="314"/>
      <c r="E39" s="314"/>
    </row>
    <row r="40" spans="1:6" ht="27" customHeight="1" x14ac:dyDescent="0.25">
      <c r="A40" s="312" t="s">
        <v>145</v>
      </c>
      <c r="B40" s="313"/>
      <c r="C40" s="314" t="s">
        <v>141</v>
      </c>
      <c r="D40" s="314"/>
      <c r="E40" s="314"/>
    </row>
    <row r="41" spans="1:6" ht="23.25" customHeight="1" x14ac:dyDescent="0.25">
      <c r="A41" s="315" t="s">
        <v>146</v>
      </c>
      <c r="B41" s="315"/>
      <c r="C41" s="315"/>
      <c r="D41" s="315"/>
      <c r="E41" s="315"/>
    </row>
    <row r="42" spans="1:6" ht="36" customHeight="1" x14ac:dyDescent="0.25">
      <c r="A42" s="317" t="s">
        <v>142</v>
      </c>
      <c r="B42" s="318"/>
      <c r="C42" s="336"/>
      <c r="D42" s="336"/>
      <c r="E42" s="336"/>
    </row>
    <row r="43" spans="1:6" ht="85.5" customHeight="1" thickBot="1" x14ac:dyDescent="0.3">
      <c r="A43" s="310" t="s">
        <v>149</v>
      </c>
      <c r="B43" s="310"/>
      <c r="C43" s="311"/>
      <c r="D43" s="311"/>
      <c r="E43" s="311"/>
    </row>
  </sheetData>
  <mergeCells count="17">
    <mergeCell ref="A1:F1"/>
    <mergeCell ref="A42:B42"/>
    <mergeCell ref="A37:E37"/>
    <mergeCell ref="A38:B38"/>
    <mergeCell ref="C38:E38"/>
    <mergeCell ref="A2:F2"/>
    <mergeCell ref="A3:F3"/>
    <mergeCell ref="A4:F4"/>
    <mergeCell ref="A34:B34"/>
    <mergeCell ref="C42:E42"/>
    <mergeCell ref="A43:B43"/>
    <mergeCell ref="C43:E43"/>
    <mergeCell ref="A39:B39"/>
    <mergeCell ref="C39:E39"/>
    <mergeCell ref="C40:E40"/>
    <mergeCell ref="A40:B40"/>
    <mergeCell ref="A41:E41"/>
  </mergeCells>
  <hyperlinks>
    <hyperlink ref="B32" location="'27 BORRACHEIRO'!A1" display="Borracheiro"/>
    <hyperlink ref="B6" location="'1 AUX ADM'!A1" display="Auxiliar Administrativo"/>
    <hyperlink ref="B7" location="'2 AUX LIMP. INSA. MÁX 12x36'!A1" display="Auxiliar de limpeza ins. grau máximo 12x36"/>
    <hyperlink ref="B9" location="'4 AUX LIMP. INSA. MÁX.'!A1" display="Auxiliar de limpeza ins. grau máximo diurno"/>
    <hyperlink ref="B10" location="'5 AUX VETERINÁRIO 12x36'!A1" display="Auxiliar de veterinário 12x36"/>
    <hyperlink ref="B11" location="'6 AUXILIAR DE COZINHA'!A1" display="Auxiliar de cozinha"/>
    <hyperlink ref="B12" location="'7 COZINHEIRO '!A1" display="Cozinheiro"/>
    <hyperlink ref="B14" location="'9 LACTARISTA'!A1" display="Lactarista"/>
    <hyperlink ref="B15" location="'10 MONITOR DE TRANSPORTE'!A1" display="Monitor de transporte"/>
    <hyperlink ref="B16" location="'11 MOT AMBULÂNC 12x36 DIURNO'!A1" display="Motorista de ambulância 12x36"/>
    <hyperlink ref="B17" location="'12 MOT AMBULÂNC 12x36 NOTURNO'!A1" display="Motorista de ambulância 12x36 noturno"/>
    <hyperlink ref="B18" location="'13 MOT DE CAMINHÃO'!A1" display="Motorista de caminhão"/>
    <hyperlink ref="B19" location="'14 MOT DE ÔNIBUS'!A1" display="Motorista de ônibus"/>
    <hyperlink ref="B20" location="'15 MOTORISTA DE CARRO'!A1" display="Motorista de carro"/>
    <hyperlink ref="B21" location="'16 MOT CARRO TRANSP. PACIENTE'!A1" display="Motorista de carro para transporte de pacientes"/>
    <hyperlink ref="B22" location="'17 MOT DE CARRO 12x36'!A1" display="Motorista de carro 12x36"/>
    <hyperlink ref="B23" location="'18 MOT DE CARRO 12x36 NOTURNO'!A1" display="Motorista de carro 12x36 noturno"/>
    <hyperlink ref="B24" location="'19 OP. DE MOV E ARM. CARGA'!A1" display="Operador de movimentação e armazenamento de carga"/>
    <hyperlink ref="B25" location="'20 OP. MAQUINA DE PINTAR'!A1" display="Operador de máquina de pintar"/>
    <hyperlink ref="B26" location="'21 CONTROL ACESSO 12x36'!A1" display="Controlador de acesso 12x36"/>
    <hyperlink ref="B27" location="'22 CONTROL ACESSO'!A1" display="Controlador de acesso"/>
    <hyperlink ref="B28" location="'23 RECEPCIONISTA'!A1" display="Recepcionista"/>
    <hyperlink ref="B29" location="'24 TÉC INFORMÁTICA'!A1" display="Técnico de Informática"/>
    <hyperlink ref="B30" location="'25 TRATORISTA'!A1" display="Tratorista"/>
    <hyperlink ref="B31" location="'26 AUX EDUC APOIO INCLUSIV '!A1" display="Auxiliar Técnico de Educação Apoio Inclusivo"/>
    <hyperlink ref="B33" location="'28 LAVADOR DE VEÍCULOS'!A1" display="Lavador de veículos"/>
    <hyperlink ref="B13" location="'8 COZINHEIRO 12x36 '!A1" display="Cozinheiro 12x36"/>
    <hyperlink ref="B8" location="'3 AUX LIMP. INSA. MÁX 12x36 NOT'!A1" display="Auxiliar de limpeza ins. Grau máximo 12x36 noturno"/>
  </hyperlinks>
  <pageMargins left="0.511811024" right="0.511811024" top="0.78740157499999996" bottom="0.78740157499999996" header="0.31496062000000002" footer="0.31496062000000002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14"/>
  <sheetViews>
    <sheetView topLeftCell="A78" zoomScale="60" zoomScaleNormal="60" workbookViewId="0">
      <selection activeCell="B87" sqref="B87:G89"/>
    </sheetView>
  </sheetViews>
  <sheetFormatPr defaultColWidth="9.140625" defaultRowHeight="15" x14ac:dyDescent="0.25"/>
  <cols>
    <col min="1" max="1" width="3.28515625" customWidth="1"/>
    <col min="2" max="2" width="9.7109375" customWidth="1"/>
    <col min="3" max="3" width="57.85546875" customWidth="1"/>
    <col min="4" max="4" width="34.7109375" customWidth="1"/>
    <col min="5" max="7" width="35.710937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1:23" ht="50.1" customHeight="1" thickBot="1" x14ac:dyDescent="0.4">
      <c r="A1" s="298" t="s">
        <v>275</v>
      </c>
      <c r="B1" s="363" t="s">
        <v>39</v>
      </c>
      <c r="C1" s="364"/>
      <c r="D1" s="364"/>
      <c r="E1" s="364"/>
      <c r="F1" s="364"/>
      <c r="G1" s="365"/>
      <c r="H1" s="84"/>
      <c r="I1" s="455" t="s">
        <v>54</v>
      </c>
      <c r="J1" s="456"/>
      <c r="K1" s="456"/>
      <c r="L1" s="23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1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1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1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1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1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1:23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247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1:23" ht="24.9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5" t="s">
        <v>312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1:23" ht="24.95" customHeight="1" x14ac:dyDescent="0.35">
      <c r="B9" s="387" t="s">
        <v>45</v>
      </c>
      <c r="C9" s="388"/>
      <c r="D9" s="389"/>
      <c r="E9" s="373" t="s">
        <v>185</v>
      </c>
      <c r="F9" s="374"/>
      <c r="G9" s="375"/>
      <c r="H9" s="85"/>
      <c r="I9" s="247" t="s">
        <v>59</v>
      </c>
      <c r="J9" s="89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1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1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1:23" ht="18" customHeight="1" x14ac:dyDescent="0.4">
      <c r="B12" s="384"/>
      <c r="C12" s="385"/>
      <c r="D12" s="385"/>
      <c r="E12" s="385"/>
      <c r="F12" s="373"/>
      <c r="G12" s="386"/>
      <c r="H12" s="89"/>
      <c r="I12" s="247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1:23" ht="25.5" customHeight="1" x14ac:dyDescent="0.35">
      <c r="B13" s="404" t="s">
        <v>41</v>
      </c>
      <c r="C13" s="405"/>
      <c r="D13" s="406"/>
      <c r="E13" s="410" t="s">
        <v>304</v>
      </c>
      <c r="F13" s="411"/>
      <c r="G13" s="412"/>
      <c r="H13" s="89"/>
      <c r="I13" s="247" t="s">
        <v>60</v>
      </c>
      <c r="J13" s="8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1:23" ht="31.5" customHeight="1" x14ac:dyDescent="0.35">
      <c r="B14" s="407"/>
      <c r="C14" s="408"/>
      <c r="D14" s="409"/>
      <c r="E14" s="413" t="s">
        <v>177</v>
      </c>
      <c r="F14" s="414"/>
      <c r="G14" s="415"/>
      <c r="H14" s="89"/>
      <c r="I14" s="247"/>
      <c r="J14" s="8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1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89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1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87"/>
      <c r="L18" s="182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1944.4</v>
      </c>
      <c r="G19" s="103">
        <f>F19</f>
        <v>1944.4</v>
      </c>
      <c r="H19" s="85"/>
      <c r="I19" s="104" t="s">
        <v>61</v>
      </c>
      <c r="J19" s="105"/>
      <c r="K19" s="208"/>
      <c r="L19" s="221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8.8381818181818179</v>
      </c>
      <c r="G20" s="103">
        <f>F20</f>
        <v>8.8381818181818179</v>
      </c>
      <c r="H20" s="85"/>
      <c r="I20" s="90" t="s">
        <v>158</v>
      </c>
      <c r="J20" s="91"/>
      <c r="K20" s="91"/>
      <c r="L20" s="183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1</v>
      </c>
      <c r="F21" s="106">
        <f>D21*1518</f>
        <v>0</v>
      </c>
      <c r="G21" s="103">
        <f>F21</f>
        <v>0</v>
      </c>
      <c r="H21" s="85"/>
      <c r="I21" s="479"/>
      <c r="J21" s="480"/>
      <c r="K21" s="481"/>
      <c r="L21" s="240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110"/>
      <c r="L22" s="222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14"/>
      <c r="L23" s="183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1944.4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50.25" customHeight="1" x14ac:dyDescent="0.35">
      <c r="B25" s="488" t="s">
        <v>70</v>
      </c>
      <c r="C25" s="477"/>
      <c r="D25" s="477"/>
      <c r="E25" s="477"/>
      <c r="F25" s="477"/>
      <c r="G25" s="489"/>
      <c r="H25" s="112"/>
      <c r="I25" s="112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1" x14ac:dyDescent="0.4">
      <c r="B26" s="392"/>
      <c r="C26" s="374"/>
      <c r="D26" s="374"/>
      <c r="E26" s="374"/>
      <c r="F26" s="374"/>
      <c r="G26" s="375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x14ac:dyDescent="0.35">
      <c r="B27" s="393" t="s">
        <v>13</v>
      </c>
      <c r="C27" s="390"/>
      <c r="D27" s="390"/>
      <c r="E27" s="390"/>
      <c r="F27" s="390"/>
      <c r="G27" s="394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thickBot="1" x14ac:dyDescent="0.4">
      <c r="B28" s="395" t="s">
        <v>72</v>
      </c>
      <c r="C28" s="396"/>
      <c r="D28" s="396"/>
      <c r="E28" s="396"/>
      <c r="F28" s="396"/>
      <c r="G28" s="397"/>
      <c r="H28" s="89"/>
      <c r="I28" s="89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24.95" customHeight="1" x14ac:dyDescent="0.35">
      <c r="B29" s="94" t="s">
        <v>73</v>
      </c>
      <c r="C29" s="398" t="s">
        <v>74</v>
      </c>
      <c r="D29" s="399"/>
      <c r="E29" s="400"/>
      <c r="F29" s="96" t="s">
        <v>64</v>
      </c>
      <c r="G29" s="97" t="s">
        <v>67</v>
      </c>
      <c r="H29" s="89"/>
      <c r="I29" s="86" t="s">
        <v>58</v>
      </c>
      <c r="J29" s="87"/>
      <c r="K29" s="87"/>
      <c r="L29" s="182"/>
      <c r="M29" s="85"/>
      <c r="N29" s="85"/>
      <c r="O29" s="85"/>
      <c r="P29" s="85"/>
      <c r="Q29" s="85"/>
      <c r="R29" s="85"/>
      <c r="S29" s="85"/>
      <c r="T29" s="85"/>
      <c r="U29" s="220"/>
      <c r="V29" s="220"/>
      <c r="W29" s="220"/>
    </row>
    <row r="30" spans="2:23" ht="53.25" customHeight="1" x14ac:dyDescent="0.35">
      <c r="B30" s="98" t="s">
        <v>6</v>
      </c>
      <c r="C30" s="374" t="s">
        <v>75</v>
      </c>
      <c r="D30" s="418"/>
      <c r="E30" s="118" t="s">
        <v>76</v>
      </c>
      <c r="F30" s="118">
        <v>8.3299999999999999E-2</v>
      </c>
      <c r="G30" s="119">
        <f>G24*F30</f>
        <v>161.96852000000001</v>
      </c>
      <c r="H30" s="89"/>
      <c r="I30" s="426" t="s">
        <v>79</v>
      </c>
      <c r="J30" s="427"/>
      <c r="K30" s="427"/>
      <c r="L30" s="183"/>
      <c r="M30" s="89"/>
      <c r="N30" s="89"/>
      <c r="O30" s="89"/>
      <c r="P30" s="89"/>
      <c r="Q30" s="89"/>
      <c r="R30" s="89"/>
      <c r="S30" s="89"/>
      <c r="T30" s="89"/>
      <c r="U30" s="220"/>
      <c r="V30" s="220"/>
      <c r="W30" s="220"/>
    </row>
    <row r="31" spans="2:23" ht="24.95" customHeight="1" thickBot="1" x14ac:dyDescent="0.4">
      <c r="B31" s="98" t="s">
        <v>7</v>
      </c>
      <c r="C31" s="374" t="s">
        <v>48</v>
      </c>
      <c r="D31" s="418"/>
      <c r="E31" s="120" t="s">
        <v>77</v>
      </c>
      <c r="F31" s="120">
        <v>0.121</v>
      </c>
      <c r="G31" s="119">
        <f>G24*F31</f>
        <v>235.2724</v>
      </c>
      <c r="H31" s="89"/>
      <c r="I31" s="113" t="s">
        <v>80</v>
      </c>
      <c r="J31" s="215"/>
      <c r="K31" s="215"/>
      <c r="L31" s="221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4">
      <c r="B32" s="121"/>
      <c r="C32" s="122"/>
      <c r="D32" s="122"/>
      <c r="E32" s="123"/>
      <c r="F32" s="124" t="s">
        <v>71</v>
      </c>
      <c r="G32" s="125">
        <f>G30+G31</f>
        <v>397.24092000000002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35">
      <c r="B33" s="98" t="s">
        <v>8</v>
      </c>
      <c r="C33" s="420" t="s">
        <v>78</v>
      </c>
      <c r="D33" s="421"/>
      <c r="E33" s="421"/>
      <c r="F33" s="422"/>
      <c r="G33" s="126">
        <f>F45*G32</f>
        <v>158.10188616000005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24.95" customHeight="1" x14ac:dyDescent="0.4">
      <c r="B34" s="127"/>
      <c r="C34" s="128"/>
      <c r="D34" s="128"/>
      <c r="E34" s="128"/>
      <c r="F34" s="129" t="s">
        <v>84</v>
      </c>
      <c r="G34" s="130">
        <f>G32+G33</f>
        <v>555.34280616000001</v>
      </c>
      <c r="H34" s="89"/>
      <c r="I34" s="89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53.25" customHeight="1" thickBot="1" x14ac:dyDescent="0.4">
      <c r="B35" s="423" t="s">
        <v>82</v>
      </c>
      <c r="C35" s="424"/>
      <c r="D35" s="424"/>
      <c r="E35" s="424"/>
      <c r="F35" s="424"/>
      <c r="G35" s="42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35">
      <c r="B36" s="131" t="s">
        <v>81</v>
      </c>
      <c r="C36" s="419" t="s">
        <v>83</v>
      </c>
      <c r="D36" s="419"/>
      <c r="E36" s="419"/>
      <c r="F36" s="132" t="s">
        <v>64</v>
      </c>
      <c r="G36" s="133" t="s">
        <v>67</v>
      </c>
      <c r="H36" s="85"/>
      <c r="I36" s="86" t="s">
        <v>58</v>
      </c>
      <c r="J36" s="87"/>
      <c r="K36" s="87"/>
      <c r="L36" s="182"/>
      <c r="M36" s="85"/>
      <c r="N36" s="85"/>
      <c r="O36" s="85"/>
      <c r="P36" s="85"/>
      <c r="Q36" s="85"/>
      <c r="R36" s="85"/>
      <c r="S36" s="85"/>
      <c r="T36" s="85"/>
      <c r="U36" s="220"/>
      <c r="V36" s="220"/>
      <c r="W36" s="220"/>
    </row>
    <row r="37" spans="2:23" ht="24.95" customHeight="1" x14ac:dyDescent="0.4">
      <c r="B37" s="134" t="s">
        <v>6</v>
      </c>
      <c r="C37" s="373" t="s">
        <v>14</v>
      </c>
      <c r="D37" s="374"/>
      <c r="E37" s="418"/>
      <c r="F37" s="118">
        <v>0.2</v>
      </c>
      <c r="G37" s="135">
        <f>G24*F37</f>
        <v>388.88000000000005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24.95" customHeight="1" x14ac:dyDescent="0.35">
      <c r="B38" s="134" t="s">
        <v>7</v>
      </c>
      <c r="C38" s="373" t="s">
        <v>15</v>
      </c>
      <c r="D38" s="374"/>
      <c r="E38" s="418"/>
      <c r="F38" s="120">
        <v>2.5000000000000001E-2</v>
      </c>
      <c r="G38" s="135">
        <f>G24*F38</f>
        <v>48.610000000000007</v>
      </c>
      <c r="H38" s="85"/>
      <c r="I38" s="90" t="s">
        <v>85</v>
      </c>
      <c r="J38" s="91"/>
      <c r="K38" s="91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51.75" customHeight="1" x14ac:dyDescent="0.35">
      <c r="B39" s="134" t="s">
        <v>8</v>
      </c>
      <c r="C39" s="373" t="s">
        <v>86</v>
      </c>
      <c r="D39" s="374"/>
      <c r="E39" s="418"/>
      <c r="F39" s="136">
        <v>0.06</v>
      </c>
      <c r="G39" s="137">
        <f>G24*F39</f>
        <v>116.664</v>
      </c>
      <c r="H39" s="138"/>
      <c r="I39" s="426" t="s">
        <v>263</v>
      </c>
      <c r="J39" s="427"/>
      <c r="K39" s="427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9</v>
      </c>
      <c r="C40" s="373" t="s">
        <v>16</v>
      </c>
      <c r="D40" s="374"/>
      <c r="E40" s="418"/>
      <c r="F40" s="120">
        <v>1.4999999999999999E-2</v>
      </c>
      <c r="G40" s="135">
        <f>G24*F40</f>
        <v>29.166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10</v>
      </c>
      <c r="C41" s="373" t="s">
        <v>47</v>
      </c>
      <c r="D41" s="374"/>
      <c r="E41" s="418"/>
      <c r="F41" s="120">
        <v>0.01</v>
      </c>
      <c r="G41" s="135">
        <f>G24*F41</f>
        <v>19.444000000000003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12</v>
      </c>
      <c r="C42" s="373" t="s">
        <v>17</v>
      </c>
      <c r="D42" s="374"/>
      <c r="E42" s="418"/>
      <c r="F42" s="120">
        <v>6.0000000000000001E-3</v>
      </c>
      <c r="G42" s="135">
        <f>G24*F42</f>
        <v>11.666400000000001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x14ac:dyDescent="0.4">
      <c r="B43" s="134" t="s">
        <v>18</v>
      </c>
      <c r="C43" s="373" t="s">
        <v>19</v>
      </c>
      <c r="D43" s="374"/>
      <c r="E43" s="418"/>
      <c r="F43" s="120">
        <v>2E-3</v>
      </c>
      <c r="G43" s="135">
        <f>G24*F43</f>
        <v>3.8888000000000003</v>
      </c>
      <c r="H43" s="85"/>
      <c r="I43" s="90" t="s">
        <v>85</v>
      </c>
      <c r="J43" s="91"/>
      <c r="K43" s="91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thickBot="1" x14ac:dyDescent="0.45">
      <c r="B44" s="134" t="s">
        <v>20</v>
      </c>
      <c r="C44" s="373" t="s">
        <v>21</v>
      </c>
      <c r="D44" s="374"/>
      <c r="E44" s="418"/>
      <c r="F44" s="120">
        <v>0.08</v>
      </c>
      <c r="G44" s="135">
        <f>G24*F44</f>
        <v>155.55200000000002</v>
      </c>
      <c r="H44" s="85"/>
      <c r="I44" s="113" t="s">
        <v>85</v>
      </c>
      <c r="J44" s="114"/>
      <c r="K44" s="114"/>
      <c r="L44" s="183"/>
      <c r="M44" s="89"/>
      <c r="N44" s="89"/>
      <c r="O44" s="89"/>
      <c r="P44" s="89"/>
      <c r="Q44" s="89"/>
      <c r="R44" s="89"/>
      <c r="S44" s="89"/>
      <c r="T44" s="89"/>
      <c r="U44" s="220"/>
      <c r="V44" s="220"/>
      <c r="W44" s="220"/>
    </row>
    <row r="45" spans="2:23" ht="24.95" customHeight="1" x14ac:dyDescent="0.4">
      <c r="B45" s="141"/>
      <c r="C45" s="142"/>
      <c r="D45" s="143"/>
      <c r="E45" s="144" t="s">
        <v>87</v>
      </c>
      <c r="F45" s="144">
        <f>SUM(F37:F44)</f>
        <v>0.39800000000000008</v>
      </c>
      <c r="G45" s="145">
        <f>SUM(G37:G44)</f>
        <v>773.87120000000004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thickBot="1" x14ac:dyDescent="0.4">
      <c r="B46" s="395" t="s">
        <v>22</v>
      </c>
      <c r="C46" s="396"/>
      <c r="D46" s="396"/>
      <c r="E46" s="396"/>
      <c r="F46" s="396"/>
      <c r="G46" s="397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24.95" customHeight="1" x14ac:dyDescent="0.35">
      <c r="B47" s="94" t="s">
        <v>88</v>
      </c>
      <c r="C47" s="399" t="s">
        <v>89</v>
      </c>
      <c r="D47" s="399"/>
      <c r="E47" s="399"/>
      <c r="F47" s="399"/>
      <c r="G47" s="97" t="s">
        <v>67</v>
      </c>
      <c r="H47" s="85"/>
      <c r="I47" s="86" t="s">
        <v>58</v>
      </c>
      <c r="J47" s="87"/>
      <c r="K47" s="87"/>
      <c r="L47" s="182"/>
      <c r="M47" s="85"/>
      <c r="N47" s="85"/>
      <c r="O47" s="85"/>
      <c r="P47" s="85"/>
      <c r="Q47" s="85"/>
      <c r="R47" s="85"/>
      <c r="S47" s="85"/>
      <c r="T47" s="85"/>
      <c r="U47" s="220"/>
      <c r="V47" s="220"/>
      <c r="W47" s="220"/>
    </row>
    <row r="48" spans="2:23" ht="27" customHeight="1" x14ac:dyDescent="0.35">
      <c r="B48" s="428" t="s">
        <v>6</v>
      </c>
      <c r="C48" s="430" t="s">
        <v>90</v>
      </c>
      <c r="D48" s="146" t="s">
        <v>91</v>
      </c>
      <c r="E48" s="147" t="s">
        <v>92</v>
      </c>
      <c r="F48" s="148" t="s">
        <v>94</v>
      </c>
      <c r="G48" s="432">
        <f>IF((D49*E49*F49)-(G19*0.06)&lt;0,0,((D49*E49*F49)-(G19*0.06)))</f>
        <v>9.3359999999999985</v>
      </c>
      <c r="H48" s="149"/>
      <c r="I48" s="426" t="s">
        <v>264</v>
      </c>
      <c r="J48" s="427"/>
      <c r="K48" s="451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6.75" customHeight="1" x14ac:dyDescent="0.35">
      <c r="B49" s="429"/>
      <c r="C49" s="431"/>
      <c r="D49" s="150">
        <v>2</v>
      </c>
      <c r="E49" s="147">
        <v>4.2</v>
      </c>
      <c r="F49" s="151">
        <v>15</v>
      </c>
      <c r="G49" s="433"/>
      <c r="H49" s="149"/>
      <c r="I49" s="426"/>
      <c r="J49" s="427"/>
      <c r="K49" s="451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42.75" customHeight="1" x14ac:dyDescent="0.35">
      <c r="B50" s="428" t="s">
        <v>7</v>
      </c>
      <c r="C50" s="434" t="s">
        <v>93</v>
      </c>
      <c r="D50" s="435"/>
      <c r="E50" s="152" t="s">
        <v>92</v>
      </c>
      <c r="F50" s="153" t="s">
        <v>94</v>
      </c>
      <c r="G50" s="432">
        <f>(E51*F51)*(100%-20%)</f>
        <v>348</v>
      </c>
      <c r="H50" s="149"/>
      <c r="I50" s="426" t="s">
        <v>270</v>
      </c>
      <c r="J50" s="427"/>
      <c r="K50" s="451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47.25" customHeight="1" x14ac:dyDescent="0.35">
      <c r="B51" s="429"/>
      <c r="C51" s="436"/>
      <c r="D51" s="437"/>
      <c r="E51" s="154">
        <v>29</v>
      </c>
      <c r="F51" s="155">
        <v>15</v>
      </c>
      <c r="G51" s="433"/>
      <c r="H51" s="85"/>
      <c r="I51" s="426"/>
      <c r="J51" s="427"/>
      <c r="K51" s="451"/>
      <c r="L51" s="225"/>
      <c r="M51" s="226"/>
      <c r="N51" s="226"/>
      <c r="O51" s="226"/>
      <c r="P51" s="226"/>
      <c r="Q51" s="226"/>
      <c r="R51" s="226"/>
      <c r="S51" s="226"/>
      <c r="T51" s="226"/>
      <c r="U51" s="220"/>
      <c r="V51" s="220"/>
      <c r="W51" s="220"/>
    </row>
    <row r="52" spans="2:23" ht="24.95" customHeight="1" x14ac:dyDescent="0.35">
      <c r="B52" s="134" t="s">
        <v>8</v>
      </c>
      <c r="C52" s="438" t="s">
        <v>95</v>
      </c>
      <c r="D52" s="439"/>
      <c r="E52" s="439"/>
      <c r="F52" s="440"/>
      <c r="G52" s="137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9</v>
      </c>
      <c r="C53" s="438" t="s">
        <v>96</v>
      </c>
      <c r="D53" s="439"/>
      <c r="E53" s="439"/>
      <c r="F53" s="440"/>
      <c r="G53" s="156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x14ac:dyDescent="0.35">
      <c r="B54" s="134" t="s">
        <v>10</v>
      </c>
      <c r="C54" s="438" t="s">
        <v>97</v>
      </c>
      <c r="D54" s="439"/>
      <c r="E54" s="439"/>
      <c r="F54" s="440"/>
      <c r="G54" s="157">
        <v>0</v>
      </c>
      <c r="H54" s="112"/>
      <c r="I54" s="90" t="s">
        <v>248</v>
      </c>
      <c r="J54" s="91"/>
      <c r="K54" s="91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thickBot="1" x14ac:dyDescent="0.45">
      <c r="B55" s="134" t="s">
        <v>18</v>
      </c>
      <c r="C55" s="445" t="s">
        <v>11</v>
      </c>
      <c r="D55" s="446"/>
      <c r="E55" s="446"/>
      <c r="F55" s="447"/>
      <c r="G55" s="157"/>
      <c r="H55" s="112"/>
      <c r="I55" s="113" t="s">
        <v>154</v>
      </c>
      <c r="J55" s="215"/>
      <c r="K55" s="215"/>
      <c r="L55" s="221"/>
      <c r="M55" s="85"/>
      <c r="N55" s="85"/>
      <c r="O55" s="85"/>
      <c r="P55" s="85"/>
      <c r="Q55" s="85"/>
      <c r="R55" s="85"/>
      <c r="S55" s="85"/>
      <c r="T55" s="85"/>
      <c r="U55" s="220"/>
      <c r="V55" s="220"/>
      <c r="W55" s="220"/>
    </row>
    <row r="56" spans="2:23" ht="24.95" customHeight="1" x14ac:dyDescent="0.4">
      <c r="B56" s="141"/>
      <c r="C56" s="142"/>
      <c r="D56" s="142"/>
      <c r="E56" s="142"/>
      <c r="F56" s="158" t="s">
        <v>71</v>
      </c>
      <c r="G56" s="145">
        <f>SUM(G48:G55)</f>
        <v>357.33600000000001</v>
      </c>
      <c r="H56" s="85"/>
      <c r="I56" s="216"/>
      <c r="J56" s="216"/>
      <c r="K56" s="216"/>
      <c r="L56" s="235"/>
      <c r="M56" s="235"/>
      <c r="N56" s="235"/>
      <c r="O56" s="235"/>
      <c r="P56" s="235"/>
      <c r="Q56" s="235"/>
      <c r="R56" s="235"/>
      <c r="S56" s="235"/>
      <c r="T56" s="235"/>
      <c r="U56" s="220"/>
      <c r="V56" s="220"/>
      <c r="W56" s="220"/>
    </row>
    <row r="57" spans="2:23" ht="24.95" customHeight="1" x14ac:dyDescent="0.35">
      <c r="B57" s="115"/>
      <c r="C57" s="116"/>
      <c r="D57" s="116"/>
      <c r="E57" s="390" t="s">
        <v>23</v>
      </c>
      <c r="F57" s="391"/>
      <c r="G57" s="160">
        <f>G34+G45+G56</f>
        <v>1686.5500061600001</v>
      </c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3.25" customHeight="1" x14ac:dyDescent="0.4">
      <c r="B58" s="448"/>
      <c r="C58" s="449"/>
      <c r="D58" s="449"/>
      <c r="E58" s="449"/>
      <c r="F58" s="449"/>
      <c r="G58" s="450"/>
      <c r="H58" s="85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20"/>
      <c r="V58" s="220"/>
      <c r="W58" s="220"/>
    </row>
    <row r="59" spans="2:23" ht="24.95" customHeight="1" thickBot="1" x14ac:dyDescent="0.4">
      <c r="B59" s="393" t="s">
        <v>24</v>
      </c>
      <c r="C59" s="390"/>
      <c r="D59" s="390"/>
      <c r="E59" s="390"/>
      <c r="F59" s="390"/>
      <c r="G59" s="394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2" t="s">
        <v>99</v>
      </c>
      <c r="C60" s="441" t="s">
        <v>100</v>
      </c>
      <c r="D60" s="441"/>
      <c r="E60" s="441"/>
      <c r="F60" s="163" t="s">
        <v>64</v>
      </c>
      <c r="G60" s="164" t="s">
        <v>67</v>
      </c>
      <c r="H60" s="85"/>
      <c r="I60" s="86" t="s">
        <v>58</v>
      </c>
      <c r="J60" s="87"/>
      <c r="K60" s="87"/>
      <c r="L60" s="182"/>
      <c r="M60" s="85"/>
      <c r="N60" s="85"/>
      <c r="O60" s="85"/>
      <c r="P60" s="85"/>
      <c r="Q60" s="85"/>
      <c r="R60" s="85"/>
      <c r="S60" s="85"/>
      <c r="T60" s="85"/>
      <c r="U60" s="220"/>
      <c r="V60" s="220"/>
      <c r="W60" s="220"/>
    </row>
    <row r="61" spans="2:23" ht="24.95" customHeight="1" x14ac:dyDescent="0.35">
      <c r="B61" s="165" t="s">
        <v>6</v>
      </c>
      <c r="C61" s="442" t="s">
        <v>25</v>
      </c>
      <c r="D61" s="443"/>
      <c r="E61" s="444"/>
      <c r="F61" s="166">
        <v>4.1999999999999997E-3</v>
      </c>
      <c r="G61" s="167">
        <f>G24*F61</f>
        <v>8.16648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7</v>
      </c>
      <c r="C62" s="442" t="s">
        <v>26</v>
      </c>
      <c r="D62" s="443"/>
      <c r="E62" s="444"/>
      <c r="F62" s="166">
        <v>2.9999999999999997E-4</v>
      </c>
      <c r="G62" s="167">
        <f>G24*F62</f>
        <v>0.58331999999999995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24.95" customHeight="1" x14ac:dyDescent="0.35">
      <c r="B63" s="165" t="s">
        <v>8</v>
      </c>
      <c r="C63" s="168" t="s">
        <v>110</v>
      </c>
      <c r="D63" s="169"/>
      <c r="E63" s="170"/>
      <c r="F63" s="166">
        <v>3.44E-2</v>
      </c>
      <c r="G63" s="167">
        <f>G24*F63</f>
        <v>66.887360000000001</v>
      </c>
      <c r="H63" s="85"/>
      <c r="I63" s="426" t="s">
        <v>109</v>
      </c>
      <c r="J63" s="427"/>
      <c r="K63" s="427"/>
      <c r="L63" s="227"/>
      <c r="M63" s="228"/>
      <c r="N63" s="228"/>
      <c r="O63" s="228"/>
      <c r="P63" s="228"/>
      <c r="Q63" s="228"/>
      <c r="R63" s="228"/>
      <c r="S63" s="228"/>
      <c r="T63" s="228"/>
      <c r="U63" s="220"/>
      <c r="V63" s="220"/>
      <c r="W63" s="220"/>
    </row>
    <row r="64" spans="2:23" ht="84.95" customHeight="1" x14ac:dyDescent="0.35">
      <c r="B64" s="134" t="s">
        <v>9</v>
      </c>
      <c r="C64" s="445" t="s">
        <v>101</v>
      </c>
      <c r="D64" s="446"/>
      <c r="E64" s="447"/>
      <c r="F64" s="171">
        <v>1.9400000000000001E-2</v>
      </c>
      <c r="G64" s="172">
        <f>G24*F64</f>
        <v>37.721360000000004</v>
      </c>
      <c r="H64" s="85"/>
      <c r="I64" s="426" t="s">
        <v>98</v>
      </c>
      <c r="J64" s="427"/>
      <c r="K64" s="451"/>
      <c r="L64" s="229"/>
      <c r="M64" s="230"/>
      <c r="N64" s="230"/>
      <c r="O64" s="230"/>
      <c r="P64" s="230"/>
      <c r="Q64" s="230"/>
      <c r="R64" s="230"/>
      <c r="S64" s="230"/>
      <c r="T64" s="230"/>
      <c r="U64" s="220"/>
      <c r="V64" s="220"/>
      <c r="W64" s="220"/>
    </row>
    <row r="65" spans="2:23" ht="24.95" customHeight="1" x14ac:dyDescent="0.35">
      <c r="B65" s="134" t="s">
        <v>10</v>
      </c>
      <c r="C65" s="438" t="s">
        <v>102</v>
      </c>
      <c r="D65" s="439"/>
      <c r="E65" s="440"/>
      <c r="F65" s="120">
        <f>F45</f>
        <v>0.39800000000000008</v>
      </c>
      <c r="G65" s="103">
        <f>G64*F65</f>
        <v>15.013101280000004</v>
      </c>
      <c r="H65" s="85"/>
      <c r="I65" s="197"/>
      <c r="J65" s="198"/>
      <c r="K65" s="198"/>
      <c r="L65" s="225"/>
      <c r="M65" s="226"/>
      <c r="N65" s="226"/>
      <c r="O65" s="226"/>
      <c r="P65" s="226"/>
      <c r="Q65" s="226"/>
      <c r="R65" s="226"/>
      <c r="S65" s="226"/>
      <c r="T65" s="226"/>
      <c r="U65" s="220"/>
      <c r="V65" s="220"/>
      <c r="W65" s="220"/>
    </row>
    <row r="66" spans="2:23" ht="24.95" customHeight="1" x14ac:dyDescent="0.35">
      <c r="B66" s="134" t="s">
        <v>12</v>
      </c>
      <c r="C66" s="438" t="s">
        <v>111</v>
      </c>
      <c r="D66" s="439"/>
      <c r="E66" s="440"/>
      <c r="F66" s="173" t="s">
        <v>112</v>
      </c>
      <c r="G66" s="103">
        <f>F66*G24</f>
        <v>1.2055280000000002</v>
      </c>
      <c r="H66" s="85"/>
      <c r="I66" s="426" t="s">
        <v>109</v>
      </c>
      <c r="J66" s="427"/>
      <c r="K66" s="451"/>
      <c r="L66" s="228"/>
      <c r="M66" s="228"/>
      <c r="N66" s="228"/>
      <c r="O66" s="228"/>
      <c r="P66" s="228"/>
      <c r="Q66" s="228"/>
      <c r="R66" s="228"/>
      <c r="S66" s="228"/>
      <c r="T66" s="228"/>
      <c r="U66" s="220"/>
      <c r="V66" s="220"/>
      <c r="W66" s="220"/>
    </row>
    <row r="67" spans="2:23" ht="24.95" customHeight="1" thickBot="1" x14ac:dyDescent="0.4">
      <c r="B67" s="115"/>
      <c r="C67" s="116"/>
      <c r="D67" s="116"/>
      <c r="E67" s="249" t="s">
        <v>52</v>
      </c>
      <c r="F67" s="175">
        <f>SUM(F61:F66)</f>
        <v>0.45630000000000009</v>
      </c>
      <c r="G67" s="160">
        <f>SUM(G61:G66)</f>
        <v>129.57714927999999</v>
      </c>
      <c r="H67" s="85"/>
      <c r="I67" s="300" t="s">
        <v>262</v>
      </c>
      <c r="J67" s="215"/>
      <c r="K67" s="236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3.25" customHeight="1" x14ac:dyDescent="0.4">
      <c r="B68" s="392"/>
      <c r="C68" s="374"/>
      <c r="D68" s="374"/>
      <c r="E68" s="374"/>
      <c r="F68" s="374"/>
      <c r="G68" s="37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thickBot="1" x14ac:dyDescent="0.4">
      <c r="B69" s="393" t="s">
        <v>27</v>
      </c>
      <c r="C69" s="390"/>
      <c r="D69" s="390"/>
      <c r="E69" s="390"/>
      <c r="F69" s="390"/>
      <c r="G69" s="394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220"/>
      <c r="V69" s="220"/>
      <c r="W69" s="220"/>
    </row>
    <row r="70" spans="2:23" ht="24.95" customHeight="1" x14ac:dyDescent="0.35">
      <c r="B70" s="162" t="s">
        <v>114</v>
      </c>
      <c r="C70" s="441" t="s">
        <v>115</v>
      </c>
      <c r="D70" s="441"/>
      <c r="E70" s="441"/>
      <c r="F70" s="163" t="s">
        <v>64</v>
      </c>
      <c r="G70" s="176" t="s">
        <v>67</v>
      </c>
      <c r="H70" s="85"/>
      <c r="I70" s="86" t="s">
        <v>58</v>
      </c>
      <c r="J70" s="87"/>
      <c r="K70" s="87"/>
      <c r="L70" s="182"/>
      <c r="M70" s="231"/>
      <c r="N70" s="231"/>
      <c r="O70" s="231"/>
      <c r="P70" s="231"/>
      <c r="Q70" s="231"/>
      <c r="R70" s="231"/>
      <c r="S70" s="231"/>
      <c r="T70" s="231"/>
      <c r="U70" s="220"/>
      <c r="V70" s="220"/>
      <c r="W70" s="220"/>
    </row>
    <row r="71" spans="2:23" ht="24.95" customHeight="1" x14ac:dyDescent="0.35">
      <c r="B71" s="165" t="s">
        <v>6</v>
      </c>
      <c r="C71" s="442" t="s">
        <v>103</v>
      </c>
      <c r="D71" s="443"/>
      <c r="E71" s="444"/>
      <c r="F71" s="166">
        <v>8.3299999999999999E-2</v>
      </c>
      <c r="G71" s="167">
        <f>(G19+G21)*F71</f>
        <v>161.96852000000001</v>
      </c>
      <c r="H71" s="85"/>
      <c r="I71" s="177" t="s">
        <v>117</v>
      </c>
      <c r="J71" s="178"/>
      <c r="K71" s="178"/>
      <c r="L71" s="232"/>
      <c r="M71" s="233"/>
      <c r="N71" s="233"/>
      <c r="O71" s="233"/>
      <c r="P71" s="233"/>
      <c r="Q71" s="233"/>
      <c r="R71" s="233"/>
      <c r="S71" s="233"/>
      <c r="T71" s="233"/>
      <c r="U71" s="220"/>
      <c r="V71" s="220"/>
      <c r="W71" s="220"/>
    </row>
    <row r="72" spans="2:23" ht="24.95" customHeight="1" x14ac:dyDescent="0.35">
      <c r="B72" s="165" t="s">
        <v>7</v>
      </c>
      <c r="C72" s="442" t="s">
        <v>116</v>
      </c>
      <c r="D72" s="443"/>
      <c r="E72" s="444"/>
      <c r="F72" s="166">
        <v>1.3899999999999999E-2</v>
      </c>
      <c r="G72" s="167">
        <f>G24*F72</f>
        <v>27.027159999999999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65" t="s">
        <v>8</v>
      </c>
      <c r="C73" s="442" t="s">
        <v>104</v>
      </c>
      <c r="D73" s="443"/>
      <c r="E73" s="444"/>
      <c r="F73" s="166">
        <v>2.8E-3</v>
      </c>
      <c r="G73" s="167">
        <f>G24*F73</f>
        <v>5.4443200000000003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9</v>
      </c>
      <c r="C74" s="438" t="s">
        <v>113</v>
      </c>
      <c r="D74" s="439"/>
      <c r="E74" s="440"/>
      <c r="F74" s="171">
        <v>2.0000000000000001E-4</v>
      </c>
      <c r="G74" s="172">
        <f>G24*F74</f>
        <v>0.38888000000000006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10</v>
      </c>
      <c r="C75" s="438" t="s">
        <v>105</v>
      </c>
      <c r="D75" s="439"/>
      <c r="E75" s="440"/>
      <c r="F75" s="179">
        <v>6.9999999999999999E-4</v>
      </c>
      <c r="G75" s="103">
        <f>G24*F75</f>
        <v>1.3610800000000001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35">
      <c r="B76" s="134" t="s">
        <v>12</v>
      </c>
      <c r="C76" s="438" t="s">
        <v>106</v>
      </c>
      <c r="D76" s="439"/>
      <c r="E76" s="440"/>
      <c r="F76" s="179">
        <v>2.8999999999999998E-3</v>
      </c>
      <c r="G76" s="103">
        <f>G24*F76</f>
        <v>5.6387599999999996</v>
      </c>
      <c r="H76" s="85"/>
      <c r="I76" s="177" t="s">
        <v>109</v>
      </c>
      <c r="J76" s="178"/>
      <c r="K76" s="178"/>
      <c r="L76" s="227"/>
      <c r="M76" s="228"/>
      <c r="N76" s="228"/>
      <c r="O76" s="228"/>
      <c r="P76" s="228"/>
      <c r="Q76" s="228"/>
      <c r="R76" s="228"/>
      <c r="S76" s="228"/>
      <c r="T76" s="228"/>
      <c r="U76" s="220"/>
      <c r="V76" s="220"/>
      <c r="W76" s="220"/>
    </row>
    <row r="77" spans="2:23" ht="24.95" customHeight="1" x14ac:dyDescent="0.4">
      <c r="B77" s="134" t="s">
        <v>18</v>
      </c>
      <c r="C77" s="438" t="s">
        <v>28</v>
      </c>
      <c r="D77" s="439"/>
      <c r="E77" s="440"/>
      <c r="F77" s="218"/>
      <c r="G77" s="103"/>
      <c r="H77" s="85"/>
      <c r="I77" s="90" t="s">
        <v>154</v>
      </c>
      <c r="J77" s="208"/>
      <c r="K77" s="209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4">
      <c r="B78" s="141"/>
      <c r="C78" s="142"/>
      <c r="D78" s="142"/>
      <c r="E78" s="95" t="s">
        <v>108</v>
      </c>
      <c r="F78" s="181">
        <f>SUM(F71:F77)</f>
        <v>0.1038</v>
      </c>
      <c r="G78" s="145">
        <f>SUM(G71:G77)</f>
        <v>201.82872</v>
      </c>
      <c r="H78" s="85"/>
      <c r="I78" s="210"/>
      <c r="J78" s="208"/>
      <c r="K78" s="209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x14ac:dyDescent="0.35">
      <c r="B79" s="134" t="s">
        <v>20</v>
      </c>
      <c r="C79" s="373" t="s">
        <v>107</v>
      </c>
      <c r="D79" s="374"/>
      <c r="E79" s="374"/>
      <c r="F79" s="418"/>
      <c r="G79" s="103">
        <f>G78*F45</f>
        <v>80.327830560000024</v>
      </c>
      <c r="H79" s="85"/>
      <c r="I79" s="210"/>
      <c r="J79" s="208"/>
      <c r="K79" s="209"/>
      <c r="L79" s="85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4.95" customHeight="1" thickBot="1" x14ac:dyDescent="0.4">
      <c r="B80" s="115"/>
      <c r="C80" s="116"/>
      <c r="D80" s="116"/>
      <c r="E80" s="390" t="s">
        <v>29</v>
      </c>
      <c r="F80" s="391"/>
      <c r="G80" s="160">
        <f>G78+G79</f>
        <v>282.15655056000003</v>
      </c>
      <c r="H80" s="85"/>
      <c r="I80" s="300" t="s">
        <v>262</v>
      </c>
      <c r="J80" s="215"/>
      <c r="K80" s="236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7" customHeight="1" x14ac:dyDescent="0.4">
      <c r="B81" s="392"/>
      <c r="C81" s="374"/>
      <c r="D81" s="374"/>
      <c r="E81" s="374"/>
      <c r="F81" s="374"/>
      <c r="G81" s="37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thickBot="1" x14ac:dyDescent="0.4">
      <c r="B82" s="393" t="s">
        <v>30</v>
      </c>
      <c r="C82" s="390"/>
      <c r="D82" s="390"/>
      <c r="E82" s="390"/>
      <c r="F82" s="390"/>
      <c r="G82" s="394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220"/>
      <c r="V82" s="220"/>
      <c r="W82" s="220"/>
    </row>
    <row r="83" spans="2:24" ht="24.95" customHeight="1" x14ac:dyDescent="0.35">
      <c r="B83" s="162" t="s">
        <v>152</v>
      </c>
      <c r="C83" s="441" t="s">
        <v>153</v>
      </c>
      <c r="D83" s="441"/>
      <c r="E83" s="441"/>
      <c r="F83" s="441"/>
      <c r="G83" s="176" t="s">
        <v>67</v>
      </c>
      <c r="H83" s="85"/>
      <c r="I83" s="86" t="s">
        <v>58</v>
      </c>
      <c r="J83" s="182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20"/>
      <c r="V83" s="220"/>
      <c r="W83" s="220"/>
    </row>
    <row r="84" spans="2:24" ht="24.95" customHeight="1" x14ac:dyDescent="0.35">
      <c r="B84" s="134" t="s">
        <v>6</v>
      </c>
      <c r="C84" s="438" t="s">
        <v>31</v>
      </c>
      <c r="D84" s="439"/>
      <c r="E84" s="439"/>
      <c r="F84" s="440"/>
      <c r="G84" s="103">
        <v>0</v>
      </c>
      <c r="H84" s="85"/>
      <c r="I84" s="493" t="s">
        <v>245</v>
      </c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35">
      <c r="B85" s="134" t="s">
        <v>7</v>
      </c>
      <c r="C85" s="438" t="s">
        <v>169</v>
      </c>
      <c r="D85" s="439"/>
      <c r="E85" s="439"/>
      <c r="F85" s="440"/>
      <c r="G85" s="103">
        <v>0</v>
      </c>
      <c r="H85" s="85"/>
      <c r="I85" s="493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8</v>
      </c>
      <c r="C86" s="445" t="s">
        <v>32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4">
      <c r="B87" s="134" t="s">
        <v>9</v>
      </c>
      <c r="C87" s="445" t="s">
        <v>326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x14ac:dyDescent="0.35">
      <c r="B88" s="134" t="s">
        <v>10</v>
      </c>
      <c r="C88" s="445" t="s">
        <v>327</v>
      </c>
      <c r="D88" s="446"/>
      <c r="E88" s="446"/>
      <c r="F88" s="447"/>
      <c r="G88" s="135">
        <v>0</v>
      </c>
      <c r="H88" s="85"/>
      <c r="I88" s="90"/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thickBot="1" x14ac:dyDescent="0.45">
      <c r="B89" s="134" t="s">
        <v>12</v>
      </c>
      <c r="C89" s="438" t="s">
        <v>11</v>
      </c>
      <c r="D89" s="439"/>
      <c r="E89" s="439"/>
      <c r="F89" s="440"/>
      <c r="G89" s="157">
        <v>0</v>
      </c>
      <c r="H89" s="85"/>
      <c r="I89" s="113" t="s">
        <v>154</v>
      </c>
      <c r="J89" s="221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4.95" customHeight="1" x14ac:dyDescent="0.35">
      <c r="B90" s="115"/>
      <c r="C90" s="116"/>
      <c r="D90" s="116"/>
      <c r="E90" s="390" t="s">
        <v>51</v>
      </c>
      <c r="F90" s="391"/>
      <c r="G90" s="160">
        <f>SUM(G84:G89)</f>
        <v>0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1" x14ac:dyDescent="0.4">
      <c r="B91" s="184"/>
      <c r="C91" s="89"/>
      <c r="D91" s="89"/>
      <c r="E91" s="185"/>
      <c r="F91" s="185"/>
      <c r="G91" s="186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24.95" customHeight="1" thickBot="1" x14ac:dyDescent="0.4">
      <c r="B92" s="393" t="s">
        <v>33</v>
      </c>
      <c r="C92" s="390"/>
      <c r="D92" s="390"/>
      <c r="E92" s="390"/>
      <c r="F92" s="390"/>
      <c r="G92" s="394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220"/>
      <c r="V92" s="220"/>
      <c r="W92" s="220"/>
    </row>
    <row r="93" spans="2:24" ht="46.5" customHeight="1" x14ac:dyDescent="0.35">
      <c r="B93" s="162" t="s">
        <v>118</v>
      </c>
      <c r="C93" s="187" t="s">
        <v>119</v>
      </c>
      <c r="D93" s="187" t="s">
        <v>139</v>
      </c>
      <c r="E93" s="187" t="s">
        <v>125</v>
      </c>
      <c r="F93" s="187" t="s">
        <v>127</v>
      </c>
      <c r="G93" s="176" t="s">
        <v>67</v>
      </c>
      <c r="H93" s="85"/>
      <c r="I93" s="86" t="s">
        <v>58</v>
      </c>
      <c r="J93" s="87"/>
      <c r="K93" s="87"/>
      <c r="L93" s="182"/>
      <c r="M93" s="231"/>
      <c r="N93" s="231"/>
      <c r="O93" s="231"/>
      <c r="P93" s="231"/>
      <c r="Q93" s="231"/>
      <c r="R93" s="231"/>
      <c r="S93" s="231"/>
      <c r="T93" s="231"/>
      <c r="U93" s="220"/>
      <c r="V93" s="220"/>
      <c r="W93" s="220"/>
      <c r="X93" s="60"/>
    </row>
    <row r="94" spans="2:24" ht="45.75" customHeight="1" x14ac:dyDescent="0.35">
      <c r="B94" s="134" t="s">
        <v>6</v>
      </c>
      <c r="C94" s="188" t="s">
        <v>34</v>
      </c>
      <c r="D94" s="189">
        <f>G24+G57+G67+G80+G90</f>
        <v>4042.6837060000003</v>
      </c>
      <c r="E94" s="190"/>
      <c r="F94" s="191">
        <v>0.05</v>
      </c>
      <c r="G94" s="103">
        <f>D94*F94</f>
        <v>202.13418530000001</v>
      </c>
      <c r="H94" s="85"/>
      <c r="I94" s="460" t="s">
        <v>120</v>
      </c>
      <c r="J94" s="461"/>
      <c r="K94" s="492"/>
      <c r="L94" s="232"/>
      <c r="M94" s="233"/>
      <c r="N94" s="228"/>
      <c r="O94" s="228"/>
      <c r="P94" s="228"/>
      <c r="Q94" s="228"/>
      <c r="R94" s="228"/>
      <c r="S94" s="228"/>
      <c r="T94" s="228"/>
      <c r="U94" s="228"/>
      <c r="V94" s="228"/>
      <c r="W94" s="220"/>
      <c r="X94" s="60"/>
    </row>
    <row r="95" spans="2:24" ht="45.75" customHeight="1" x14ac:dyDescent="0.3">
      <c r="B95" s="134" t="s">
        <v>7</v>
      </c>
      <c r="C95" s="188" t="s">
        <v>35</v>
      </c>
      <c r="D95" s="189">
        <f>G24+G57+G67+G80+G90+G94</f>
        <v>4244.8178913000002</v>
      </c>
      <c r="E95" s="190"/>
      <c r="F95" s="191">
        <v>0.1</v>
      </c>
      <c r="G95" s="103">
        <f>D95*F95</f>
        <v>424.48178913000004</v>
      </c>
      <c r="H95" s="85"/>
      <c r="I95" s="426" t="s">
        <v>121</v>
      </c>
      <c r="J95" s="427"/>
      <c r="K95" s="451"/>
      <c r="L95" s="183"/>
      <c r="M95" s="89"/>
      <c r="N95" s="89"/>
      <c r="O95" s="89"/>
      <c r="P95" s="228"/>
      <c r="Q95" s="228"/>
      <c r="R95" s="228"/>
      <c r="S95" s="228"/>
      <c r="T95" s="228"/>
      <c r="U95" s="228"/>
      <c r="V95" s="228"/>
      <c r="W95" s="228"/>
      <c r="X95" s="72"/>
    </row>
    <row r="96" spans="2:24" ht="24.95" customHeight="1" x14ac:dyDescent="0.35">
      <c r="B96" s="134" t="s">
        <v>8</v>
      </c>
      <c r="C96" s="192" t="s">
        <v>128</v>
      </c>
      <c r="D96" s="193">
        <f>D94+G94+G95</f>
        <v>4669.2996804300001</v>
      </c>
      <c r="E96" s="148"/>
      <c r="F96" s="151"/>
      <c r="G96" s="119">
        <f>D96/(1-E100)</f>
        <v>5261.1827385126762</v>
      </c>
      <c r="H96" s="85"/>
      <c r="I96" s="482" t="s">
        <v>140</v>
      </c>
      <c r="J96" s="483"/>
      <c r="K96" s="483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36</v>
      </c>
      <c r="D97" s="194"/>
      <c r="E97" s="195">
        <v>1.6500000000000001E-2</v>
      </c>
      <c r="F97" s="179"/>
      <c r="G97" s="119">
        <f>G96*E97</f>
        <v>86.809515185459162</v>
      </c>
      <c r="H97" s="85"/>
      <c r="I97" s="482" t="s">
        <v>156</v>
      </c>
      <c r="J97" s="483"/>
      <c r="K97" s="483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9</v>
      </c>
      <c r="C98" s="99" t="s">
        <v>37</v>
      </c>
      <c r="D98" s="194"/>
      <c r="E98" s="195">
        <v>7.5999999999999998E-2</v>
      </c>
      <c r="F98" s="179"/>
      <c r="G98" s="119">
        <f>G96*E98</f>
        <v>399.84988812696338</v>
      </c>
      <c r="H98" s="85"/>
      <c r="I98" s="90" t="s">
        <v>156</v>
      </c>
      <c r="J98" s="91"/>
      <c r="K98" s="91"/>
      <c r="L98" s="183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35">
      <c r="B99" s="134" t="s">
        <v>12</v>
      </c>
      <c r="C99" s="99" t="s">
        <v>38</v>
      </c>
      <c r="D99" s="194"/>
      <c r="E99" s="196">
        <v>0.02</v>
      </c>
      <c r="F99" s="196"/>
      <c r="G99" s="119">
        <f>G96*E99</f>
        <v>105.22365477025353</v>
      </c>
      <c r="H99" s="85"/>
      <c r="I99" s="90" t="s">
        <v>137</v>
      </c>
      <c r="J99" s="91"/>
      <c r="K99" s="92"/>
      <c r="L99" s="89"/>
      <c r="M99" s="89"/>
      <c r="N99" s="89"/>
      <c r="O99" s="89"/>
      <c r="P99" s="89"/>
      <c r="Q99" s="89"/>
      <c r="R99" s="89"/>
      <c r="S99" s="89"/>
      <c r="T99" s="89"/>
      <c r="U99" s="220"/>
      <c r="V99" s="220"/>
      <c r="W99" s="220"/>
      <c r="X99" s="60"/>
    </row>
    <row r="100" spans="2:24" ht="24.95" customHeight="1" x14ac:dyDescent="0.4">
      <c r="B100" s="134"/>
      <c r="C100" s="99"/>
      <c r="D100" s="129" t="s">
        <v>126</v>
      </c>
      <c r="E100" s="199">
        <f>E97+E98+E99</f>
        <v>0.1125</v>
      </c>
      <c r="F100" s="196"/>
      <c r="G100" s="119"/>
      <c r="H100" s="85"/>
      <c r="I100" s="210"/>
      <c r="J100" s="208"/>
      <c r="K100" s="209"/>
      <c r="L100" s="85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24.95" customHeight="1" thickBot="1" x14ac:dyDescent="0.4">
      <c r="B101" s="115"/>
      <c r="C101" s="116"/>
      <c r="D101" s="116"/>
      <c r="E101" s="200"/>
      <c r="F101" s="200" t="s">
        <v>53</v>
      </c>
      <c r="G101" s="117">
        <f>G94+G95+G97+G98+G99</f>
        <v>1218.4990325126762</v>
      </c>
      <c r="H101" s="85"/>
      <c r="I101" s="300" t="s">
        <v>262</v>
      </c>
      <c r="J101" s="215"/>
      <c r="K101" s="236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18" customHeight="1" thickBot="1" x14ac:dyDescent="0.45">
      <c r="B102" s="465"/>
      <c r="C102" s="466"/>
      <c r="D102" s="466"/>
      <c r="E102" s="466"/>
      <c r="F102" s="466"/>
      <c r="G102" s="467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4">
      <c r="B103" s="494" t="s">
        <v>129</v>
      </c>
      <c r="C103" s="495"/>
      <c r="D103" s="495"/>
      <c r="E103" s="495"/>
      <c r="F103" s="495"/>
      <c r="G103" s="496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471" t="s">
        <v>130</v>
      </c>
      <c r="C104" s="441"/>
      <c r="D104" s="441"/>
      <c r="E104" s="441"/>
      <c r="F104" s="441"/>
      <c r="G104" s="201" t="s">
        <v>67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6</v>
      </c>
      <c r="C105" s="438" t="s">
        <v>131</v>
      </c>
      <c r="D105" s="439"/>
      <c r="E105" s="439"/>
      <c r="F105" s="440"/>
      <c r="G105" s="119">
        <f>G24</f>
        <v>1944.4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7</v>
      </c>
      <c r="C106" s="438" t="s">
        <v>132</v>
      </c>
      <c r="D106" s="439"/>
      <c r="E106" s="439"/>
      <c r="F106" s="440"/>
      <c r="G106" s="119">
        <f>G57</f>
        <v>1686.5500061600001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8</v>
      </c>
      <c r="C107" s="438" t="s">
        <v>133</v>
      </c>
      <c r="D107" s="439"/>
      <c r="E107" s="439"/>
      <c r="F107" s="440"/>
      <c r="G107" s="103">
        <f>G67</f>
        <v>129.57714927999999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9</v>
      </c>
      <c r="C108" s="438" t="s">
        <v>134</v>
      </c>
      <c r="D108" s="439"/>
      <c r="E108" s="439"/>
      <c r="F108" s="440"/>
      <c r="G108" s="103">
        <f>G80</f>
        <v>282.15655056000003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x14ac:dyDescent="0.35">
      <c r="B109" s="98" t="s">
        <v>10</v>
      </c>
      <c r="C109" s="438" t="s">
        <v>135</v>
      </c>
      <c r="D109" s="439"/>
      <c r="E109" s="439"/>
      <c r="F109" s="440"/>
      <c r="G109" s="103">
        <f>G90</f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2" t="s">
        <v>12</v>
      </c>
      <c r="C110" s="462" t="s">
        <v>136</v>
      </c>
      <c r="D110" s="463"/>
      <c r="E110" s="463"/>
      <c r="F110" s="464"/>
      <c r="G110" s="203">
        <f>G101</f>
        <v>1218.4990325126762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30" customHeight="1" thickBot="1" x14ac:dyDescent="0.45">
      <c r="B111" s="204"/>
      <c r="C111" s="205"/>
      <c r="D111" s="490" t="s">
        <v>138</v>
      </c>
      <c r="E111" s="490"/>
      <c r="F111" s="491"/>
      <c r="G111" s="206">
        <f>SUM(G105:G110)</f>
        <v>5261.1827385126762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220"/>
      <c r="V111" s="220"/>
      <c r="W111" s="220"/>
    </row>
    <row r="112" spans="2:24" ht="18" customHeight="1" x14ac:dyDescent="0.4">
      <c r="B112" s="243"/>
      <c r="C112" s="243"/>
      <c r="D112" s="243"/>
      <c r="E112" s="243"/>
      <c r="F112" s="244"/>
      <c r="G112" s="245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</row>
    <row r="113" spans="3:14" ht="20.45" x14ac:dyDescent="0.35">
      <c r="C113" s="13"/>
    </row>
    <row r="114" spans="3:14" ht="14.45" x14ac:dyDescent="0.3"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</sheetData>
  <sheetProtection deleteColumns="0"/>
  <mergeCells count="118">
    <mergeCell ref="B4:D4"/>
    <mergeCell ref="E4:G4"/>
    <mergeCell ref="B5:D5"/>
    <mergeCell ref="E5:G5"/>
    <mergeCell ref="B6:D6"/>
    <mergeCell ref="E6:G6"/>
    <mergeCell ref="B25:G25"/>
    <mergeCell ref="B26:G26"/>
    <mergeCell ref="B27:G27"/>
    <mergeCell ref="B17:G17"/>
    <mergeCell ref="E24:F24"/>
    <mergeCell ref="E14:G14"/>
    <mergeCell ref="B9:D9"/>
    <mergeCell ref="E9:G9"/>
    <mergeCell ref="B15:D15"/>
    <mergeCell ref="E15:G15"/>
    <mergeCell ref="B16:G16"/>
    <mergeCell ref="B103:G103"/>
    <mergeCell ref="B102:G102"/>
    <mergeCell ref="C87:F87"/>
    <mergeCell ref="C88:F88"/>
    <mergeCell ref="B28:G28"/>
    <mergeCell ref="C29:E29"/>
    <mergeCell ref="C30:D30"/>
    <mergeCell ref="C43:E43"/>
    <mergeCell ref="C44:E44"/>
    <mergeCell ref="B46:G46"/>
    <mergeCell ref="C47:F47"/>
    <mergeCell ref="B48:B49"/>
    <mergeCell ref="C48:C49"/>
    <mergeCell ref="I30:K30"/>
    <mergeCell ref="C31:D31"/>
    <mergeCell ref="C33:F33"/>
    <mergeCell ref="B35:G35"/>
    <mergeCell ref="C36:E36"/>
    <mergeCell ref="C37:E37"/>
    <mergeCell ref="I21:K21"/>
    <mergeCell ref="B1:G1"/>
    <mergeCell ref="I1:K1"/>
    <mergeCell ref="B2:D2"/>
    <mergeCell ref="E2:G2"/>
    <mergeCell ref="B3:D3"/>
    <mergeCell ref="E3:G3"/>
    <mergeCell ref="B7:D7"/>
    <mergeCell ref="E7:G7"/>
    <mergeCell ref="B8:D8"/>
    <mergeCell ref="E8:G8"/>
    <mergeCell ref="B10:D10"/>
    <mergeCell ref="E10:G10"/>
    <mergeCell ref="B11:D11"/>
    <mergeCell ref="E11:G11"/>
    <mergeCell ref="B12:G12"/>
    <mergeCell ref="B13:D14"/>
    <mergeCell ref="E13:G13"/>
    <mergeCell ref="C38:E38"/>
    <mergeCell ref="C39:E39"/>
    <mergeCell ref="C53:F53"/>
    <mergeCell ref="C54:F54"/>
    <mergeCell ref="C55:F55"/>
    <mergeCell ref="E57:F57"/>
    <mergeCell ref="B58:G58"/>
    <mergeCell ref="B59:G59"/>
    <mergeCell ref="I39:K39"/>
    <mergeCell ref="C40:E40"/>
    <mergeCell ref="C41:E41"/>
    <mergeCell ref="C42:E42"/>
    <mergeCell ref="I48:K49"/>
    <mergeCell ref="B50:B51"/>
    <mergeCell ref="C50:D51"/>
    <mergeCell ref="G50:G51"/>
    <mergeCell ref="I50:K51"/>
    <mergeCell ref="C52:F52"/>
    <mergeCell ref="C64:E64"/>
    <mergeCell ref="I64:K64"/>
    <mergeCell ref="C65:E65"/>
    <mergeCell ref="G48:G49"/>
    <mergeCell ref="C66:E66"/>
    <mergeCell ref="I66:K66"/>
    <mergeCell ref="B68:G68"/>
    <mergeCell ref="C60:E60"/>
    <mergeCell ref="C61:E61"/>
    <mergeCell ref="I61:K61"/>
    <mergeCell ref="C62:E62"/>
    <mergeCell ref="I62:K62"/>
    <mergeCell ref="I63:K63"/>
    <mergeCell ref="C75:E75"/>
    <mergeCell ref="C76:E76"/>
    <mergeCell ref="C77:E77"/>
    <mergeCell ref="C79:F79"/>
    <mergeCell ref="E80:F80"/>
    <mergeCell ref="B81:G81"/>
    <mergeCell ref="B69:G69"/>
    <mergeCell ref="C70:E70"/>
    <mergeCell ref="C71:E71"/>
    <mergeCell ref="C72:E72"/>
    <mergeCell ref="C73:E73"/>
    <mergeCell ref="C74:E74"/>
    <mergeCell ref="I94:K94"/>
    <mergeCell ref="I95:K95"/>
    <mergeCell ref="I96:K96"/>
    <mergeCell ref="I97:K97"/>
    <mergeCell ref="B82:G82"/>
    <mergeCell ref="C83:F83"/>
    <mergeCell ref="C84:F84"/>
    <mergeCell ref="C85:F85"/>
    <mergeCell ref="C86:F86"/>
    <mergeCell ref="C89:F89"/>
    <mergeCell ref="I84:I85"/>
    <mergeCell ref="C108:F108"/>
    <mergeCell ref="C109:F109"/>
    <mergeCell ref="C110:F110"/>
    <mergeCell ref="D111:F111"/>
    <mergeCell ref="B104:F104"/>
    <mergeCell ref="C105:F105"/>
    <mergeCell ref="C106:F106"/>
    <mergeCell ref="C107:F107"/>
    <mergeCell ref="E90:F90"/>
    <mergeCell ref="B92:G92"/>
  </mergeCells>
  <hyperlinks>
    <hyperlink ref="A1" location="RESUMO!A1" display="&lt;- RESUMO"/>
    <hyperlink ref="J2" location="RESUMO!A1" display="&lt;- RESUMO"/>
    <hyperlink ref="I67" r:id="rId1"/>
    <hyperlink ref="I80" r:id="rId2"/>
    <hyperlink ref="I101" r:id="rId3"/>
    <hyperlink ref="I84:I85" location="'UNIFORMES E EPI''S'!A1" display="Valor obtido na aba &quot;Uniformes e Epi's&quot;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63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7.5703125" customWidth="1"/>
    <col min="3" max="3" width="88.7109375" customWidth="1"/>
    <col min="4" max="4" width="28.7109375" bestFit="1" customWidth="1"/>
    <col min="5" max="5" width="26.7109375" customWidth="1"/>
    <col min="6" max="6" width="30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50.1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8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90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90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90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90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90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292</v>
      </c>
      <c r="F8" s="379"/>
      <c r="G8" s="380"/>
      <c r="H8" s="89"/>
      <c r="I8" s="306" t="s">
        <v>314</v>
      </c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258</v>
      </c>
      <c r="F9" s="374"/>
      <c r="G9" s="375"/>
      <c r="H9" s="85"/>
      <c r="I9" s="90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90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90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90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256</v>
      </c>
      <c r="F13" s="411"/>
      <c r="G13" s="412"/>
      <c r="H13" s="89"/>
      <c r="I13" s="90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90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113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182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294</v>
      </c>
      <c r="J19" s="105"/>
      <c r="K19" s="22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7.2557727272727268</v>
      </c>
      <c r="G20" s="103">
        <f>F20</f>
        <v>7.2557727272727268</v>
      </c>
      <c r="H20" s="85"/>
      <c r="I20" s="90" t="s">
        <v>158</v>
      </c>
      <c r="J20" s="91"/>
      <c r="K20" s="183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14"/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8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1596.27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86" t="s">
        <v>58</v>
      </c>
      <c r="J28" s="87"/>
      <c r="K28" s="87"/>
      <c r="L28" s="182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45.7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132.969291</v>
      </c>
      <c r="H29" s="89"/>
      <c r="I29" s="426" t="s">
        <v>79</v>
      </c>
      <c r="J29" s="427"/>
      <c r="K29" s="427"/>
      <c r="L29" s="183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193.14866999999998</v>
      </c>
      <c r="H30" s="89"/>
      <c r="I30" s="113" t="s">
        <v>80</v>
      </c>
      <c r="J30" s="215"/>
      <c r="K30" s="215"/>
      <c r="L30" s="221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326.11796099999998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129.79494847800001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455.91290947799996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47.2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86" t="s">
        <v>58</v>
      </c>
      <c r="J35" s="87"/>
      <c r="K35" s="87"/>
      <c r="L35" s="182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319.25400000000002</v>
      </c>
      <c r="H36" s="85"/>
      <c r="I36" s="90" t="s">
        <v>85</v>
      </c>
      <c r="J36" s="91"/>
      <c r="K36" s="91"/>
      <c r="L36" s="183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39.906750000000002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57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95.776199999999989</v>
      </c>
      <c r="H38" s="138"/>
      <c r="I38" s="426" t="s">
        <v>263</v>
      </c>
      <c r="J38" s="427"/>
      <c r="K38" s="427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23.944049999999997</v>
      </c>
      <c r="H39" s="85"/>
      <c r="I39" s="90" t="s">
        <v>85</v>
      </c>
      <c r="J39" s="91"/>
      <c r="K39" s="91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15.9627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9.5776199999999996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3.1925400000000002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127.7016</v>
      </c>
      <c r="H43" s="85"/>
      <c r="I43" s="113" t="s">
        <v>85</v>
      </c>
      <c r="J43" s="114"/>
      <c r="K43" s="114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635.31546000000003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86" t="s">
        <v>58</v>
      </c>
      <c r="J46" s="87"/>
      <c r="K46" s="87"/>
      <c r="L46" s="182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5.1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89.023800000000023</v>
      </c>
      <c r="H47" s="149"/>
      <c r="I47" s="426" t="s">
        <v>264</v>
      </c>
      <c r="J47" s="427"/>
      <c r="K47" s="427"/>
      <c r="L47" s="225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5.1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5.1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271</v>
      </c>
      <c r="J49" s="427"/>
      <c r="K49" s="427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5.1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90" t="s">
        <v>248</v>
      </c>
      <c r="J51" s="91"/>
      <c r="K51" s="91"/>
      <c r="L51" s="221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599.42380000000003</v>
      </c>
      <c r="H55" s="85"/>
      <c r="I55" s="216"/>
      <c r="J55" s="216"/>
      <c r="K55" s="216"/>
      <c r="L55" s="235"/>
      <c r="M55" s="235"/>
      <c r="N55" s="235"/>
      <c r="O55" s="235"/>
      <c r="P55" s="235"/>
      <c r="Q55" s="235"/>
      <c r="R55" s="235"/>
      <c r="S55" s="235"/>
      <c r="T55" s="23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1690.6521694779999</v>
      </c>
      <c r="H56" s="85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20"/>
      <c r="V56" s="220"/>
      <c r="W56" s="220"/>
    </row>
    <row r="57" spans="2:23" ht="21" x14ac:dyDescent="0.4">
      <c r="B57" s="448"/>
      <c r="C57" s="449"/>
      <c r="D57" s="449"/>
      <c r="E57" s="449"/>
      <c r="F57" s="449"/>
      <c r="G57" s="450"/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86" t="s">
        <v>58</v>
      </c>
      <c r="J59" s="87"/>
      <c r="K59" s="87"/>
      <c r="L59" s="182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6.7043339999999993</v>
      </c>
      <c r="H60" s="85"/>
      <c r="I60" s="426" t="s">
        <v>109</v>
      </c>
      <c r="J60" s="427"/>
      <c r="K60" s="427"/>
      <c r="L60" s="227"/>
      <c r="M60" s="228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0.47888099999999995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54.911687999999998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4.9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30.967638000000001</v>
      </c>
      <c r="H63" s="85"/>
      <c r="I63" s="497" t="s">
        <v>98</v>
      </c>
      <c r="J63" s="498"/>
      <c r="K63" s="498"/>
      <c r="L63" s="229"/>
      <c r="M63" s="230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12.325119924000003</v>
      </c>
      <c r="H64" s="85"/>
      <c r="I64" s="197"/>
      <c r="J64" s="198"/>
      <c r="K64" s="198"/>
      <c r="L64" s="225"/>
      <c r="M64" s="226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0.98968739999999999</v>
      </c>
      <c r="H65" s="85"/>
      <c r="I65" s="426" t="s">
        <v>109</v>
      </c>
      <c r="J65" s="427"/>
      <c r="K65" s="451"/>
      <c r="L65" s="228"/>
      <c r="M65" s="228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106.377348324</v>
      </c>
      <c r="H66" s="85"/>
      <c r="I66" s="301" t="s">
        <v>262</v>
      </c>
      <c r="J66" s="215"/>
      <c r="K66" s="236"/>
      <c r="L66" s="85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1.75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182"/>
      <c r="M69" s="231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132.969291</v>
      </c>
      <c r="H70" s="85"/>
      <c r="I70" s="177" t="s">
        <v>117</v>
      </c>
      <c r="J70" s="178"/>
      <c r="K70" s="178"/>
      <c r="L70" s="232"/>
      <c r="M70" s="233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22.188153</v>
      </c>
      <c r="H71" s="85"/>
      <c r="I71" s="177" t="s">
        <v>109</v>
      </c>
      <c r="J71" s="178"/>
      <c r="K71" s="178"/>
      <c r="L71" s="227"/>
      <c r="M71" s="228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4.4695559999999999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0.31925400000000004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1.117389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4.6291829999999994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9"/>
      <c r="L76" s="85"/>
      <c r="M76" s="85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165.69282600000003</v>
      </c>
      <c r="H77" s="85"/>
      <c r="I77" s="210"/>
      <c r="J77" s="208"/>
      <c r="K77" s="209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65.945744748000024</v>
      </c>
      <c r="H78" s="85"/>
      <c r="I78" s="210"/>
      <c r="J78" s="208"/>
      <c r="K78" s="209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1.75" thickBot="1" x14ac:dyDescent="0.4">
      <c r="B79" s="115"/>
      <c r="C79" s="116"/>
      <c r="D79" s="116"/>
      <c r="E79" s="390" t="s">
        <v>29</v>
      </c>
      <c r="F79" s="391"/>
      <c r="G79" s="160">
        <f>G77+G78</f>
        <v>231.63857074800006</v>
      </c>
      <c r="H79" s="85"/>
      <c r="I79" s="301" t="s">
        <v>262</v>
      </c>
      <c r="J79" s="215"/>
      <c r="K79" s="236"/>
      <c r="L79" s="85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1.75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8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90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1.6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113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1.75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8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182"/>
      <c r="M92" s="231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48" customHeight="1" x14ac:dyDescent="0.35">
      <c r="B93" s="134" t="s">
        <v>6</v>
      </c>
      <c r="C93" s="188" t="s">
        <v>34</v>
      </c>
      <c r="D93" s="189">
        <f>G24+G56+G66+G79+G89</f>
        <v>3624.93808855</v>
      </c>
      <c r="E93" s="190"/>
      <c r="F93" s="191">
        <v>0.05</v>
      </c>
      <c r="G93" s="103">
        <f>D93*F93</f>
        <v>181.2469044275</v>
      </c>
      <c r="H93" s="85"/>
      <c r="I93" s="460" t="s">
        <v>120</v>
      </c>
      <c r="J93" s="461"/>
      <c r="K93" s="461"/>
      <c r="L93" s="232"/>
      <c r="M93" s="233"/>
      <c r="N93" s="228"/>
      <c r="O93" s="228"/>
      <c r="P93" s="228"/>
      <c r="Q93" s="228"/>
      <c r="R93" s="228"/>
      <c r="S93" s="228"/>
      <c r="T93" s="228"/>
      <c r="U93" s="228"/>
      <c r="V93" s="228"/>
      <c r="W93" s="220"/>
      <c r="X93" s="60"/>
    </row>
    <row r="94" spans="2:24" ht="51" customHeight="1" x14ac:dyDescent="0.3">
      <c r="B94" s="134" t="s">
        <v>7</v>
      </c>
      <c r="C94" s="188" t="s">
        <v>35</v>
      </c>
      <c r="D94" s="189">
        <f>G24+G56+G66+G79+G89+G93</f>
        <v>3806.1849929774999</v>
      </c>
      <c r="E94" s="190"/>
      <c r="F94" s="191">
        <v>0.1</v>
      </c>
      <c r="G94" s="103">
        <f>D94*F94</f>
        <v>380.61849929775002</v>
      </c>
      <c r="H94" s="85"/>
      <c r="I94" s="426" t="s">
        <v>121</v>
      </c>
      <c r="J94" s="427"/>
      <c r="K94" s="427"/>
      <c r="L94" s="183"/>
      <c r="M94" s="89"/>
      <c r="N94" s="89"/>
      <c r="O94" s="89"/>
      <c r="P94" s="228"/>
      <c r="Q94" s="228"/>
      <c r="R94" s="228"/>
      <c r="S94" s="228"/>
      <c r="T94" s="228"/>
      <c r="U94" s="228"/>
      <c r="V94" s="228"/>
      <c r="W94" s="228"/>
      <c r="X94" s="72"/>
    </row>
    <row r="95" spans="2:24" ht="21" x14ac:dyDescent="0.35">
      <c r="B95" s="134" t="s">
        <v>8</v>
      </c>
      <c r="C95" s="192" t="s">
        <v>128</v>
      </c>
      <c r="D95" s="193">
        <f>D93+G93+G94</f>
        <v>4186.8034922752495</v>
      </c>
      <c r="E95" s="148"/>
      <c r="F95" s="151"/>
      <c r="G95" s="119">
        <f>D95/(1-E99)</f>
        <v>4717.5250617185911</v>
      </c>
      <c r="H95" s="85"/>
      <c r="I95" s="90" t="s">
        <v>140</v>
      </c>
      <c r="J95" s="91"/>
      <c r="K95" s="91"/>
      <c r="L95" s="183"/>
      <c r="M95" s="89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77.839163518356756</v>
      </c>
      <c r="H96" s="85"/>
      <c r="I96" s="90" t="s">
        <v>156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358.53190469061292</v>
      </c>
      <c r="H97" s="85"/>
      <c r="I97" s="90" t="s">
        <v>156</v>
      </c>
      <c r="J97" s="91"/>
      <c r="K97" s="91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94.350501234371819</v>
      </c>
      <c r="H98" s="85"/>
      <c r="I98" s="90" t="s">
        <v>137</v>
      </c>
      <c r="J98" s="91"/>
      <c r="K98" s="91"/>
      <c r="L98" s="183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35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9"/>
      <c r="L99" s="85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1092.5869731685914</v>
      </c>
      <c r="H100" s="85"/>
      <c r="I100" s="301" t="s">
        <v>262</v>
      </c>
      <c r="J100" s="215"/>
      <c r="K100" s="236"/>
      <c r="L100" s="85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21.75" thickBot="1" x14ac:dyDescent="0.4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35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1596.27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1690.6521694779999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106.377348324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231.63857074800006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1092.5869731685914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4717.5250617185911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15">
    <mergeCell ref="C86:F86"/>
    <mergeCell ref="C87:F87"/>
    <mergeCell ref="B4:D4"/>
    <mergeCell ref="E4:G4"/>
    <mergeCell ref="B5:D5"/>
    <mergeCell ref="E5:G5"/>
    <mergeCell ref="B6:D6"/>
    <mergeCell ref="E6:G6"/>
    <mergeCell ref="B1:G1"/>
    <mergeCell ref="B2:D2"/>
    <mergeCell ref="E2:G2"/>
    <mergeCell ref="B3:D3"/>
    <mergeCell ref="E3:G3"/>
    <mergeCell ref="B10:D10"/>
    <mergeCell ref="E10:G10"/>
    <mergeCell ref="B11:D11"/>
    <mergeCell ref="E11:G11"/>
    <mergeCell ref="B12:G12"/>
    <mergeCell ref="B7:D7"/>
    <mergeCell ref="E7:G7"/>
    <mergeCell ref="B8:D8"/>
    <mergeCell ref="E8:G8"/>
    <mergeCell ref="B9:D9"/>
    <mergeCell ref="E9:G9"/>
    <mergeCell ref="E24:F24"/>
    <mergeCell ref="B25:G25"/>
    <mergeCell ref="B26:G26"/>
    <mergeCell ref="B27:G27"/>
    <mergeCell ref="C28:E28"/>
    <mergeCell ref="I29:K29"/>
    <mergeCell ref="B16:G16"/>
    <mergeCell ref="B17:G17"/>
    <mergeCell ref="B13:D14"/>
    <mergeCell ref="E13:G13"/>
    <mergeCell ref="E14:G14"/>
    <mergeCell ref="B15:D15"/>
    <mergeCell ref="E15:G15"/>
    <mergeCell ref="C36:E36"/>
    <mergeCell ref="C37:E37"/>
    <mergeCell ref="C38:E38"/>
    <mergeCell ref="I38:K38"/>
    <mergeCell ref="C29:D29"/>
    <mergeCell ref="C30:D30"/>
    <mergeCell ref="C32:F32"/>
    <mergeCell ref="B34:G34"/>
    <mergeCell ref="C35:E35"/>
    <mergeCell ref="C42:E42"/>
    <mergeCell ref="C43:E43"/>
    <mergeCell ref="B45:G45"/>
    <mergeCell ref="C46:F46"/>
    <mergeCell ref="I47:K48"/>
    <mergeCell ref="I49:K50"/>
    <mergeCell ref="C39:E39"/>
    <mergeCell ref="C40:E40"/>
    <mergeCell ref="C41:E41"/>
    <mergeCell ref="E56:F56"/>
    <mergeCell ref="B57:G57"/>
    <mergeCell ref="B58:G58"/>
    <mergeCell ref="C59:E59"/>
    <mergeCell ref="C51:F51"/>
    <mergeCell ref="C52:F52"/>
    <mergeCell ref="C53:F53"/>
    <mergeCell ref="C54:F54"/>
    <mergeCell ref="B47:B48"/>
    <mergeCell ref="C47:C48"/>
    <mergeCell ref="G47:G48"/>
    <mergeCell ref="B49:B50"/>
    <mergeCell ref="C49:D50"/>
    <mergeCell ref="G49:G50"/>
    <mergeCell ref="C65:E65"/>
    <mergeCell ref="I65:K65"/>
    <mergeCell ref="B67:G67"/>
    <mergeCell ref="B68:G68"/>
    <mergeCell ref="C69:E69"/>
    <mergeCell ref="I62:K62"/>
    <mergeCell ref="C63:E63"/>
    <mergeCell ref="C64:E64"/>
    <mergeCell ref="C60:E60"/>
    <mergeCell ref="I60:K60"/>
    <mergeCell ref="C61:E61"/>
    <mergeCell ref="I61:K61"/>
    <mergeCell ref="I63:K63"/>
    <mergeCell ref="B80:G80"/>
    <mergeCell ref="B81:G81"/>
    <mergeCell ref="C82:F82"/>
    <mergeCell ref="C73:E73"/>
    <mergeCell ref="C74:E74"/>
    <mergeCell ref="C75:E75"/>
    <mergeCell ref="C70:E70"/>
    <mergeCell ref="C71:E71"/>
    <mergeCell ref="C72:E72"/>
    <mergeCell ref="I83:I84"/>
    <mergeCell ref="I1:K1"/>
    <mergeCell ref="D110:F110"/>
    <mergeCell ref="E100:F100"/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B91:G91"/>
    <mergeCell ref="C83:F83"/>
    <mergeCell ref="C84:F84"/>
    <mergeCell ref="C85:F85"/>
    <mergeCell ref="C88:F88"/>
    <mergeCell ref="E89:F89"/>
    <mergeCell ref="I93:K93"/>
    <mergeCell ref="I94:K94"/>
    <mergeCell ref="C76:E76"/>
    <mergeCell ref="C78:F78"/>
    <mergeCell ref="E79:F79"/>
  </mergeCells>
  <hyperlinks>
    <hyperlink ref="J2" location="RESUMO!A1" display="&lt;- RESUMO"/>
    <hyperlink ref="I83:I84" location="'UNIFORMES E EPI''S'!A1" display="Valor obtido na aba &quot;Uniformes e Epi's&quot;"/>
    <hyperlink ref="I66" r:id="rId1"/>
    <hyperlink ref="I79" r:id="rId2"/>
    <hyperlink ref="I100" r:id="rId3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69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5.140625" customWidth="1"/>
    <col min="3" max="3" width="44.5703125" customWidth="1"/>
    <col min="4" max="4" width="49.28515625" customWidth="1"/>
    <col min="5" max="5" width="38.85546875" customWidth="1"/>
    <col min="6" max="6" width="35.28515625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50.1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8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90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90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90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90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90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6" t="s">
        <v>312</v>
      </c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178</v>
      </c>
      <c r="F9" s="374"/>
      <c r="G9" s="375"/>
      <c r="H9" s="85"/>
      <c r="I9" s="90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90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90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18" customHeight="1" x14ac:dyDescent="0.4">
      <c r="B12" s="384"/>
      <c r="C12" s="385"/>
      <c r="D12" s="385"/>
      <c r="E12" s="385"/>
      <c r="F12" s="373"/>
      <c r="G12" s="386"/>
      <c r="H12" s="89"/>
      <c r="I12" s="90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162</v>
      </c>
      <c r="F13" s="411"/>
      <c r="G13" s="412"/>
      <c r="H13" s="89"/>
      <c r="I13" s="90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90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113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182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2064.46</v>
      </c>
      <c r="G19" s="103">
        <f>F19</f>
        <v>2064.46</v>
      </c>
      <c r="H19" s="85"/>
      <c r="I19" s="104" t="s">
        <v>61</v>
      </c>
      <c r="J19" s="105"/>
      <c r="K19" s="22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9.383909090909091</v>
      </c>
      <c r="G20" s="103">
        <f>F20</f>
        <v>9.383909090909091</v>
      </c>
      <c r="H20" s="85"/>
      <c r="I20" s="90" t="s">
        <v>158</v>
      </c>
      <c r="J20" s="91"/>
      <c r="K20" s="183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14"/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8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2064.46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86" t="s">
        <v>58</v>
      </c>
      <c r="J28" s="87"/>
      <c r="K28" s="87"/>
      <c r="L28" s="182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53.2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171.96951799999999</v>
      </c>
      <c r="H29" s="89"/>
      <c r="I29" s="426" t="s">
        <v>79</v>
      </c>
      <c r="J29" s="427"/>
      <c r="K29" s="427"/>
      <c r="L29" s="183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249.79965999999999</v>
      </c>
      <c r="H30" s="89"/>
      <c r="I30" s="113" t="s">
        <v>80</v>
      </c>
      <c r="J30" s="215"/>
      <c r="K30" s="215"/>
      <c r="L30" s="221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421.76917800000001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167.86413284400004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589.63331084400011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42.7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86" t="s">
        <v>58</v>
      </c>
      <c r="J35" s="87"/>
      <c r="K35" s="87"/>
      <c r="L35" s="182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412.89200000000005</v>
      </c>
      <c r="H36" s="85"/>
      <c r="I36" s="90" t="s">
        <v>85</v>
      </c>
      <c r="J36" s="91"/>
      <c r="K36" s="91"/>
      <c r="L36" s="183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51.611500000000007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56.2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123.8676</v>
      </c>
      <c r="H38" s="138"/>
      <c r="I38" s="426" t="s">
        <v>263</v>
      </c>
      <c r="J38" s="427"/>
      <c r="K38" s="427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30.966899999999999</v>
      </c>
      <c r="H39" s="85"/>
      <c r="I39" s="90" t="s">
        <v>85</v>
      </c>
      <c r="J39" s="91"/>
      <c r="K39" s="91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20.644600000000001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12.386760000000001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4.1289199999999999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165.1568</v>
      </c>
      <c r="H43" s="85"/>
      <c r="I43" s="113" t="s">
        <v>85</v>
      </c>
      <c r="J43" s="114"/>
      <c r="K43" s="114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821.65508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86" t="s">
        <v>58</v>
      </c>
      <c r="J46" s="87"/>
      <c r="K46" s="87"/>
      <c r="L46" s="182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5.1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60.932400000000015</v>
      </c>
      <c r="H47" s="149"/>
      <c r="I47" s="426" t="s">
        <v>264</v>
      </c>
      <c r="J47" s="427"/>
      <c r="K47" s="451"/>
      <c r="L47" s="225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5.1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51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5.1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475.20000000000005</v>
      </c>
      <c r="H49" s="149"/>
      <c r="I49" s="426" t="s">
        <v>270</v>
      </c>
      <c r="J49" s="427"/>
      <c r="K49" s="427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5.1" customHeight="1" x14ac:dyDescent="0.35">
      <c r="B50" s="429"/>
      <c r="C50" s="436"/>
      <c r="D50" s="437"/>
      <c r="E50" s="154">
        <v>27</v>
      </c>
      <c r="F50" s="155">
        <v>22</v>
      </c>
      <c r="G50" s="433"/>
      <c r="H50" s="85"/>
      <c r="I50" s="426"/>
      <c r="J50" s="427"/>
      <c r="K50" s="427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90" t="s">
        <v>248</v>
      </c>
      <c r="J51" s="91"/>
      <c r="K51" s="91"/>
      <c r="L51" s="221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536.13240000000008</v>
      </c>
      <c r="H55" s="85"/>
      <c r="I55" s="216"/>
      <c r="J55" s="216"/>
      <c r="K55" s="216"/>
      <c r="L55" s="235"/>
      <c r="M55" s="235"/>
      <c r="N55" s="235"/>
      <c r="O55" s="235"/>
      <c r="P55" s="235"/>
      <c r="Q55" s="235"/>
      <c r="R55" s="235"/>
      <c r="S55" s="235"/>
      <c r="T55" s="23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1947.4207908440003</v>
      </c>
      <c r="H56" s="85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20"/>
      <c r="V56" s="220"/>
      <c r="W56" s="220"/>
    </row>
    <row r="57" spans="2:23" ht="23.25" customHeight="1" x14ac:dyDescent="0.4">
      <c r="B57" s="448"/>
      <c r="C57" s="449"/>
      <c r="D57" s="449"/>
      <c r="E57" s="449"/>
      <c r="F57" s="449"/>
      <c r="G57" s="450"/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86" t="s">
        <v>58</v>
      </c>
      <c r="J59" s="87"/>
      <c r="K59" s="87"/>
      <c r="L59" s="182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8.6707319999999992</v>
      </c>
      <c r="H60" s="85"/>
      <c r="I60" s="426" t="s">
        <v>109</v>
      </c>
      <c r="J60" s="427"/>
      <c r="K60" s="427"/>
      <c r="L60" s="227"/>
      <c r="M60" s="228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0.61933799999999994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71.017424000000005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4.9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40.050524000000003</v>
      </c>
      <c r="H63" s="85"/>
      <c r="I63" s="497" t="s">
        <v>98</v>
      </c>
      <c r="J63" s="498"/>
      <c r="K63" s="498"/>
      <c r="L63" s="229"/>
      <c r="M63" s="230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15.940108552000003</v>
      </c>
      <c r="H64" s="85"/>
      <c r="I64" s="197"/>
      <c r="J64" s="198"/>
      <c r="K64" s="198"/>
      <c r="L64" s="225"/>
      <c r="M64" s="226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1.2799651999999999</v>
      </c>
      <c r="H65" s="85"/>
      <c r="I65" s="426" t="s">
        <v>109</v>
      </c>
      <c r="J65" s="427"/>
      <c r="K65" s="427"/>
      <c r="L65" s="227"/>
      <c r="M65" s="228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137.57809175200001</v>
      </c>
      <c r="H66" s="85"/>
      <c r="I66" s="301" t="s">
        <v>262</v>
      </c>
      <c r="J66" s="215"/>
      <c r="K66" s="236"/>
      <c r="L66" s="85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182"/>
      <c r="M69" s="231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171.96951799999999</v>
      </c>
      <c r="H70" s="85"/>
      <c r="I70" s="177" t="s">
        <v>117</v>
      </c>
      <c r="J70" s="178"/>
      <c r="K70" s="178"/>
      <c r="L70" s="232"/>
      <c r="M70" s="233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28.695993999999999</v>
      </c>
      <c r="H71" s="85"/>
      <c r="I71" s="177" t="s">
        <v>109</v>
      </c>
      <c r="J71" s="178"/>
      <c r="K71" s="178"/>
      <c r="L71" s="227"/>
      <c r="M71" s="228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5.7804880000000001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0.41289200000000004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1.445122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5.9869339999999998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9"/>
      <c r="L76" s="85"/>
      <c r="M76" s="85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214.29094799999996</v>
      </c>
      <c r="H77" s="85"/>
      <c r="I77" s="210"/>
      <c r="J77" s="208"/>
      <c r="K77" s="209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85.287797303999994</v>
      </c>
      <c r="H78" s="85"/>
      <c r="I78" s="210"/>
      <c r="J78" s="208"/>
      <c r="K78" s="209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299.57874530399994</v>
      </c>
      <c r="H79" s="85"/>
      <c r="I79" s="301" t="s">
        <v>262</v>
      </c>
      <c r="J79" s="215"/>
      <c r="K79" s="236"/>
      <c r="L79" s="85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8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90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113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18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55.5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182"/>
      <c r="M92" s="231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44.25" customHeight="1" x14ac:dyDescent="0.35">
      <c r="B93" s="134" t="s">
        <v>6</v>
      </c>
      <c r="C93" s="188" t="s">
        <v>34</v>
      </c>
      <c r="D93" s="189">
        <f>G24+G56+G66+G79+G89</f>
        <v>4449.0376279000002</v>
      </c>
      <c r="E93" s="190"/>
      <c r="F93" s="191">
        <v>0.05</v>
      </c>
      <c r="G93" s="103">
        <f>D93*F93</f>
        <v>222.45188139500002</v>
      </c>
      <c r="H93" s="85"/>
      <c r="I93" s="460" t="s">
        <v>120</v>
      </c>
      <c r="J93" s="461"/>
      <c r="K93" s="492"/>
      <c r="L93" s="232"/>
      <c r="M93" s="233"/>
      <c r="N93" s="228"/>
      <c r="O93" s="228"/>
      <c r="P93" s="228"/>
      <c r="Q93" s="228"/>
      <c r="R93" s="228"/>
      <c r="S93" s="228"/>
      <c r="T93" s="228"/>
      <c r="U93" s="228"/>
      <c r="V93" s="228"/>
      <c r="W93" s="220"/>
      <c r="X93" s="60"/>
    </row>
    <row r="94" spans="2:24" ht="51.75" customHeight="1" x14ac:dyDescent="0.3">
      <c r="B94" s="134" t="s">
        <v>7</v>
      </c>
      <c r="C94" s="188" t="s">
        <v>35</v>
      </c>
      <c r="D94" s="189">
        <f>G24+G56+G66+G79+G89+G93</f>
        <v>4671.4895092950001</v>
      </c>
      <c r="E94" s="190"/>
      <c r="F94" s="191">
        <v>0.1</v>
      </c>
      <c r="G94" s="103">
        <f>D94*F94</f>
        <v>467.14895092950002</v>
      </c>
      <c r="H94" s="85"/>
      <c r="I94" s="426" t="s">
        <v>121</v>
      </c>
      <c r="J94" s="427"/>
      <c r="K94" s="451"/>
      <c r="L94" s="183"/>
      <c r="M94" s="89"/>
      <c r="N94" s="89"/>
      <c r="O94" s="89"/>
      <c r="P94" s="228"/>
      <c r="Q94" s="228"/>
      <c r="R94" s="228"/>
      <c r="S94" s="228"/>
      <c r="T94" s="228"/>
      <c r="U94" s="228"/>
      <c r="V94" s="228"/>
      <c r="W94" s="228"/>
      <c r="X94" s="72"/>
    </row>
    <row r="95" spans="2:24" ht="44.25" customHeight="1" x14ac:dyDescent="0.35">
      <c r="B95" s="134" t="s">
        <v>8</v>
      </c>
      <c r="C95" s="192" t="s">
        <v>128</v>
      </c>
      <c r="D95" s="193">
        <f>D93+G93+G94</f>
        <v>5138.6384602244998</v>
      </c>
      <c r="E95" s="148"/>
      <c r="F95" s="151"/>
      <c r="G95" s="119">
        <f>D95/(1-E99)</f>
        <v>5790.0151664501409</v>
      </c>
      <c r="H95" s="85"/>
      <c r="I95" s="90" t="s">
        <v>140</v>
      </c>
      <c r="J95" s="91"/>
      <c r="K95" s="91"/>
      <c r="L95" s="183"/>
      <c r="M95" s="89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95.535250246427324</v>
      </c>
      <c r="H96" s="85"/>
      <c r="I96" s="90" t="s">
        <v>156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440.04115265021068</v>
      </c>
      <c r="H97" s="85"/>
      <c r="I97" s="90" t="s">
        <v>156</v>
      </c>
      <c r="J97" s="91"/>
      <c r="K97" s="91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115.80030332900282</v>
      </c>
      <c r="H98" s="85"/>
      <c r="I98" s="90" t="s">
        <v>137</v>
      </c>
      <c r="J98" s="91"/>
      <c r="K98" s="92"/>
      <c r="L98" s="89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9"/>
      <c r="L99" s="85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200"/>
      <c r="F100" s="200" t="s">
        <v>53</v>
      </c>
      <c r="G100" s="117">
        <f>G93+G94+G96+G97+G98</f>
        <v>1340.9775385501409</v>
      </c>
      <c r="H100" s="85"/>
      <c r="I100" s="301" t="s">
        <v>262</v>
      </c>
      <c r="J100" s="215"/>
      <c r="K100" s="236"/>
      <c r="L100" s="85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4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2064.46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1947.4207908440003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137.57809175200001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299.57874530399994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1340.9775385501409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30" customHeight="1" thickBot="1" x14ac:dyDescent="0.4">
      <c r="B110" s="204"/>
      <c r="C110" s="205"/>
      <c r="D110" s="205"/>
      <c r="E110" s="261" t="s">
        <v>138</v>
      </c>
      <c r="F110" s="262"/>
      <c r="G110" s="206">
        <f>SUM(G104:G109)</f>
        <v>5790.0151664501409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13">
    <mergeCell ref="C86:F86"/>
    <mergeCell ref="C87:F87"/>
    <mergeCell ref="I83:I84"/>
    <mergeCell ref="B4:D4"/>
    <mergeCell ref="E4:G4"/>
    <mergeCell ref="B5:D5"/>
    <mergeCell ref="E5:G5"/>
    <mergeCell ref="B6:D6"/>
    <mergeCell ref="E6:G6"/>
    <mergeCell ref="B12:G12"/>
    <mergeCell ref="E24:F24"/>
    <mergeCell ref="B25:G25"/>
    <mergeCell ref="B26:G26"/>
    <mergeCell ref="B27:G27"/>
    <mergeCell ref="C28:E28"/>
    <mergeCell ref="I29:K29"/>
    <mergeCell ref="B16:G16"/>
    <mergeCell ref="B17:G17"/>
    <mergeCell ref="B13:D14"/>
    <mergeCell ref="E13:G13"/>
    <mergeCell ref="E14:G14"/>
    <mergeCell ref="B15:D15"/>
    <mergeCell ref="E15:G15"/>
    <mergeCell ref="C36:E36"/>
    <mergeCell ref="B1:G1"/>
    <mergeCell ref="B2:D2"/>
    <mergeCell ref="E2:G2"/>
    <mergeCell ref="B3:D3"/>
    <mergeCell ref="E3:G3"/>
    <mergeCell ref="B10:D10"/>
    <mergeCell ref="E10:G10"/>
    <mergeCell ref="B11:D11"/>
    <mergeCell ref="E11:G11"/>
    <mergeCell ref="B7:D7"/>
    <mergeCell ref="E7:G7"/>
    <mergeCell ref="B8:D8"/>
    <mergeCell ref="E8:G8"/>
    <mergeCell ref="B9:D9"/>
    <mergeCell ref="E9:G9"/>
    <mergeCell ref="C37:E37"/>
    <mergeCell ref="C38:E38"/>
    <mergeCell ref="I38:K38"/>
    <mergeCell ref="C29:D29"/>
    <mergeCell ref="C30:D30"/>
    <mergeCell ref="C32:F32"/>
    <mergeCell ref="B34:G34"/>
    <mergeCell ref="C35:E35"/>
    <mergeCell ref="C42:E42"/>
    <mergeCell ref="C43:E43"/>
    <mergeCell ref="B45:G45"/>
    <mergeCell ref="C46:F46"/>
    <mergeCell ref="I47:K48"/>
    <mergeCell ref="I49:K50"/>
    <mergeCell ref="C39:E39"/>
    <mergeCell ref="C40:E40"/>
    <mergeCell ref="C41:E41"/>
    <mergeCell ref="C51:F51"/>
    <mergeCell ref="C52:F52"/>
    <mergeCell ref="C53:F53"/>
    <mergeCell ref="C54:F54"/>
    <mergeCell ref="B47:B48"/>
    <mergeCell ref="C47:C48"/>
    <mergeCell ref="G47:G48"/>
    <mergeCell ref="B49:B50"/>
    <mergeCell ref="C49:D50"/>
    <mergeCell ref="G49:G50"/>
    <mergeCell ref="I62:K62"/>
    <mergeCell ref="C63:E63"/>
    <mergeCell ref="C64:E64"/>
    <mergeCell ref="C60:E60"/>
    <mergeCell ref="I60:K60"/>
    <mergeCell ref="C61:E61"/>
    <mergeCell ref="I61:K61"/>
    <mergeCell ref="I63:K63"/>
    <mergeCell ref="E56:F56"/>
    <mergeCell ref="B57:G57"/>
    <mergeCell ref="B58:G58"/>
    <mergeCell ref="C59:E59"/>
    <mergeCell ref="C73:E73"/>
    <mergeCell ref="C74:E74"/>
    <mergeCell ref="C75:E75"/>
    <mergeCell ref="C70:E70"/>
    <mergeCell ref="C71:E71"/>
    <mergeCell ref="C72:E72"/>
    <mergeCell ref="C65:E65"/>
    <mergeCell ref="I65:K65"/>
    <mergeCell ref="B67:G67"/>
    <mergeCell ref="B68:G68"/>
    <mergeCell ref="C69:E69"/>
    <mergeCell ref="I1:K1"/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B91:G91"/>
    <mergeCell ref="C83:F83"/>
    <mergeCell ref="C84:F84"/>
    <mergeCell ref="C85:F85"/>
    <mergeCell ref="C88:F88"/>
    <mergeCell ref="E89:F89"/>
    <mergeCell ref="I93:K93"/>
    <mergeCell ref="I94:K94"/>
    <mergeCell ref="C76:E76"/>
    <mergeCell ref="C78:F78"/>
    <mergeCell ref="E79:F79"/>
    <mergeCell ref="B80:G80"/>
    <mergeCell ref="B81:G81"/>
    <mergeCell ref="C82:F82"/>
  </mergeCells>
  <hyperlinks>
    <hyperlink ref="J2" location="RESUMO!A1" display="&lt;- RESUMO"/>
    <hyperlink ref="I66" r:id="rId1"/>
    <hyperlink ref="I79" r:id="rId2"/>
    <hyperlink ref="I100" r:id="rId3"/>
    <hyperlink ref="I83:I84" location="'UNIFORMES E EPI''S'!A1" display="Valor obtido na aba &quot;Uniformes e Epi's&quot;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4"/>
  <sheetViews>
    <sheetView topLeftCell="A77" zoomScale="60" zoomScaleNormal="60" workbookViewId="0">
      <selection activeCell="G89" sqref="B87:G89"/>
    </sheetView>
  </sheetViews>
  <sheetFormatPr defaultColWidth="9.140625" defaultRowHeight="15" x14ac:dyDescent="0.25"/>
  <cols>
    <col min="1" max="1" width="3.28515625" customWidth="1"/>
    <col min="2" max="2" width="11.42578125" customWidth="1"/>
    <col min="3" max="3" width="55.7109375" customWidth="1"/>
    <col min="4" max="4" width="41.42578125" customWidth="1"/>
    <col min="5" max="5" width="37.7109375" customWidth="1"/>
    <col min="6" max="6" width="40.140625" customWidth="1"/>
    <col min="7" max="7" width="30.710937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39.950000000000003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8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90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90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90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90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90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/>
      <c r="F8" s="379"/>
      <c r="G8" s="380"/>
      <c r="H8" s="89"/>
      <c r="I8" s="306"/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186</v>
      </c>
      <c r="F9" s="374"/>
      <c r="G9" s="375"/>
      <c r="H9" s="85"/>
      <c r="I9" s="90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90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90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18" customHeight="1" x14ac:dyDescent="0.4">
      <c r="B12" s="384"/>
      <c r="C12" s="385"/>
      <c r="D12" s="385"/>
      <c r="E12" s="385"/>
      <c r="F12" s="373"/>
      <c r="G12" s="386"/>
      <c r="H12" s="89"/>
      <c r="I12" s="90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305</v>
      </c>
      <c r="F13" s="411"/>
      <c r="G13" s="412"/>
      <c r="H13" s="89"/>
      <c r="I13" s="90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306</v>
      </c>
      <c r="F14" s="414"/>
      <c r="G14" s="415"/>
      <c r="H14" s="89"/>
      <c r="I14" s="90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113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88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325</v>
      </c>
      <c r="J19" s="105"/>
      <c r="K19" s="209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8.6357727272727267</v>
      </c>
      <c r="G20" s="103">
        <f>F20</f>
        <v>8.6357727272727267</v>
      </c>
      <c r="H20" s="85"/>
      <c r="I20" s="90" t="s">
        <v>158</v>
      </c>
      <c r="J20" s="91"/>
      <c r="K20" s="92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35">
      <c r="B21" s="98" t="s">
        <v>8</v>
      </c>
      <c r="C21" s="99" t="s">
        <v>176</v>
      </c>
      <c r="D21" s="107">
        <v>0.2</v>
      </c>
      <c r="E21" s="108">
        <v>1</v>
      </c>
      <c r="F21" s="106">
        <f>D21*1518</f>
        <v>303.60000000000002</v>
      </c>
      <c r="G21" s="103">
        <f>F21</f>
        <v>303.60000000000002</v>
      </c>
      <c r="H21" s="85"/>
      <c r="I21" s="109" t="s">
        <v>290</v>
      </c>
      <c r="J21" s="110"/>
      <c r="K21" s="111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111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9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1899.87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56.25" customHeight="1" x14ac:dyDescent="0.35">
      <c r="B25" s="477" t="s">
        <v>70</v>
      </c>
      <c r="C25" s="477"/>
      <c r="D25" s="477"/>
      <c r="E25" s="477"/>
      <c r="F25" s="477"/>
      <c r="G25" s="477"/>
      <c r="H25" s="112"/>
      <c r="I25" s="112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1" x14ac:dyDescent="0.4">
      <c r="B26" s="392"/>
      <c r="C26" s="374"/>
      <c r="D26" s="374"/>
      <c r="E26" s="374"/>
      <c r="F26" s="374"/>
      <c r="G26" s="375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x14ac:dyDescent="0.35">
      <c r="B27" s="393" t="s">
        <v>13</v>
      </c>
      <c r="C27" s="390"/>
      <c r="D27" s="390"/>
      <c r="E27" s="390"/>
      <c r="F27" s="390"/>
      <c r="G27" s="394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thickBot="1" x14ac:dyDescent="0.4">
      <c r="B28" s="395" t="s">
        <v>72</v>
      </c>
      <c r="C28" s="396"/>
      <c r="D28" s="396"/>
      <c r="E28" s="396"/>
      <c r="F28" s="396"/>
      <c r="G28" s="397"/>
      <c r="H28" s="89"/>
      <c r="I28" s="89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24.95" customHeight="1" x14ac:dyDescent="0.35">
      <c r="B29" s="94" t="s">
        <v>73</v>
      </c>
      <c r="C29" s="398" t="s">
        <v>74</v>
      </c>
      <c r="D29" s="399"/>
      <c r="E29" s="400"/>
      <c r="F29" s="96" t="s">
        <v>64</v>
      </c>
      <c r="G29" s="97" t="s">
        <v>67</v>
      </c>
      <c r="H29" s="89"/>
      <c r="I29" s="86" t="s">
        <v>58</v>
      </c>
      <c r="J29" s="87"/>
      <c r="K29" s="87"/>
      <c r="L29" s="182"/>
      <c r="M29" s="85"/>
      <c r="N29" s="85"/>
      <c r="O29" s="85"/>
      <c r="P29" s="85"/>
      <c r="Q29" s="85"/>
      <c r="R29" s="85"/>
      <c r="S29" s="85"/>
      <c r="T29" s="85"/>
      <c r="U29" s="220"/>
      <c r="V29" s="220"/>
      <c r="W29" s="220"/>
    </row>
    <row r="30" spans="2:23" ht="64.5" customHeight="1" x14ac:dyDescent="0.35">
      <c r="B30" s="98" t="s">
        <v>6</v>
      </c>
      <c r="C30" s="374" t="s">
        <v>75</v>
      </c>
      <c r="D30" s="418"/>
      <c r="E30" s="118" t="s">
        <v>76</v>
      </c>
      <c r="F30" s="118">
        <v>8.3299999999999999E-2</v>
      </c>
      <c r="G30" s="119">
        <f>G24*F30</f>
        <v>158.25917099999998</v>
      </c>
      <c r="H30" s="89"/>
      <c r="I30" s="426" t="s">
        <v>79</v>
      </c>
      <c r="J30" s="427"/>
      <c r="K30" s="427"/>
      <c r="L30" s="183"/>
      <c r="M30" s="89"/>
      <c r="N30" s="89"/>
      <c r="O30" s="89"/>
      <c r="P30" s="89"/>
      <c r="Q30" s="89"/>
      <c r="R30" s="89"/>
      <c r="S30" s="89"/>
      <c r="T30" s="89"/>
      <c r="U30" s="220"/>
      <c r="V30" s="220"/>
      <c r="W30" s="220"/>
    </row>
    <row r="31" spans="2:23" ht="24.95" customHeight="1" thickBot="1" x14ac:dyDescent="0.4">
      <c r="B31" s="98" t="s">
        <v>7</v>
      </c>
      <c r="C31" s="374" t="s">
        <v>48</v>
      </c>
      <c r="D31" s="418"/>
      <c r="E31" s="120" t="s">
        <v>77</v>
      </c>
      <c r="F31" s="120">
        <v>0.121</v>
      </c>
      <c r="G31" s="119">
        <f>G24*F31</f>
        <v>229.88426999999999</v>
      </c>
      <c r="H31" s="89"/>
      <c r="I31" s="113" t="s">
        <v>80</v>
      </c>
      <c r="J31" s="215"/>
      <c r="K31" s="215"/>
      <c r="L31" s="221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4">
      <c r="B32" s="121"/>
      <c r="C32" s="122"/>
      <c r="D32" s="122"/>
      <c r="E32" s="123"/>
      <c r="F32" s="124" t="s">
        <v>71</v>
      </c>
      <c r="G32" s="125">
        <f>G30+G31</f>
        <v>388.14344099999994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35">
      <c r="B33" s="98" t="s">
        <v>8</v>
      </c>
      <c r="C33" s="420" t="s">
        <v>78</v>
      </c>
      <c r="D33" s="421"/>
      <c r="E33" s="421"/>
      <c r="F33" s="422"/>
      <c r="G33" s="126">
        <f>F45*G32</f>
        <v>154.481089518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24.95" customHeight="1" x14ac:dyDescent="0.4">
      <c r="B34" s="127"/>
      <c r="C34" s="128"/>
      <c r="D34" s="128"/>
      <c r="E34" s="128"/>
      <c r="F34" s="129" t="s">
        <v>84</v>
      </c>
      <c r="G34" s="130">
        <f>G32+G33</f>
        <v>542.62453051799991</v>
      </c>
      <c r="H34" s="89"/>
      <c r="I34" s="89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52.5" customHeight="1" thickBot="1" x14ac:dyDescent="0.4">
      <c r="B35" s="423" t="s">
        <v>82</v>
      </c>
      <c r="C35" s="424"/>
      <c r="D35" s="424"/>
      <c r="E35" s="424"/>
      <c r="F35" s="424"/>
      <c r="G35" s="42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35">
      <c r="B36" s="131" t="s">
        <v>81</v>
      </c>
      <c r="C36" s="419" t="s">
        <v>83</v>
      </c>
      <c r="D36" s="419"/>
      <c r="E36" s="419"/>
      <c r="F36" s="132" t="s">
        <v>64</v>
      </c>
      <c r="G36" s="133" t="s">
        <v>67</v>
      </c>
      <c r="H36" s="85"/>
      <c r="I36" s="86" t="s">
        <v>58</v>
      </c>
      <c r="J36" s="87"/>
      <c r="K36" s="87"/>
      <c r="L36" s="182"/>
      <c r="M36" s="85"/>
      <c r="N36" s="85"/>
      <c r="O36" s="85"/>
      <c r="P36" s="85"/>
      <c r="Q36" s="85"/>
      <c r="R36" s="85"/>
      <c r="S36" s="85"/>
      <c r="T36" s="85"/>
      <c r="U36" s="220"/>
      <c r="V36" s="220"/>
      <c r="W36" s="220"/>
    </row>
    <row r="37" spans="2:23" ht="24.95" customHeight="1" x14ac:dyDescent="0.4">
      <c r="B37" s="134" t="s">
        <v>6</v>
      </c>
      <c r="C37" s="373" t="s">
        <v>14</v>
      </c>
      <c r="D37" s="374"/>
      <c r="E37" s="418"/>
      <c r="F37" s="118">
        <v>0.2</v>
      </c>
      <c r="G37" s="135">
        <f>G24*F37</f>
        <v>379.97399999999999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24.95" customHeight="1" x14ac:dyDescent="0.35">
      <c r="B38" s="134" t="s">
        <v>7</v>
      </c>
      <c r="C38" s="373" t="s">
        <v>15</v>
      </c>
      <c r="D38" s="374"/>
      <c r="E38" s="418"/>
      <c r="F38" s="120">
        <v>2.5000000000000001E-2</v>
      </c>
      <c r="G38" s="135">
        <f>G24*F38</f>
        <v>47.496749999999999</v>
      </c>
      <c r="H38" s="85"/>
      <c r="I38" s="90" t="s">
        <v>85</v>
      </c>
      <c r="J38" s="91"/>
      <c r="K38" s="91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59.25" customHeight="1" x14ac:dyDescent="0.35">
      <c r="B39" s="134" t="s">
        <v>8</v>
      </c>
      <c r="C39" s="373" t="s">
        <v>86</v>
      </c>
      <c r="D39" s="374"/>
      <c r="E39" s="418"/>
      <c r="F39" s="136">
        <v>0.06</v>
      </c>
      <c r="G39" s="137">
        <f>G24*F39</f>
        <v>113.99219999999998</v>
      </c>
      <c r="H39" s="138"/>
      <c r="I39" s="426" t="s">
        <v>263</v>
      </c>
      <c r="J39" s="427"/>
      <c r="K39" s="427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9</v>
      </c>
      <c r="C40" s="373" t="s">
        <v>16</v>
      </c>
      <c r="D40" s="374"/>
      <c r="E40" s="418"/>
      <c r="F40" s="120">
        <v>1.4999999999999999E-2</v>
      </c>
      <c r="G40" s="135">
        <f>G24*F40</f>
        <v>28.498049999999996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10</v>
      </c>
      <c r="C41" s="373" t="s">
        <v>47</v>
      </c>
      <c r="D41" s="374"/>
      <c r="E41" s="418"/>
      <c r="F41" s="120">
        <v>0.01</v>
      </c>
      <c r="G41" s="135">
        <f>G24*F41</f>
        <v>18.998699999999999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12</v>
      </c>
      <c r="C42" s="373" t="s">
        <v>17</v>
      </c>
      <c r="D42" s="374"/>
      <c r="E42" s="418"/>
      <c r="F42" s="120">
        <v>6.0000000000000001E-3</v>
      </c>
      <c r="G42" s="135">
        <f>G24*F42</f>
        <v>11.39922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x14ac:dyDescent="0.4">
      <c r="B43" s="134" t="s">
        <v>18</v>
      </c>
      <c r="C43" s="373" t="s">
        <v>19</v>
      </c>
      <c r="D43" s="374"/>
      <c r="E43" s="418"/>
      <c r="F43" s="120">
        <v>2E-3</v>
      </c>
      <c r="G43" s="135">
        <f>G24*F43</f>
        <v>3.7997399999999999</v>
      </c>
      <c r="H43" s="85"/>
      <c r="I43" s="90" t="s">
        <v>85</v>
      </c>
      <c r="J43" s="91"/>
      <c r="K43" s="91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thickBot="1" x14ac:dyDescent="0.45">
      <c r="B44" s="134" t="s">
        <v>20</v>
      </c>
      <c r="C44" s="373" t="s">
        <v>21</v>
      </c>
      <c r="D44" s="374"/>
      <c r="E44" s="418"/>
      <c r="F44" s="120">
        <v>0.08</v>
      </c>
      <c r="G44" s="135">
        <f>G24*F44</f>
        <v>151.9896</v>
      </c>
      <c r="H44" s="85"/>
      <c r="I44" s="113" t="s">
        <v>85</v>
      </c>
      <c r="J44" s="114"/>
      <c r="K44" s="114"/>
      <c r="L44" s="183"/>
      <c r="M44" s="89"/>
      <c r="N44" s="89"/>
      <c r="O44" s="89"/>
      <c r="P44" s="89"/>
      <c r="Q44" s="89"/>
      <c r="R44" s="89"/>
      <c r="S44" s="89"/>
      <c r="T44" s="89"/>
      <c r="U44" s="220"/>
      <c r="V44" s="220"/>
      <c r="W44" s="220"/>
    </row>
    <row r="45" spans="2:23" ht="24.95" customHeight="1" x14ac:dyDescent="0.4">
      <c r="B45" s="141"/>
      <c r="C45" s="142"/>
      <c r="D45" s="143"/>
      <c r="E45" s="144" t="s">
        <v>87</v>
      </c>
      <c r="F45" s="144">
        <f>SUM(F37:F44)</f>
        <v>0.39800000000000008</v>
      </c>
      <c r="G45" s="145">
        <f>SUM(G37:G44)</f>
        <v>756.14826000000005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thickBot="1" x14ac:dyDescent="0.4">
      <c r="B46" s="395" t="s">
        <v>22</v>
      </c>
      <c r="C46" s="396"/>
      <c r="D46" s="396"/>
      <c r="E46" s="396"/>
      <c r="F46" s="396"/>
      <c r="G46" s="397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24.95" customHeight="1" x14ac:dyDescent="0.35">
      <c r="B47" s="94" t="s">
        <v>88</v>
      </c>
      <c r="C47" s="399" t="s">
        <v>89</v>
      </c>
      <c r="D47" s="399"/>
      <c r="E47" s="399"/>
      <c r="F47" s="399"/>
      <c r="G47" s="97" t="s">
        <v>67</v>
      </c>
      <c r="H47" s="85"/>
      <c r="I47" s="86" t="s">
        <v>58</v>
      </c>
      <c r="J47" s="87"/>
      <c r="K47" s="87"/>
      <c r="L47" s="182"/>
      <c r="M47" s="85"/>
      <c r="N47" s="85"/>
      <c r="O47" s="85"/>
      <c r="P47" s="85"/>
      <c r="Q47" s="85"/>
      <c r="R47" s="85"/>
      <c r="S47" s="85"/>
      <c r="T47" s="85"/>
      <c r="U47" s="220"/>
      <c r="V47" s="220"/>
      <c r="W47" s="220"/>
    </row>
    <row r="48" spans="2:23" ht="39.950000000000003" customHeight="1" x14ac:dyDescent="0.35">
      <c r="B48" s="428" t="s">
        <v>6</v>
      </c>
      <c r="C48" s="430" t="s">
        <v>90</v>
      </c>
      <c r="D48" s="146" t="s">
        <v>91</v>
      </c>
      <c r="E48" s="147" t="s">
        <v>92</v>
      </c>
      <c r="F48" s="148" t="s">
        <v>94</v>
      </c>
      <c r="G48" s="432">
        <f>IF((D49*E49*F49)-(G19*0.06)&lt;0,0,((D49*E49*F49)-(G19*0.06)))</f>
        <v>30.223800000000011</v>
      </c>
      <c r="H48" s="149"/>
      <c r="I48" s="426" t="s">
        <v>264</v>
      </c>
      <c r="J48" s="427"/>
      <c r="K48" s="427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9.950000000000003" customHeight="1" x14ac:dyDescent="0.35">
      <c r="B49" s="429"/>
      <c r="C49" s="431"/>
      <c r="D49" s="150">
        <v>2</v>
      </c>
      <c r="E49" s="147">
        <v>4.2</v>
      </c>
      <c r="F49" s="151">
        <v>15</v>
      </c>
      <c r="G49" s="433"/>
      <c r="H49" s="149"/>
      <c r="I49" s="426"/>
      <c r="J49" s="427"/>
      <c r="K49" s="427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9.950000000000003" customHeight="1" x14ac:dyDescent="0.35">
      <c r="B50" s="428" t="s">
        <v>7</v>
      </c>
      <c r="C50" s="434" t="s">
        <v>93</v>
      </c>
      <c r="D50" s="435"/>
      <c r="E50" s="152" t="s">
        <v>92</v>
      </c>
      <c r="F50" s="153" t="s">
        <v>94</v>
      </c>
      <c r="G50" s="432">
        <f>(E51*F51)*(100%-20%)</f>
        <v>348</v>
      </c>
      <c r="H50" s="149"/>
      <c r="I50" s="426" t="s">
        <v>247</v>
      </c>
      <c r="J50" s="427"/>
      <c r="K50" s="427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39.950000000000003" customHeight="1" x14ac:dyDescent="0.35">
      <c r="B51" s="429"/>
      <c r="C51" s="436"/>
      <c r="D51" s="437"/>
      <c r="E51" s="154">
        <v>29</v>
      </c>
      <c r="F51" s="155">
        <v>15</v>
      </c>
      <c r="G51" s="433"/>
      <c r="H51" s="85"/>
      <c r="I51" s="426"/>
      <c r="J51" s="427"/>
      <c r="K51" s="427"/>
      <c r="L51" s="225"/>
      <c r="M51" s="226"/>
      <c r="N51" s="226"/>
      <c r="O51" s="226"/>
      <c r="P51" s="226"/>
      <c r="Q51" s="226"/>
      <c r="R51" s="226"/>
      <c r="S51" s="226"/>
      <c r="T51" s="226"/>
      <c r="U51" s="220"/>
      <c r="V51" s="220"/>
      <c r="W51" s="220"/>
    </row>
    <row r="52" spans="2:23" ht="24.95" customHeight="1" x14ac:dyDescent="0.35">
      <c r="B52" s="134" t="s">
        <v>8</v>
      </c>
      <c r="C52" s="438" t="s">
        <v>95</v>
      </c>
      <c r="D52" s="439"/>
      <c r="E52" s="439"/>
      <c r="F52" s="440"/>
      <c r="G52" s="137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9</v>
      </c>
      <c r="C53" s="438" t="s">
        <v>96</v>
      </c>
      <c r="D53" s="439"/>
      <c r="E53" s="439"/>
      <c r="F53" s="440"/>
      <c r="G53" s="156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x14ac:dyDescent="0.35">
      <c r="B54" s="134" t="s">
        <v>10</v>
      </c>
      <c r="C54" s="438" t="s">
        <v>97</v>
      </c>
      <c r="D54" s="439"/>
      <c r="E54" s="439"/>
      <c r="F54" s="440"/>
      <c r="G54" s="157">
        <v>0</v>
      </c>
      <c r="H54" s="112"/>
      <c r="I54" s="90" t="s">
        <v>248</v>
      </c>
      <c r="J54" s="91"/>
      <c r="K54" s="91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thickBot="1" x14ac:dyDescent="0.45">
      <c r="B55" s="134" t="s">
        <v>18</v>
      </c>
      <c r="C55" s="445" t="s">
        <v>11</v>
      </c>
      <c r="D55" s="446"/>
      <c r="E55" s="446"/>
      <c r="F55" s="447"/>
      <c r="G55" s="157"/>
      <c r="H55" s="112"/>
      <c r="I55" s="113" t="s">
        <v>154</v>
      </c>
      <c r="J55" s="215"/>
      <c r="K55" s="215"/>
      <c r="L55" s="221"/>
      <c r="M55" s="85"/>
      <c r="N55" s="85"/>
      <c r="O55" s="85"/>
      <c r="P55" s="85"/>
      <c r="Q55" s="85"/>
      <c r="R55" s="85"/>
      <c r="S55" s="85"/>
      <c r="T55" s="85"/>
      <c r="U55" s="220"/>
      <c r="V55" s="220"/>
      <c r="W55" s="220"/>
    </row>
    <row r="56" spans="2:23" ht="24.95" customHeight="1" x14ac:dyDescent="0.4">
      <c r="B56" s="141"/>
      <c r="C56" s="142"/>
      <c r="D56" s="142"/>
      <c r="E56" s="142"/>
      <c r="F56" s="158" t="s">
        <v>71</v>
      </c>
      <c r="G56" s="145">
        <f>SUM(G48:G55)</f>
        <v>378.22379999999998</v>
      </c>
      <c r="H56" s="85"/>
      <c r="I56" s="216"/>
      <c r="J56" s="216"/>
      <c r="K56" s="216"/>
      <c r="L56" s="235"/>
      <c r="M56" s="235"/>
      <c r="N56" s="235"/>
      <c r="O56" s="235"/>
      <c r="P56" s="235"/>
      <c r="Q56" s="235"/>
      <c r="R56" s="235"/>
      <c r="S56" s="235"/>
      <c r="T56" s="235"/>
      <c r="U56" s="220"/>
      <c r="V56" s="220"/>
      <c r="W56" s="220"/>
    </row>
    <row r="57" spans="2:23" ht="24.95" customHeight="1" x14ac:dyDescent="0.35">
      <c r="B57" s="115"/>
      <c r="C57" s="116"/>
      <c r="D57" s="116"/>
      <c r="E57" s="390" t="s">
        <v>23</v>
      </c>
      <c r="F57" s="391"/>
      <c r="G57" s="160">
        <f>G34+G45+G56</f>
        <v>1676.9965905179999</v>
      </c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3.25" customHeight="1" x14ac:dyDescent="0.4">
      <c r="B58" s="448"/>
      <c r="C58" s="449"/>
      <c r="D58" s="449"/>
      <c r="E58" s="449"/>
      <c r="F58" s="449"/>
      <c r="G58" s="450"/>
      <c r="H58" s="85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20"/>
      <c r="V58" s="220"/>
      <c r="W58" s="220"/>
    </row>
    <row r="59" spans="2:23" ht="21.75" thickBot="1" x14ac:dyDescent="0.4">
      <c r="B59" s="393" t="s">
        <v>24</v>
      </c>
      <c r="C59" s="390"/>
      <c r="D59" s="390"/>
      <c r="E59" s="390"/>
      <c r="F59" s="390"/>
      <c r="G59" s="394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18.75" customHeight="1" x14ac:dyDescent="0.35">
      <c r="B60" s="162" t="s">
        <v>99</v>
      </c>
      <c r="C60" s="441" t="s">
        <v>100</v>
      </c>
      <c r="D60" s="441"/>
      <c r="E60" s="441"/>
      <c r="F60" s="163" t="s">
        <v>64</v>
      </c>
      <c r="G60" s="164" t="s">
        <v>67</v>
      </c>
      <c r="H60" s="85"/>
      <c r="I60" s="86" t="s">
        <v>58</v>
      </c>
      <c r="J60" s="87"/>
      <c r="K60" s="87"/>
      <c r="L60" s="182"/>
      <c r="M60" s="85"/>
      <c r="N60" s="85"/>
      <c r="O60" s="85"/>
      <c r="P60" s="85"/>
      <c r="Q60" s="85"/>
      <c r="R60" s="85"/>
      <c r="S60" s="85"/>
      <c r="T60" s="85"/>
      <c r="U60" s="220"/>
      <c r="V60" s="220"/>
      <c r="W60" s="220"/>
    </row>
    <row r="61" spans="2:23" ht="24.95" customHeight="1" x14ac:dyDescent="0.35">
      <c r="B61" s="165" t="s">
        <v>6</v>
      </c>
      <c r="C61" s="442" t="s">
        <v>25</v>
      </c>
      <c r="D61" s="443"/>
      <c r="E61" s="444"/>
      <c r="F61" s="166">
        <v>4.1999999999999997E-3</v>
      </c>
      <c r="G61" s="167">
        <f>G24*F61</f>
        <v>7.9794539999999987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7</v>
      </c>
      <c r="C62" s="442" t="s">
        <v>26</v>
      </c>
      <c r="D62" s="443"/>
      <c r="E62" s="444"/>
      <c r="F62" s="166">
        <v>2.9999999999999997E-4</v>
      </c>
      <c r="G62" s="167">
        <f>G24*F62</f>
        <v>0.56996099999999994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24.95" customHeight="1" x14ac:dyDescent="0.35">
      <c r="B63" s="165" t="s">
        <v>8</v>
      </c>
      <c r="C63" s="168" t="s">
        <v>110</v>
      </c>
      <c r="D63" s="169"/>
      <c r="E63" s="170"/>
      <c r="F63" s="166">
        <v>3.44E-2</v>
      </c>
      <c r="G63" s="167">
        <f>G24*F63</f>
        <v>65.355527999999993</v>
      </c>
      <c r="H63" s="85"/>
      <c r="I63" s="426" t="s">
        <v>109</v>
      </c>
      <c r="J63" s="427"/>
      <c r="K63" s="427"/>
      <c r="L63" s="227"/>
      <c r="M63" s="228"/>
      <c r="N63" s="228"/>
      <c r="O63" s="228"/>
      <c r="P63" s="228"/>
      <c r="Q63" s="228"/>
      <c r="R63" s="228"/>
      <c r="S63" s="228"/>
      <c r="T63" s="228"/>
      <c r="U63" s="220"/>
      <c r="V63" s="220"/>
      <c r="W63" s="220"/>
    </row>
    <row r="64" spans="2:23" ht="84.95" customHeight="1" x14ac:dyDescent="0.35">
      <c r="B64" s="134" t="s">
        <v>9</v>
      </c>
      <c r="C64" s="445" t="s">
        <v>101</v>
      </c>
      <c r="D64" s="446"/>
      <c r="E64" s="447"/>
      <c r="F64" s="171">
        <v>1.9400000000000001E-2</v>
      </c>
      <c r="G64" s="172">
        <f>G24*F64</f>
        <v>36.857478</v>
      </c>
      <c r="H64" s="85"/>
      <c r="I64" s="497" t="s">
        <v>98</v>
      </c>
      <c r="J64" s="498"/>
      <c r="K64" s="498"/>
      <c r="L64" s="229"/>
      <c r="M64" s="230"/>
      <c r="N64" s="230"/>
      <c r="O64" s="230"/>
      <c r="P64" s="230"/>
      <c r="Q64" s="230"/>
      <c r="R64" s="230"/>
      <c r="S64" s="230"/>
      <c r="T64" s="230"/>
      <c r="U64" s="220"/>
      <c r="V64" s="220"/>
      <c r="W64" s="220"/>
    </row>
    <row r="65" spans="2:23" ht="24.95" customHeight="1" x14ac:dyDescent="0.35">
      <c r="B65" s="134" t="s">
        <v>10</v>
      </c>
      <c r="C65" s="438" t="s">
        <v>102</v>
      </c>
      <c r="D65" s="439"/>
      <c r="E65" s="440"/>
      <c r="F65" s="120">
        <f>F45</f>
        <v>0.39800000000000008</v>
      </c>
      <c r="G65" s="103">
        <f>G64*F65</f>
        <v>14.669276244000002</v>
      </c>
      <c r="H65" s="85"/>
      <c r="I65" s="197"/>
      <c r="J65" s="198"/>
      <c r="K65" s="198"/>
      <c r="L65" s="225"/>
      <c r="M65" s="226"/>
      <c r="N65" s="226"/>
      <c r="O65" s="226"/>
      <c r="P65" s="226"/>
      <c r="Q65" s="226"/>
      <c r="R65" s="226"/>
      <c r="S65" s="226"/>
      <c r="T65" s="226"/>
      <c r="U65" s="220"/>
      <c r="V65" s="220"/>
      <c r="W65" s="220"/>
    </row>
    <row r="66" spans="2:23" ht="24.95" customHeight="1" x14ac:dyDescent="0.35">
      <c r="B66" s="134" t="s">
        <v>12</v>
      </c>
      <c r="C66" s="438" t="s">
        <v>111</v>
      </c>
      <c r="D66" s="439"/>
      <c r="E66" s="440"/>
      <c r="F66" s="173" t="s">
        <v>112</v>
      </c>
      <c r="G66" s="103">
        <f>F66*G24</f>
        <v>1.1779193999999999</v>
      </c>
      <c r="H66" s="85"/>
      <c r="I66" s="426" t="s">
        <v>109</v>
      </c>
      <c r="J66" s="427"/>
      <c r="K66" s="451"/>
      <c r="L66" s="228"/>
      <c r="M66" s="228"/>
      <c r="N66" s="228"/>
      <c r="O66" s="228"/>
      <c r="P66" s="228"/>
      <c r="Q66" s="228"/>
      <c r="R66" s="228"/>
      <c r="S66" s="228"/>
      <c r="T66" s="228"/>
      <c r="U66" s="220"/>
      <c r="V66" s="220"/>
      <c r="W66" s="220"/>
    </row>
    <row r="67" spans="2:23" ht="24.95" customHeight="1" thickBot="1" x14ac:dyDescent="0.4">
      <c r="B67" s="115"/>
      <c r="C67" s="116"/>
      <c r="D67" s="390" t="s">
        <v>52</v>
      </c>
      <c r="E67" s="391"/>
      <c r="F67" s="175">
        <f>SUM(F61:F66)</f>
        <v>0.45630000000000009</v>
      </c>
      <c r="G67" s="160">
        <f>SUM(G61:G66)</f>
        <v>126.60961664399998</v>
      </c>
      <c r="H67" s="85"/>
      <c r="I67" s="301" t="s">
        <v>262</v>
      </c>
      <c r="J67" s="215"/>
      <c r="K67" s="236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3.25" customHeight="1" x14ac:dyDescent="0.4">
      <c r="B68" s="392"/>
      <c r="C68" s="374"/>
      <c r="D68" s="374"/>
      <c r="E68" s="374"/>
      <c r="F68" s="374"/>
      <c r="G68" s="37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thickBot="1" x14ac:dyDescent="0.4">
      <c r="B69" s="393" t="s">
        <v>27</v>
      </c>
      <c r="C69" s="390"/>
      <c r="D69" s="390"/>
      <c r="E69" s="390"/>
      <c r="F69" s="390"/>
      <c r="G69" s="394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220"/>
      <c r="V69" s="220"/>
      <c r="W69" s="220"/>
    </row>
    <row r="70" spans="2:23" ht="24.95" customHeight="1" x14ac:dyDescent="0.35">
      <c r="B70" s="162" t="s">
        <v>114</v>
      </c>
      <c r="C70" s="441" t="s">
        <v>115</v>
      </c>
      <c r="D70" s="441"/>
      <c r="E70" s="441"/>
      <c r="F70" s="163" t="s">
        <v>64</v>
      </c>
      <c r="G70" s="176" t="s">
        <v>67</v>
      </c>
      <c r="H70" s="85"/>
      <c r="I70" s="86" t="s">
        <v>58</v>
      </c>
      <c r="J70" s="87"/>
      <c r="K70" s="87"/>
      <c r="L70" s="182"/>
      <c r="M70" s="231"/>
      <c r="N70" s="231"/>
      <c r="O70" s="231"/>
      <c r="P70" s="231"/>
      <c r="Q70" s="231"/>
      <c r="R70" s="231"/>
      <c r="S70" s="231"/>
      <c r="T70" s="231"/>
      <c r="U70" s="220"/>
      <c r="V70" s="220"/>
      <c r="W70" s="220"/>
    </row>
    <row r="71" spans="2:23" ht="24.95" customHeight="1" x14ac:dyDescent="0.35">
      <c r="B71" s="165" t="s">
        <v>6</v>
      </c>
      <c r="C71" s="442" t="s">
        <v>103</v>
      </c>
      <c r="D71" s="443"/>
      <c r="E71" s="444"/>
      <c r="F71" s="166">
        <v>8.3299999999999999E-2</v>
      </c>
      <c r="G71" s="167">
        <f>(G19+G21)*F71</f>
        <v>158.25917099999998</v>
      </c>
      <c r="H71" s="85"/>
      <c r="I71" s="177" t="s">
        <v>117</v>
      </c>
      <c r="J71" s="178"/>
      <c r="K71" s="178"/>
      <c r="L71" s="232"/>
      <c r="M71" s="233"/>
      <c r="N71" s="233"/>
      <c r="O71" s="233"/>
      <c r="P71" s="233"/>
      <c r="Q71" s="233"/>
      <c r="R71" s="233"/>
      <c r="S71" s="233"/>
      <c r="T71" s="233"/>
      <c r="U71" s="220"/>
      <c r="V71" s="220"/>
      <c r="W71" s="220"/>
    </row>
    <row r="72" spans="2:23" ht="24.95" customHeight="1" x14ac:dyDescent="0.35">
      <c r="B72" s="165" t="s">
        <v>7</v>
      </c>
      <c r="C72" s="442" t="s">
        <v>116</v>
      </c>
      <c r="D72" s="443"/>
      <c r="E72" s="444"/>
      <c r="F72" s="166">
        <v>1.3899999999999999E-2</v>
      </c>
      <c r="G72" s="167">
        <f>G24*F72</f>
        <v>26.408192999999997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65" t="s">
        <v>8</v>
      </c>
      <c r="C73" s="442" t="s">
        <v>104</v>
      </c>
      <c r="D73" s="443"/>
      <c r="E73" s="444"/>
      <c r="F73" s="166">
        <v>2.8E-3</v>
      </c>
      <c r="G73" s="167">
        <f>G24*F73</f>
        <v>5.319636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9</v>
      </c>
      <c r="C74" s="438" t="s">
        <v>113</v>
      </c>
      <c r="D74" s="439"/>
      <c r="E74" s="440"/>
      <c r="F74" s="171">
        <v>2.0000000000000001E-4</v>
      </c>
      <c r="G74" s="172">
        <f>G24*F74</f>
        <v>0.37997399999999998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10</v>
      </c>
      <c r="C75" s="438" t="s">
        <v>105</v>
      </c>
      <c r="D75" s="439"/>
      <c r="E75" s="440"/>
      <c r="F75" s="179">
        <v>6.9999999999999999E-4</v>
      </c>
      <c r="G75" s="103">
        <f>G24*F75</f>
        <v>1.329909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35">
      <c r="B76" s="134" t="s">
        <v>12</v>
      </c>
      <c r="C76" s="438" t="s">
        <v>106</v>
      </c>
      <c r="D76" s="439"/>
      <c r="E76" s="440"/>
      <c r="F76" s="179">
        <v>2.8999999999999998E-3</v>
      </c>
      <c r="G76" s="103">
        <f>G24*F76</f>
        <v>5.5096229999999995</v>
      </c>
      <c r="H76" s="85"/>
      <c r="I76" s="177" t="s">
        <v>109</v>
      </c>
      <c r="J76" s="178"/>
      <c r="K76" s="178"/>
      <c r="L76" s="227"/>
      <c r="M76" s="228"/>
      <c r="N76" s="228"/>
      <c r="O76" s="228"/>
      <c r="P76" s="228"/>
      <c r="Q76" s="228"/>
      <c r="R76" s="228"/>
      <c r="S76" s="228"/>
      <c r="T76" s="228"/>
      <c r="U76" s="220"/>
      <c r="V76" s="220"/>
      <c r="W76" s="220"/>
    </row>
    <row r="77" spans="2:23" ht="24.95" customHeight="1" x14ac:dyDescent="0.4">
      <c r="B77" s="134" t="s">
        <v>18</v>
      </c>
      <c r="C77" s="438" t="s">
        <v>28</v>
      </c>
      <c r="D77" s="439"/>
      <c r="E77" s="440"/>
      <c r="F77" s="218"/>
      <c r="G77" s="103"/>
      <c r="H77" s="85"/>
      <c r="I77" s="90" t="s">
        <v>154</v>
      </c>
      <c r="J77" s="208"/>
      <c r="K77" s="209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4">
      <c r="B78" s="141"/>
      <c r="C78" s="142"/>
      <c r="D78" s="142"/>
      <c r="E78" s="95" t="s">
        <v>108</v>
      </c>
      <c r="F78" s="181">
        <f>SUM(F71:F77)</f>
        <v>0.1038</v>
      </c>
      <c r="G78" s="145">
        <f>SUM(G71:G77)</f>
        <v>197.20650599999996</v>
      </c>
      <c r="H78" s="85"/>
      <c r="I78" s="210"/>
      <c r="J78" s="208"/>
      <c r="K78" s="209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x14ac:dyDescent="0.35">
      <c r="B79" s="134" t="s">
        <v>20</v>
      </c>
      <c r="C79" s="373" t="s">
        <v>107</v>
      </c>
      <c r="D79" s="374"/>
      <c r="E79" s="374"/>
      <c r="F79" s="418"/>
      <c r="G79" s="103">
        <f>G78*F45</f>
        <v>78.488189387999995</v>
      </c>
      <c r="H79" s="85"/>
      <c r="I79" s="210"/>
      <c r="J79" s="208"/>
      <c r="K79" s="209"/>
      <c r="L79" s="85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4.95" customHeight="1" thickBot="1" x14ac:dyDescent="0.4">
      <c r="B80" s="115"/>
      <c r="C80" s="116"/>
      <c r="D80" s="116"/>
      <c r="E80" s="390" t="s">
        <v>29</v>
      </c>
      <c r="F80" s="391"/>
      <c r="G80" s="160">
        <f>G78+G79</f>
        <v>275.69469538799996</v>
      </c>
      <c r="H80" s="85"/>
      <c r="I80" s="301" t="s">
        <v>262</v>
      </c>
      <c r="J80" s="215"/>
      <c r="K80" s="236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7" customHeight="1" x14ac:dyDescent="0.4">
      <c r="B81" s="392"/>
      <c r="C81" s="374"/>
      <c r="D81" s="374"/>
      <c r="E81" s="374"/>
      <c r="F81" s="374"/>
      <c r="G81" s="37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thickBot="1" x14ac:dyDescent="0.4">
      <c r="B82" s="393" t="s">
        <v>30</v>
      </c>
      <c r="C82" s="390"/>
      <c r="D82" s="390"/>
      <c r="E82" s="390"/>
      <c r="F82" s="390"/>
      <c r="G82" s="394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220"/>
      <c r="V82" s="220"/>
      <c r="W82" s="220"/>
    </row>
    <row r="83" spans="2:24" ht="24.95" customHeight="1" x14ac:dyDescent="0.35">
      <c r="B83" s="162" t="s">
        <v>152</v>
      </c>
      <c r="C83" s="441" t="s">
        <v>153</v>
      </c>
      <c r="D83" s="441"/>
      <c r="E83" s="441"/>
      <c r="F83" s="441"/>
      <c r="G83" s="176" t="s">
        <v>67</v>
      </c>
      <c r="H83" s="85"/>
      <c r="I83" s="86" t="s">
        <v>58</v>
      </c>
      <c r="J83" s="182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20"/>
      <c r="V83" s="220"/>
      <c r="W83" s="220"/>
    </row>
    <row r="84" spans="2:24" ht="24.95" customHeight="1" x14ac:dyDescent="0.35">
      <c r="B84" s="134" t="s">
        <v>6</v>
      </c>
      <c r="C84" s="438" t="s">
        <v>31</v>
      </c>
      <c r="D84" s="439"/>
      <c r="E84" s="439"/>
      <c r="F84" s="440"/>
      <c r="G84" s="103">
        <v>0</v>
      </c>
      <c r="H84" s="85"/>
      <c r="I84" s="493" t="s">
        <v>245</v>
      </c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35">
      <c r="B85" s="134" t="s">
        <v>7</v>
      </c>
      <c r="C85" s="438" t="s">
        <v>169</v>
      </c>
      <c r="D85" s="439"/>
      <c r="E85" s="439"/>
      <c r="F85" s="440"/>
      <c r="G85" s="103">
        <v>0</v>
      </c>
      <c r="H85" s="85"/>
      <c r="I85" s="493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8</v>
      </c>
      <c r="C86" s="445" t="s">
        <v>32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4">
      <c r="B87" s="134" t="s">
        <v>9</v>
      </c>
      <c r="C87" s="445" t="s">
        <v>326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x14ac:dyDescent="0.35">
      <c r="B88" s="134" t="s">
        <v>10</v>
      </c>
      <c r="C88" s="445" t="s">
        <v>327</v>
      </c>
      <c r="D88" s="446"/>
      <c r="E88" s="446"/>
      <c r="F88" s="447"/>
      <c r="G88" s="135">
        <v>0</v>
      </c>
      <c r="H88" s="85"/>
      <c r="I88" s="90"/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thickBot="1" x14ac:dyDescent="0.45">
      <c r="B89" s="134" t="s">
        <v>12</v>
      </c>
      <c r="C89" s="438" t="s">
        <v>11</v>
      </c>
      <c r="D89" s="439"/>
      <c r="E89" s="439"/>
      <c r="F89" s="440"/>
      <c r="G89" s="157">
        <v>0</v>
      </c>
      <c r="H89" s="85"/>
      <c r="I89" s="113" t="s">
        <v>154</v>
      </c>
      <c r="J89" s="221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4.95" customHeight="1" x14ac:dyDescent="0.35">
      <c r="B90" s="115"/>
      <c r="C90" s="116"/>
      <c r="D90" s="116"/>
      <c r="E90" s="390" t="s">
        <v>51</v>
      </c>
      <c r="F90" s="391"/>
      <c r="G90" s="160">
        <f>SUM(G84:G89)</f>
        <v>0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1" x14ac:dyDescent="0.4">
      <c r="B91" s="184"/>
      <c r="C91" s="89"/>
      <c r="D91" s="89"/>
      <c r="E91" s="185"/>
      <c r="F91" s="185"/>
      <c r="G91" s="186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29.25" customHeight="1" thickBot="1" x14ac:dyDescent="0.4">
      <c r="B92" s="393" t="s">
        <v>33</v>
      </c>
      <c r="C92" s="390"/>
      <c r="D92" s="390"/>
      <c r="E92" s="390"/>
      <c r="F92" s="390"/>
      <c r="G92" s="394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220"/>
      <c r="V92" s="220"/>
      <c r="W92" s="220"/>
    </row>
    <row r="93" spans="2:24" ht="72.75" customHeight="1" x14ac:dyDescent="0.35">
      <c r="B93" s="162" t="s">
        <v>118</v>
      </c>
      <c r="C93" s="187" t="s">
        <v>119</v>
      </c>
      <c r="D93" s="187" t="s">
        <v>139</v>
      </c>
      <c r="E93" s="187" t="s">
        <v>125</v>
      </c>
      <c r="F93" s="187" t="s">
        <v>127</v>
      </c>
      <c r="G93" s="176" t="s">
        <v>67</v>
      </c>
      <c r="H93" s="85"/>
      <c r="I93" s="86" t="s">
        <v>58</v>
      </c>
      <c r="J93" s="87"/>
      <c r="K93" s="87"/>
      <c r="L93" s="182"/>
      <c r="M93" s="231"/>
      <c r="N93" s="231"/>
      <c r="O93" s="231"/>
      <c r="P93" s="231"/>
      <c r="Q93" s="231"/>
      <c r="R93" s="231"/>
      <c r="S93" s="231"/>
      <c r="T93" s="231"/>
      <c r="U93" s="220"/>
      <c r="V93" s="220"/>
      <c r="W93" s="220"/>
      <c r="X93" s="60"/>
    </row>
    <row r="94" spans="2:24" ht="50.1" customHeight="1" x14ac:dyDescent="0.35">
      <c r="B94" s="134" t="s">
        <v>6</v>
      </c>
      <c r="C94" s="188" t="s">
        <v>34</v>
      </c>
      <c r="D94" s="189">
        <f>G24+G57+G67+G80+G90</f>
        <v>3979.1709025499999</v>
      </c>
      <c r="E94" s="190"/>
      <c r="F94" s="191">
        <v>0.05</v>
      </c>
      <c r="G94" s="103">
        <f>D94*F94</f>
        <v>198.9585451275</v>
      </c>
      <c r="H94" s="85"/>
      <c r="I94" s="460" t="s">
        <v>120</v>
      </c>
      <c r="J94" s="461"/>
      <c r="K94" s="461"/>
      <c r="L94" s="232"/>
      <c r="M94" s="233"/>
      <c r="N94" s="228"/>
      <c r="O94" s="228"/>
      <c r="P94" s="228"/>
      <c r="Q94" s="228"/>
      <c r="R94" s="228"/>
      <c r="S94" s="228"/>
      <c r="T94" s="228"/>
      <c r="U94" s="228"/>
      <c r="V94" s="228"/>
      <c r="W94" s="220"/>
      <c r="X94" s="60"/>
    </row>
    <row r="95" spans="2:24" ht="50.1" customHeight="1" x14ac:dyDescent="0.3">
      <c r="B95" s="134" t="s">
        <v>7</v>
      </c>
      <c r="C95" s="188" t="s">
        <v>35</v>
      </c>
      <c r="D95" s="189">
        <f>G24+G57+G67+G80+G90+G94</f>
        <v>4178.1294476775001</v>
      </c>
      <c r="E95" s="190"/>
      <c r="F95" s="191">
        <v>0.1</v>
      </c>
      <c r="G95" s="103">
        <f>D95*F95</f>
        <v>417.81294476775003</v>
      </c>
      <c r="H95" s="85"/>
      <c r="I95" s="426" t="s">
        <v>121</v>
      </c>
      <c r="J95" s="427"/>
      <c r="K95" s="427"/>
      <c r="L95" s="183"/>
      <c r="M95" s="89"/>
      <c r="N95" s="89"/>
      <c r="O95" s="89"/>
      <c r="P95" s="228"/>
      <c r="Q95" s="228"/>
      <c r="R95" s="228"/>
      <c r="S95" s="228"/>
      <c r="T95" s="228"/>
      <c r="U95" s="228"/>
      <c r="V95" s="228"/>
      <c r="W95" s="228"/>
      <c r="X95" s="72"/>
    </row>
    <row r="96" spans="2:24" ht="50.1" customHeight="1" x14ac:dyDescent="0.35">
      <c r="B96" s="134" t="s">
        <v>8</v>
      </c>
      <c r="C96" s="192" t="s">
        <v>128</v>
      </c>
      <c r="D96" s="193">
        <f>D94+G94+G95</f>
        <v>4595.9423924452503</v>
      </c>
      <c r="E96" s="148"/>
      <c r="F96" s="151"/>
      <c r="G96" s="119">
        <f>D96/(1-E100)</f>
        <v>5178.5266393749298</v>
      </c>
      <c r="H96" s="85"/>
      <c r="I96" s="90" t="s">
        <v>140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36</v>
      </c>
      <c r="D97" s="194"/>
      <c r="E97" s="195">
        <v>1.6500000000000001E-2</v>
      </c>
      <c r="F97" s="179"/>
      <c r="G97" s="119">
        <f>G96*E97</f>
        <v>85.44568954968635</v>
      </c>
      <c r="H97" s="85"/>
      <c r="I97" s="90" t="s">
        <v>156</v>
      </c>
      <c r="J97" s="91"/>
      <c r="K97" s="91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9</v>
      </c>
      <c r="C98" s="99" t="s">
        <v>37</v>
      </c>
      <c r="D98" s="194"/>
      <c r="E98" s="195">
        <v>7.5999999999999998E-2</v>
      </c>
      <c r="F98" s="179"/>
      <c r="G98" s="119">
        <f>G96*E98</f>
        <v>393.56802459249468</v>
      </c>
      <c r="H98" s="85"/>
      <c r="I98" s="90" t="s">
        <v>156</v>
      </c>
      <c r="J98" s="91"/>
      <c r="K98" s="91"/>
      <c r="L98" s="183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35">
      <c r="B99" s="134" t="s">
        <v>12</v>
      </c>
      <c r="C99" s="99" t="s">
        <v>38</v>
      </c>
      <c r="D99" s="194"/>
      <c r="E99" s="196">
        <v>0.02</v>
      </c>
      <c r="F99" s="196"/>
      <c r="G99" s="119">
        <f>G96*E99</f>
        <v>103.57053278749859</v>
      </c>
      <c r="H99" s="85"/>
      <c r="I99" s="90" t="s">
        <v>137</v>
      </c>
      <c r="J99" s="91"/>
      <c r="K99" s="92"/>
      <c r="L99" s="89"/>
      <c r="M99" s="89"/>
      <c r="N99" s="89"/>
      <c r="O99" s="89"/>
      <c r="P99" s="89"/>
      <c r="Q99" s="89"/>
      <c r="R99" s="89"/>
      <c r="S99" s="89"/>
      <c r="T99" s="89"/>
      <c r="U99" s="220"/>
      <c r="V99" s="220"/>
      <c r="W99" s="220"/>
      <c r="X99" s="60"/>
    </row>
    <row r="100" spans="2:24" ht="24.95" customHeight="1" x14ac:dyDescent="0.4">
      <c r="B100" s="134"/>
      <c r="C100" s="99"/>
      <c r="D100" s="129" t="s">
        <v>126</v>
      </c>
      <c r="E100" s="199">
        <f>E97+E98+E99</f>
        <v>0.1125</v>
      </c>
      <c r="F100" s="196"/>
      <c r="G100" s="119"/>
      <c r="H100" s="85"/>
      <c r="I100" s="210"/>
      <c r="J100" s="208"/>
      <c r="K100" s="209"/>
      <c r="L100" s="85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24.95" customHeight="1" thickBot="1" x14ac:dyDescent="0.4">
      <c r="B101" s="115"/>
      <c r="C101" s="116"/>
      <c r="D101" s="116"/>
      <c r="E101" s="472" t="s">
        <v>53</v>
      </c>
      <c r="F101" s="473"/>
      <c r="G101" s="117">
        <f>G94+G95+G97+G98+G99</f>
        <v>1199.3557368249296</v>
      </c>
      <c r="H101" s="85"/>
      <c r="I101" s="301" t="s">
        <v>262</v>
      </c>
      <c r="J101" s="215"/>
      <c r="K101" s="236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18" customHeight="1" thickBot="1" x14ac:dyDescent="0.45">
      <c r="B102" s="465"/>
      <c r="C102" s="466"/>
      <c r="D102" s="466"/>
      <c r="E102" s="466"/>
      <c r="F102" s="466"/>
      <c r="G102" s="467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4">
      <c r="B103" s="468" t="s">
        <v>129</v>
      </c>
      <c r="C103" s="469"/>
      <c r="D103" s="469"/>
      <c r="E103" s="469"/>
      <c r="F103" s="469"/>
      <c r="G103" s="47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471" t="s">
        <v>130</v>
      </c>
      <c r="C104" s="441"/>
      <c r="D104" s="441"/>
      <c r="E104" s="441"/>
      <c r="F104" s="441"/>
      <c r="G104" s="201" t="s">
        <v>67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6</v>
      </c>
      <c r="C105" s="438" t="s">
        <v>131</v>
      </c>
      <c r="D105" s="439"/>
      <c r="E105" s="439"/>
      <c r="F105" s="440"/>
      <c r="G105" s="119">
        <f>G24</f>
        <v>1899.87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7</v>
      </c>
      <c r="C106" s="438" t="s">
        <v>132</v>
      </c>
      <c r="D106" s="439"/>
      <c r="E106" s="439"/>
      <c r="F106" s="440"/>
      <c r="G106" s="119">
        <f>G57</f>
        <v>1676.9965905179999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8</v>
      </c>
      <c r="C107" s="438" t="s">
        <v>133</v>
      </c>
      <c r="D107" s="439"/>
      <c r="E107" s="439"/>
      <c r="F107" s="440"/>
      <c r="G107" s="103">
        <f>G67</f>
        <v>126.60961664399998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9</v>
      </c>
      <c r="C108" s="438" t="s">
        <v>134</v>
      </c>
      <c r="D108" s="439"/>
      <c r="E108" s="439"/>
      <c r="F108" s="440"/>
      <c r="G108" s="103">
        <f>G80</f>
        <v>275.69469538799996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x14ac:dyDescent="0.35">
      <c r="B109" s="98" t="s">
        <v>10</v>
      </c>
      <c r="C109" s="438" t="s">
        <v>135</v>
      </c>
      <c r="D109" s="439"/>
      <c r="E109" s="439"/>
      <c r="F109" s="440"/>
      <c r="G109" s="103">
        <f>G90</f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2" t="s">
        <v>12</v>
      </c>
      <c r="C110" s="462" t="s">
        <v>136</v>
      </c>
      <c r="D110" s="463"/>
      <c r="E110" s="463"/>
      <c r="F110" s="464"/>
      <c r="G110" s="203">
        <f>G101</f>
        <v>1199.3557368249296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24.95" customHeight="1" thickBot="1" x14ac:dyDescent="0.4">
      <c r="B111" s="204"/>
      <c r="C111" s="205"/>
      <c r="D111" s="490" t="s">
        <v>138</v>
      </c>
      <c r="E111" s="490"/>
      <c r="F111" s="491"/>
      <c r="G111" s="206">
        <f>SUM(G105:G110)</f>
        <v>5178.5266393749298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220"/>
      <c r="V111" s="220"/>
      <c r="W111" s="220"/>
    </row>
    <row r="112" spans="2:24" ht="18" customHeight="1" x14ac:dyDescent="0.25">
      <c r="B112" s="3"/>
      <c r="C112" s="3"/>
      <c r="D112" s="3"/>
      <c r="E112" s="3"/>
      <c r="F112" s="4"/>
      <c r="G112" s="5"/>
    </row>
    <row r="113" spans="3:14" ht="20.25" x14ac:dyDescent="0.3">
      <c r="C113" s="13"/>
    </row>
    <row r="114" spans="3:14" x14ac:dyDescent="0.25"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</sheetData>
  <sheetProtection deleteColumns="0"/>
  <mergeCells count="117">
    <mergeCell ref="B1:G1"/>
    <mergeCell ref="B2:D2"/>
    <mergeCell ref="E2:G2"/>
    <mergeCell ref="B3:D3"/>
    <mergeCell ref="E3:G3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B16:G16"/>
    <mergeCell ref="B17:G17"/>
    <mergeCell ref="B13:D14"/>
    <mergeCell ref="E13:G13"/>
    <mergeCell ref="E14:G14"/>
    <mergeCell ref="B15:D15"/>
    <mergeCell ref="E15:G15"/>
    <mergeCell ref="B10:D10"/>
    <mergeCell ref="E10:G10"/>
    <mergeCell ref="B11:D11"/>
    <mergeCell ref="E11:G11"/>
    <mergeCell ref="B12:G12"/>
    <mergeCell ref="C30:D30"/>
    <mergeCell ref="C31:D31"/>
    <mergeCell ref="C33:F33"/>
    <mergeCell ref="B35:G35"/>
    <mergeCell ref="C36:E36"/>
    <mergeCell ref="E24:F24"/>
    <mergeCell ref="B26:G26"/>
    <mergeCell ref="B27:G27"/>
    <mergeCell ref="B28:G28"/>
    <mergeCell ref="C29:E29"/>
    <mergeCell ref="B25:G25"/>
    <mergeCell ref="C43:E43"/>
    <mergeCell ref="C44:E44"/>
    <mergeCell ref="B46:G46"/>
    <mergeCell ref="C47:F47"/>
    <mergeCell ref="C40:E40"/>
    <mergeCell ref="C41:E41"/>
    <mergeCell ref="C42:E42"/>
    <mergeCell ref="C37:E37"/>
    <mergeCell ref="C38:E38"/>
    <mergeCell ref="C39:E39"/>
    <mergeCell ref="C52:F52"/>
    <mergeCell ref="C53:F53"/>
    <mergeCell ref="C54:F54"/>
    <mergeCell ref="C55:F55"/>
    <mergeCell ref="B48:B49"/>
    <mergeCell ref="C48:C49"/>
    <mergeCell ref="G48:G49"/>
    <mergeCell ref="B50:B51"/>
    <mergeCell ref="C50:D51"/>
    <mergeCell ref="G50:G51"/>
    <mergeCell ref="I63:K63"/>
    <mergeCell ref="C64:E64"/>
    <mergeCell ref="C65:E65"/>
    <mergeCell ref="C61:E61"/>
    <mergeCell ref="I61:K61"/>
    <mergeCell ref="C62:E62"/>
    <mergeCell ref="I62:K62"/>
    <mergeCell ref="E57:F57"/>
    <mergeCell ref="B58:G58"/>
    <mergeCell ref="B59:G59"/>
    <mergeCell ref="C60:E60"/>
    <mergeCell ref="C74:E74"/>
    <mergeCell ref="C75:E75"/>
    <mergeCell ref="C76:E76"/>
    <mergeCell ref="C71:E71"/>
    <mergeCell ref="C72:E72"/>
    <mergeCell ref="C73:E73"/>
    <mergeCell ref="C66:E66"/>
    <mergeCell ref="B68:G68"/>
    <mergeCell ref="B69:G69"/>
    <mergeCell ref="C70:E70"/>
    <mergeCell ref="D67:E67"/>
    <mergeCell ref="C86:F86"/>
    <mergeCell ref="C89:F89"/>
    <mergeCell ref="E90:F90"/>
    <mergeCell ref="C77:E77"/>
    <mergeCell ref="C79:F79"/>
    <mergeCell ref="E80:F80"/>
    <mergeCell ref="B81:G81"/>
    <mergeCell ref="B82:G82"/>
    <mergeCell ref="C83:F83"/>
    <mergeCell ref="C87:F87"/>
    <mergeCell ref="C88:F88"/>
    <mergeCell ref="I84:I85"/>
    <mergeCell ref="I1:K1"/>
    <mergeCell ref="E101:F101"/>
    <mergeCell ref="D111:F111"/>
    <mergeCell ref="I30:K30"/>
    <mergeCell ref="I39:K39"/>
    <mergeCell ref="I48:K49"/>
    <mergeCell ref="I50:K51"/>
    <mergeCell ref="I64:K64"/>
    <mergeCell ref="I66:K66"/>
    <mergeCell ref="I94:K94"/>
    <mergeCell ref="I95:K95"/>
    <mergeCell ref="C106:F106"/>
    <mergeCell ref="C107:F107"/>
    <mergeCell ref="C108:F108"/>
    <mergeCell ref="C109:F109"/>
    <mergeCell ref="C110:F110"/>
    <mergeCell ref="B102:G102"/>
    <mergeCell ref="B103:G103"/>
    <mergeCell ref="B104:F104"/>
    <mergeCell ref="C105:F105"/>
    <mergeCell ref="B92:G92"/>
    <mergeCell ref="C84:F84"/>
    <mergeCell ref="C85:F85"/>
  </mergeCells>
  <hyperlinks>
    <hyperlink ref="J2" location="RESUMO!A1" display="&lt;- RESUMO"/>
    <hyperlink ref="I84:I85" location="'UNIFORMES E EPI''S'!A1" display="Valor obtido na aba &quot;Uniformes e Epi's&quot;"/>
    <hyperlink ref="I67" r:id="rId1"/>
    <hyperlink ref="I80" r:id="rId2"/>
    <hyperlink ref="I101" r:id="rId3"/>
  </hyperlinks>
  <pageMargins left="0.511811024" right="0.511811024" top="0.78740157499999996" bottom="0.78740157499999996" header="0.31496062000000002" footer="0.31496062000000002"/>
  <pageSetup paperSize="9" scale="24" fitToHeight="0" orientation="portrait" r:id="rId4"/>
  <legacy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4"/>
  <sheetViews>
    <sheetView topLeftCell="A78" zoomScale="60" zoomScaleNormal="60" workbookViewId="0">
      <selection activeCell="G89" sqref="B87:G89"/>
    </sheetView>
  </sheetViews>
  <sheetFormatPr defaultColWidth="9.140625" defaultRowHeight="15" x14ac:dyDescent="0.25"/>
  <cols>
    <col min="1" max="1" width="3.28515625" customWidth="1"/>
    <col min="2" max="2" width="10.85546875" customWidth="1"/>
    <col min="3" max="3" width="60.5703125" customWidth="1"/>
    <col min="4" max="4" width="36" customWidth="1"/>
    <col min="5" max="5" width="33.28515625" customWidth="1"/>
    <col min="6" max="6" width="32.140625" customWidth="1"/>
    <col min="7" max="7" width="34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39.950000000000003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8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90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90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90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90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90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/>
      <c r="F8" s="379"/>
      <c r="G8" s="380"/>
      <c r="H8" s="89"/>
      <c r="I8" s="306"/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186</v>
      </c>
      <c r="F9" s="374"/>
      <c r="G9" s="375"/>
      <c r="H9" s="85"/>
      <c r="I9" s="90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90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90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90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307</v>
      </c>
      <c r="F13" s="411"/>
      <c r="G13" s="412"/>
      <c r="H13" s="89"/>
      <c r="I13" s="90"/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308</v>
      </c>
      <c r="F14" s="414"/>
      <c r="G14" s="415"/>
      <c r="H14" s="89"/>
      <c r="I14" s="90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113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88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325</v>
      </c>
      <c r="J19" s="105"/>
      <c r="K19" s="209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8.6357727272727267</v>
      </c>
      <c r="G20" s="103">
        <f>F20</f>
        <v>8.6357727272727267</v>
      </c>
      <c r="H20" s="85"/>
      <c r="I20" s="90" t="s">
        <v>158</v>
      </c>
      <c r="J20" s="91"/>
      <c r="K20" s="92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35">
      <c r="B21" s="98" t="s">
        <v>8</v>
      </c>
      <c r="C21" s="99" t="s">
        <v>176</v>
      </c>
      <c r="D21" s="107">
        <v>0.2</v>
      </c>
      <c r="E21" s="108">
        <v>1</v>
      </c>
      <c r="F21" s="106">
        <f>D21*1518</f>
        <v>303.60000000000002</v>
      </c>
      <c r="G21" s="103">
        <f>F21</f>
        <v>303.60000000000002</v>
      </c>
      <c r="H21" s="85"/>
      <c r="I21" s="479" t="s">
        <v>267</v>
      </c>
      <c r="J21" s="480"/>
      <c r="K21" s="481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53.25" customHeight="1" x14ac:dyDescent="0.35">
      <c r="B22" s="98" t="s">
        <v>9</v>
      </c>
      <c r="C22" s="99" t="s">
        <v>69</v>
      </c>
      <c r="D22" s="237">
        <v>0.2</v>
      </c>
      <c r="E22" s="108">
        <v>120</v>
      </c>
      <c r="F22" s="106">
        <f>F20*D22</f>
        <v>1.7271545454545454</v>
      </c>
      <c r="G22" s="103">
        <f>F22*E22</f>
        <v>207.25854545454544</v>
      </c>
      <c r="H22" s="85"/>
      <c r="I22" s="479" t="s">
        <v>180</v>
      </c>
      <c r="J22" s="480"/>
      <c r="K22" s="481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9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2107.1285454545455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57" customHeight="1" x14ac:dyDescent="0.35">
      <c r="B25" s="477" t="s">
        <v>70</v>
      </c>
      <c r="C25" s="477"/>
      <c r="D25" s="477"/>
      <c r="E25" s="477"/>
      <c r="F25" s="477"/>
      <c r="G25" s="477"/>
      <c r="H25" s="112"/>
      <c r="I25" s="112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1" x14ac:dyDescent="0.4">
      <c r="B26" s="392"/>
      <c r="C26" s="374"/>
      <c r="D26" s="374"/>
      <c r="E26" s="374"/>
      <c r="F26" s="374"/>
      <c r="G26" s="375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x14ac:dyDescent="0.35">
      <c r="B27" s="393" t="s">
        <v>13</v>
      </c>
      <c r="C27" s="390"/>
      <c r="D27" s="390"/>
      <c r="E27" s="390"/>
      <c r="F27" s="390"/>
      <c r="G27" s="394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thickBot="1" x14ac:dyDescent="0.4">
      <c r="B28" s="395" t="s">
        <v>72</v>
      </c>
      <c r="C28" s="396"/>
      <c r="D28" s="396"/>
      <c r="E28" s="396"/>
      <c r="F28" s="396"/>
      <c r="G28" s="397"/>
      <c r="H28" s="89"/>
      <c r="I28" s="89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24.95" customHeight="1" x14ac:dyDescent="0.35">
      <c r="B29" s="94" t="s">
        <v>73</v>
      </c>
      <c r="C29" s="398" t="s">
        <v>74</v>
      </c>
      <c r="D29" s="399"/>
      <c r="E29" s="400"/>
      <c r="F29" s="96" t="s">
        <v>64</v>
      </c>
      <c r="G29" s="97" t="s">
        <v>67</v>
      </c>
      <c r="H29" s="89"/>
      <c r="I29" s="86" t="s">
        <v>58</v>
      </c>
      <c r="J29" s="87"/>
      <c r="K29" s="87"/>
      <c r="L29" s="182"/>
      <c r="M29" s="85"/>
      <c r="N29" s="85"/>
      <c r="O29" s="85"/>
      <c r="P29" s="85"/>
      <c r="Q29" s="85"/>
      <c r="R29" s="85"/>
      <c r="S29" s="85"/>
      <c r="T29" s="85"/>
      <c r="U29" s="220"/>
      <c r="V29" s="220"/>
      <c r="W29" s="220"/>
    </row>
    <row r="30" spans="2:23" ht="51" customHeight="1" x14ac:dyDescent="0.35">
      <c r="B30" s="98" t="s">
        <v>6</v>
      </c>
      <c r="C30" s="374" t="s">
        <v>75</v>
      </c>
      <c r="D30" s="418"/>
      <c r="E30" s="118" t="s">
        <v>76</v>
      </c>
      <c r="F30" s="118">
        <v>8.3299999999999999E-2</v>
      </c>
      <c r="G30" s="119">
        <f>G24*F30</f>
        <v>175.52380783636363</v>
      </c>
      <c r="H30" s="89"/>
      <c r="I30" s="426" t="s">
        <v>79</v>
      </c>
      <c r="J30" s="427"/>
      <c r="K30" s="427"/>
      <c r="L30" s="183"/>
      <c r="M30" s="89"/>
      <c r="N30" s="89"/>
      <c r="O30" s="89"/>
      <c r="P30" s="89"/>
      <c r="Q30" s="89"/>
      <c r="R30" s="89"/>
      <c r="S30" s="89"/>
      <c r="T30" s="89"/>
      <c r="U30" s="220"/>
      <c r="V30" s="220"/>
      <c r="W30" s="220"/>
    </row>
    <row r="31" spans="2:23" ht="24.95" customHeight="1" thickBot="1" x14ac:dyDescent="0.4">
      <c r="B31" s="98" t="s">
        <v>7</v>
      </c>
      <c r="C31" s="374" t="s">
        <v>48</v>
      </c>
      <c r="D31" s="418"/>
      <c r="E31" s="120" t="s">
        <v>77</v>
      </c>
      <c r="F31" s="120">
        <v>0.121</v>
      </c>
      <c r="G31" s="119">
        <f>G24*F31</f>
        <v>254.96255399999998</v>
      </c>
      <c r="H31" s="89"/>
      <c r="I31" s="113" t="s">
        <v>80</v>
      </c>
      <c r="J31" s="215"/>
      <c r="K31" s="215"/>
      <c r="L31" s="221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4">
      <c r="B32" s="121"/>
      <c r="C32" s="122"/>
      <c r="D32" s="122"/>
      <c r="E32" s="123"/>
      <c r="F32" s="124" t="s">
        <v>71</v>
      </c>
      <c r="G32" s="125">
        <f>G30+G31</f>
        <v>430.48636183636359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35">
      <c r="B33" s="98" t="s">
        <v>8</v>
      </c>
      <c r="C33" s="420" t="s">
        <v>78</v>
      </c>
      <c r="D33" s="421"/>
      <c r="E33" s="421"/>
      <c r="F33" s="422"/>
      <c r="G33" s="126">
        <f>F45*G32</f>
        <v>171.33357201087273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24.95" customHeight="1" x14ac:dyDescent="0.4">
      <c r="B34" s="127"/>
      <c r="C34" s="128"/>
      <c r="D34" s="128"/>
      <c r="E34" s="128"/>
      <c r="F34" s="129" t="s">
        <v>84</v>
      </c>
      <c r="G34" s="130">
        <f>G32+G33</f>
        <v>601.81993384723637</v>
      </c>
      <c r="H34" s="89"/>
      <c r="I34" s="89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49.5" customHeight="1" thickBot="1" x14ac:dyDescent="0.4">
      <c r="B35" s="423" t="s">
        <v>82</v>
      </c>
      <c r="C35" s="424"/>
      <c r="D35" s="424"/>
      <c r="E35" s="424"/>
      <c r="F35" s="424"/>
      <c r="G35" s="42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35">
      <c r="B36" s="131" t="s">
        <v>81</v>
      </c>
      <c r="C36" s="419" t="s">
        <v>83</v>
      </c>
      <c r="D36" s="419"/>
      <c r="E36" s="419"/>
      <c r="F36" s="132" t="s">
        <v>64</v>
      </c>
      <c r="G36" s="133" t="s">
        <v>67</v>
      </c>
      <c r="H36" s="85"/>
      <c r="I36" s="86" t="s">
        <v>58</v>
      </c>
      <c r="J36" s="87"/>
      <c r="K36" s="87"/>
      <c r="L36" s="182"/>
      <c r="M36" s="85"/>
      <c r="N36" s="85"/>
      <c r="O36" s="85"/>
      <c r="P36" s="85"/>
      <c r="Q36" s="85"/>
      <c r="R36" s="85"/>
      <c r="S36" s="85"/>
      <c r="T36" s="85"/>
      <c r="U36" s="220"/>
      <c r="V36" s="220"/>
      <c r="W36" s="220"/>
    </row>
    <row r="37" spans="2:23" ht="24.95" customHeight="1" x14ac:dyDescent="0.4">
      <c r="B37" s="134" t="s">
        <v>6</v>
      </c>
      <c r="C37" s="373" t="s">
        <v>14</v>
      </c>
      <c r="D37" s="374"/>
      <c r="E37" s="418"/>
      <c r="F37" s="118">
        <v>0.2</v>
      </c>
      <c r="G37" s="135">
        <f>G24*F37</f>
        <v>421.42570909090909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24.95" customHeight="1" x14ac:dyDescent="0.35">
      <c r="B38" s="134" t="s">
        <v>7</v>
      </c>
      <c r="C38" s="373" t="s">
        <v>15</v>
      </c>
      <c r="D38" s="374"/>
      <c r="E38" s="418"/>
      <c r="F38" s="120">
        <v>2.5000000000000001E-2</v>
      </c>
      <c r="G38" s="135">
        <f>G24*F38</f>
        <v>52.678213636363637</v>
      </c>
      <c r="H38" s="85"/>
      <c r="I38" s="90" t="s">
        <v>85</v>
      </c>
      <c r="J38" s="91"/>
      <c r="K38" s="91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58.5" customHeight="1" x14ac:dyDescent="0.35">
      <c r="B39" s="134" t="s">
        <v>8</v>
      </c>
      <c r="C39" s="373" t="s">
        <v>86</v>
      </c>
      <c r="D39" s="374"/>
      <c r="E39" s="418"/>
      <c r="F39" s="136">
        <v>0.06</v>
      </c>
      <c r="G39" s="137">
        <f>G24*F39</f>
        <v>126.42771272727272</v>
      </c>
      <c r="H39" s="138"/>
      <c r="I39" s="426" t="s">
        <v>263</v>
      </c>
      <c r="J39" s="427"/>
      <c r="K39" s="427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9</v>
      </c>
      <c r="C40" s="373" t="s">
        <v>16</v>
      </c>
      <c r="D40" s="374"/>
      <c r="E40" s="418"/>
      <c r="F40" s="120">
        <v>1.4999999999999999E-2</v>
      </c>
      <c r="G40" s="135">
        <f>G24*F40</f>
        <v>31.60692818181818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10</v>
      </c>
      <c r="C41" s="373" t="s">
        <v>47</v>
      </c>
      <c r="D41" s="374"/>
      <c r="E41" s="418"/>
      <c r="F41" s="120">
        <v>0.01</v>
      </c>
      <c r="G41" s="135">
        <f>G24*F41</f>
        <v>21.071285454545457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12</v>
      </c>
      <c r="C42" s="373" t="s">
        <v>17</v>
      </c>
      <c r="D42" s="374"/>
      <c r="E42" s="418"/>
      <c r="F42" s="120">
        <v>6.0000000000000001E-3</v>
      </c>
      <c r="G42" s="135">
        <f>G24*F42</f>
        <v>12.642771272727273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x14ac:dyDescent="0.4">
      <c r="B43" s="134" t="s">
        <v>18</v>
      </c>
      <c r="C43" s="373" t="s">
        <v>19</v>
      </c>
      <c r="D43" s="374"/>
      <c r="E43" s="418"/>
      <c r="F43" s="120">
        <v>2E-3</v>
      </c>
      <c r="G43" s="135">
        <f>G24*F43</f>
        <v>4.2142570909090908</v>
      </c>
      <c r="H43" s="85"/>
      <c r="I43" s="90" t="s">
        <v>85</v>
      </c>
      <c r="J43" s="91"/>
      <c r="K43" s="91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thickBot="1" x14ac:dyDescent="0.45">
      <c r="B44" s="134" t="s">
        <v>20</v>
      </c>
      <c r="C44" s="373" t="s">
        <v>21</v>
      </c>
      <c r="D44" s="374"/>
      <c r="E44" s="418"/>
      <c r="F44" s="120">
        <v>0.08</v>
      </c>
      <c r="G44" s="135">
        <f>G24*F44</f>
        <v>168.57028363636365</v>
      </c>
      <c r="H44" s="85"/>
      <c r="I44" s="113" t="s">
        <v>85</v>
      </c>
      <c r="J44" s="114"/>
      <c r="K44" s="114"/>
      <c r="L44" s="183"/>
      <c r="M44" s="89"/>
      <c r="N44" s="89"/>
      <c r="O44" s="89"/>
      <c r="P44" s="89"/>
      <c r="Q44" s="89"/>
      <c r="R44" s="89"/>
      <c r="S44" s="89"/>
      <c r="T44" s="89"/>
      <c r="U44" s="220"/>
      <c r="V44" s="220"/>
      <c r="W44" s="220"/>
    </row>
    <row r="45" spans="2:23" ht="24.95" customHeight="1" x14ac:dyDescent="0.4">
      <c r="B45" s="141"/>
      <c r="C45" s="142"/>
      <c r="D45" s="143"/>
      <c r="E45" s="144" t="s">
        <v>87</v>
      </c>
      <c r="F45" s="144">
        <f>SUM(F37:F44)</f>
        <v>0.39800000000000008</v>
      </c>
      <c r="G45" s="145">
        <f>SUM(G37:G44)</f>
        <v>838.6371610909091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thickBot="1" x14ac:dyDescent="0.4">
      <c r="B46" s="395" t="s">
        <v>22</v>
      </c>
      <c r="C46" s="396"/>
      <c r="D46" s="396"/>
      <c r="E46" s="396"/>
      <c r="F46" s="396"/>
      <c r="G46" s="397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24.95" customHeight="1" x14ac:dyDescent="0.35">
      <c r="B47" s="94" t="s">
        <v>88</v>
      </c>
      <c r="C47" s="399" t="s">
        <v>89</v>
      </c>
      <c r="D47" s="399"/>
      <c r="E47" s="399"/>
      <c r="F47" s="399"/>
      <c r="G47" s="97" t="s">
        <v>67</v>
      </c>
      <c r="H47" s="85"/>
      <c r="I47" s="86" t="s">
        <v>58</v>
      </c>
      <c r="J47" s="87"/>
      <c r="K47" s="87"/>
      <c r="L47" s="182"/>
      <c r="M47" s="85"/>
      <c r="N47" s="85"/>
      <c r="O47" s="85"/>
      <c r="P47" s="85"/>
      <c r="Q47" s="85"/>
      <c r="R47" s="85"/>
      <c r="S47" s="85"/>
      <c r="T47" s="85"/>
      <c r="U47" s="220"/>
      <c r="V47" s="220"/>
      <c r="W47" s="220"/>
    </row>
    <row r="48" spans="2:23" ht="36.950000000000003" customHeight="1" x14ac:dyDescent="0.35">
      <c r="B48" s="428" t="s">
        <v>6</v>
      </c>
      <c r="C48" s="430" t="s">
        <v>90</v>
      </c>
      <c r="D48" s="146" t="s">
        <v>91</v>
      </c>
      <c r="E48" s="147" t="s">
        <v>92</v>
      </c>
      <c r="F48" s="148" t="s">
        <v>94</v>
      </c>
      <c r="G48" s="432">
        <f>IF((D49*E49*F49)-(G19*0.06)&lt;0,0,((D49*E49*F49)-(G19*0.06)))</f>
        <v>30.223800000000011</v>
      </c>
      <c r="H48" s="149"/>
      <c r="I48" s="426" t="s">
        <v>264</v>
      </c>
      <c r="J48" s="427"/>
      <c r="K48" s="427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6.950000000000003" customHeight="1" x14ac:dyDescent="0.35">
      <c r="B49" s="429"/>
      <c r="C49" s="431"/>
      <c r="D49" s="150">
        <v>2</v>
      </c>
      <c r="E49" s="147">
        <v>4.2</v>
      </c>
      <c r="F49" s="151">
        <v>15</v>
      </c>
      <c r="G49" s="433"/>
      <c r="H49" s="149"/>
      <c r="I49" s="426"/>
      <c r="J49" s="427"/>
      <c r="K49" s="427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6.950000000000003" customHeight="1" x14ac:dyDescent="0.35">
      <c r="B50" s="428" t="s">
        <v>7</v>
      </c>
      <c r="C50" s="434" t="s">
        <v>93</v>
      </c>
      <c r="D50" s="435"/>
      <c r="E50" s="152" t="s">
        <v>92</v>
      </c>
      <c r="F50" s="153" t="s">
        <v>94</v>
      </c>
      <c r="G50" s="432">
        <f>(E51*F51)*(100%-20%)</f>
        <v>348</v>
      </c>
      <c r="H50" s="149"/>
      <c r="I50" s="426" t="s">
        <v>247</v>
      </c>
      <c r="J50" s="427"/>
      <c r="K50" s="427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36.950000000000003" customHeight="1" x14ac:dyDescent="0.35">
      <c r="B51" s="429"/>
      <c r="C51" s="436"/>
      <c r="D51" s="437"/>
      <c r="E51" s="154">
        <v>29</v>
      </c>
      <c r="F51" s="155">
        <v>15</v>
      </c>
      <c r="G51" s="433"/>
      <c r="H51" s="85"/>
      <c r="I51" s="426"/>
      <c r="J51" s="427"/>
      <c r="K51" s="427"/>
      <c r="L51" s="225"/>
      <c r="M51" s="226"/>
      <c r="N51" s="226"/>
      <c r="O51" s="226"/>
      <c r="P51" s="226"/>
      <c r="Q51" s="226"/>
      <c r="R51" s="226"/>
      <c r="S51" s="226"/>
      <c r="T51" s="226"/>
      <c r="U51" s="220"/>
      <c r="V51" s="220"/>
      <c r="W51" s="220"/>
    </row>
    <row r="52" spans="2:23" ht="24.95" customHeight="1" x14ac:dyDescent="0.35">
      <c r="B52" s="134" t="s">
        <v>8</v>
      </c>
      <c r="C52" s="438" t="s">
        <v>95</v>
      </c>
      <c r="D52" s="439"/>
      <c r="E52" s="439"/>
      <c r="F52" s="440"/>
      <c r="G52" s="137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9</v>
      </c>
      <c r="C53" s="438" t="s">
        <v>96</v>
      </c>
      <c r="D53" s="439"/>
      <c r="E53" s="439"/>
      <c r="F53" s="440"/>
      <c r="G53" s="156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x14ac:dyDescent="0.35">
      <c r="B54" s="134" t="s">
        <v>10</v>
      </c>
      <c r="C54" s="438" t="s">
        <v>97</v>
      </c>
      <c r="D54" s="439"/>
      <c r="E54" s="439"/>
      <c r="F54" s="440"/>
      <c r="G54" s="157">
        <v>0</v>
      </c>
      <c r="H54" s="112"/>
      <c r="I54" s="90" t="s">
        <v>248</v>
      </c>
      <c r="J54" s="91"/>
      <c r="K54" s="91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thickBot="1" x14ac:dyDescent="0.45">
      <c r="B55" s="134" t="s">
        <v>18</v>
      </c>
      <c r="C55" s="445" t="s">
        <v>11</v>
      </c>
      <c r="D55" s="446"/>
      <c r="E55" s="446"/>
      <c r="F55" s="447"/>
      <c r="G55" s="157"/>
      <c r="H55" s="112"/>
      <c r="I55" s="113" t="s">
        <v>154</v>
      </c>
      <c r="J55" s="215"/>
      <c r="K55" s="215"/>
      <c r="L55" s="221"/>
      <c r="M55" s="85"/>
      <c r="N55" s="85"/>
      <c r="O55" s="85"/>
      <c r="P55" s="85"/>
      <c r="Q55" s="85"/>
      <c r="R55" s="85"/>
      <c r="S55" s="85"/>
      <c r="T55" s="85"/>
      <c r="U55" s="220"/>
      <c r="V55" s="220"/>
      <c r="W55" s="220"/>
    </row>
    <row r="56" spans="2:23" ht="24.95" customHeight="1" x14ac:dyDescent="0.4">
      <c r="B56" s="141"/>
      <c r="C56" s="142"/>
      <c r="D56" s="142"/>
      <c r="E56" s="142"/>
      <c r="F56" s="158" t="s">
        <v>71</v>
      </c>
      <c r="G56" s="145">
        <f>SUM(G48:G55)</f>
        <v>378.22379999999998</v>
      </c>
      <c r="H56" s="85"/>
      <c r="I56" s="216"/>
      <c r="J56" s="216"/>
      <c r="K56" s="216"/>
      <c r="L56" s="235"/>
      <c r="M56" s="235"/>
      <c r="N56" s="235"/>
      <c r="O56" s="235"/>
      <c r="P56" s="235"/>
      <c r="Q56" s="235"/>
      <c r="R56" s="235"/>
      <c r="S56" s="235"/>
      <c r="T56" s="235"/>
      <c r="U56" s="220"/>
      <c r="V56" s="220"/>
      <c r="W56" s="220"/>
    </row>
    <row r="57" spans="2:23" ht="24.95" customHeight="1" x14ac:dyDescent="0.35">
      <c r="B57" s="115"/>
      <c r="C57" s="116"/>
      <c r="D57" s="116"/>
      <c r="E57" s="390" t="s">
        <v>23</v>
      </c>
      <c r="F57" s="391"/>
      <c r="G57" s="160">
        <f>G34+G45+G56</f>
        <v>1818.6808949381455</v>
      </c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3.25" customHeight="1" x14ac:dyDescent="0.4">
      <c r="B58" s="448"/>
      <c r="C58" s="449"/>
      <c r="D58" s="449"/>
      <c r="E58" s="449"/>
      <c r="F58" s="449"/>
      <c r="G58" s="450"/>
      <c r="H58" s="85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20"/>
      <c r="V58" s="220"/>
      <c r="W58" s="220"/>
    </row>
    <row r="59" spans="2:23" ht="24.95" customHeight="1" thickBot="1" x14ac:dyDescent="0.4">
      <c r="B59" s="393" t="s">
        <v>24</v>
      </c>
      <c r="C59" s="390"/>
      <c r="D59" s="390"/>
      <c r="E59" s="390"/>
      <c r="F59" s="390"/>
      <c r="G59" s="394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2" t="s">
        <v>99</v>
      </c>
      <c r="C60" s="441" t="s">
        <v>100</v>
      </c>
      <c r="D60" s="441"/>
      <c r="E60" s="441"/>
      <c r="F60" s="163" t="s">
        <v>64</v>
      </c>
      <c r="G60" s="164" t="s">
        <v>67</v>
      </c>
      <c r="H60" s="85"/>
      <c r="I60" s="86" t="s">
        <v>58</v>
      </c>
      <c r="J60" s="87"/>
      <c r="K60" s="87"/>
      <c r="L60" s="182"/>
      <c r="M60" s="85"/>
      <c r="N60" s="85"/>
      <c r="O60" s="85"/>
      <c r="P60" s="85"/>
      <c r="Q60" s="85"/>
      <c r="R60" s="85"/>
      <c r="S60" s="85"/>
      <c r="T60" s="85"/>
      <c r="U60" s="220"/>
      <c r="V60" s="220"/>
      <c r="W60" s="220"/>
    </row>
    <row r="61" spans="2:23" ht="24.95" customHeight="1" x14ac:dyDescent="0.35">
      <c r="B61" s="165" t="s">
        <v>6</v>
      </c>
      <c r="C61" s="442" t="s">
        <v>25</v>
      </c>
      <c r="D61" s="443"/>
      <c r="E61" s="444"/>
      <c r="F61" s="166">
        <v>4.1999999999999997E-3</v>
      </c>
      <c r="G61" s="167">
        <f>G24*F61</f>
        <v>8.8499398909090896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7</v>
      </c>
      <c r="C62" s="442" t="s">
        <v>26</v>
      </c>
      <c r="D62" s="443"/>
      <c r="E62" s="444"/>
      <c r="F62" s="166">
        <v>2.9999999999999997E-4</v>
      </c>
      <c r="G62" s="167">
        <f>G24*F62</f>
        <v>0.63213856363636356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24.95" customHeight="1" x14ac:dyDescent="0.35">
      <c r="B63" s="165" t="s">
        <v>8</v>
      </c>
      <c r="C63" s="168" t="s">
        <v>110</v>
      </c>
      <c r="D63" s="169"/>
      <c r="E63" s="170"/>
      <c r="F63" s="166">
        <v>3.44E-2</v>
      </c>
      <c r="G63" s="167">
        <f>G24*F63</f>
        <v>72.485221963636363</v>
      </c>
      <c r="H63" s="85"/>
      <c r="I63" s="426" t="s">
        <v>109</v>
      </c>
      <c r="J63" s="427"/>
      <c r="K63" s="427"/>
      <c r="L63" s="227"/>
      <c r="M63" s="228"/>
      <c r="N63" s="228"/>
      <c r="O63" s="228"/>
      <c r="P63" s="228"/>
      <c r="Q63" s="228"/>
      <c r="R63" s="228"/>
      <c r="S63" s="228"/>
      <c r="T63" s="228"/>
      <c r="U63" s="220"/>
      <c r="V63" s="220"/>
      <c r="W63" s="220"/>
    </row>
    <row r="64" spans="2:23" ht="84.95" customHeight="1" x14ac:dyDescent="0.35">
      <c r="B64" s="134" t="s">
        <v>9</v>
      </c>
      <c r="C64" s="445" t="s">
        <v>101</v>
      </c>
      <c r="D64" s="446"/>
      <c r="E64" s="447"/>
      <c r="F64" s="171">
        <v>1.9400000000000001E-2</v>
      </c>
      <c r="G64" s="172">
        <f>G24*F64</f>
        <v>40.878293781818186</v>
      </c>
      <c r="H64" s="85"/>
      <c r="I64" s="426" t="s">
        <v>98</v>
      </c>
      <c r="J64" s="427"/>
      <c r="K64" s="451"/>
      <c r="L64" s="229"/>
      <c r="M64" s="230"/>
      <c r="N64" s="230"/>
      <c r="O64" s="230"/>
      <c r="P64" s="230"/>
      <c r="Q64" s="230"/>
      <c r="R64" s="230"/>
      <c r="S64" s="230"/>
      <c r="T64" s="230"/>
      <c r="U64" s="220"/>
      <c r="V64" s="220"/>
      <c r="W64" s="220"/>
    </row>
    <row r="65" spans="2:23" ht="24.95" customHeight="1" x14ac:dyDescent="0.35">
      <c r="B65" s="134" t="s">
        <v>10</v>
      </c>
      <c r="C65" s="438" t="s">
        <v>102</v>
      </c>
      <c r="D65" s="439"/>
      <c r="E65" s="440"/>
      <c r="F65" s="120">
        <f>F45</f>
        <v>0.39800000000000008</v>
      </c>
      <c r="G65" s="103">
        <f>G64*F65</f>
        <v>16.269560925163642</v>
      </c>
      <c r="H65" s="85"/>
      <c r="I65" s="139"/>
      <c r="J65" s="140"/>
      <c r="K65" s="140"/>
      <c r="L65" s="225"/>
      <c r="M65" s="226"/>
      <c r="N65" s="226"/>
      <c r="O65" s="226"/>
      <c r="P65" s="226"/>
      <c r="Q65" s="226"/>
      <c r="R65" s="226"/>
      <c r="S65" s="226"/>
      <c r="T65" s="226"/>
      <c r="U65" s="220"/>
      <c r="V65" s="220"/>
      <c r="W65" s="220"/>
    </row>
    <row r="66" spans="2:23" ht="24.95" customHeight="1" x14ac:dyDescent="0.35">
      <c r="B66" s="134" t="s">
        <v>12</v>
      </c>
      <c r="C66" s="438" t="s">
        <v>111</v>
      </c>
      <c r="D66" s="439"/>
      <c r="E66" s="440"/>
      <c r="F66" s="173" t="s">
        <v>112</v>
      </c>
      <c r="G66" s="103">
        <f>F66*G24</f>
        <v>1.3064196981818181</v>
      </c>
      <c r="H66" s="85"/>
      <c r="I66" s="426" t="s">
        <v>109</v>
      </c>
      <c r="J66" s="427"/>
      <c r="K66" s="451"/>
      <c r="L66" s="228"/>
      <c r="M66" s="228"/>
      <c r="N66" s="228"/>
      <c r="O66" s="228"/>
      <c r="P66" s="228"/>
      <c r="Q66" s="228"/>
      <c r="R66" s="228"/>
      <c r="S66" s="228"/>
      <c r="T66" s="228"/>
      <c r="U66" s="220"/>
      <c r="V66" s="220"/>
      <c r="W66" s="220"/>
    </row>
    <row r="67" spans="2:23" ht="24.95" customHeight="1" thickBot="1" x14ac:dyDescent="0.4">
      <c r="B67" s="115"/>
      <c r="C67" s="116"/>
      <c r="D67" s="390" t="s">
        <v>52</v>
      </c>
      <c r="E67" s="391"/>
      <c r="F67" s="175">
        <f>SUM(F61:F66)</f>
        <v>0.45630000000000009</v>
      </c>
      <c r="G67" s="160">
        <f>SUM(G61:G66)</f>
        <v>140.42157482334548</v>
      </c>
      <c r="H67" s="85"/>
      <c r="I67" s="301" t="s">
        <v>262</v>
      </c>
      <c r="J67" s="215"/>
      <c r="K67" s="236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3.25" customHeight="1" x14ac:dyDescent="0.4">
      <c r="B68" s="392"/>
      <c r="C68" s="374"/>
      <c r="D68" s="374"/>
      <c r="E68" s="374"/>
      <c r="F68" s="374"/>
      <c r="G68" s="37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thickBot="1" x14ac:dyDescent="0.4">
      <c r="B69" s="393" t="s">
        <v>27</v>
      </c>
      <c r="C69" s="390"/>
      <c r="D69" s="390"/>
      <c r="E69" s="390"/>
      <c r="F69" s="390"/>
      <c r="G69" s="394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220"/>
      <c r="V69" s="220"/>
      <c r="W69" s="220"/>
    </row>
    <row r="70" spans="2:23" ht="24.95" customHeight="1" x14ac:dyDescent="0.35">
      <c r="B70" s="162" t="s">
        <v>114</v>
      </c>
      <c r="C70" s="441" t="s">
        <v>115</v>
      </c>
      <c r="D70" s="441"/>
      <c r="E70" s="441"/>
      <c r="F70" s="163" t="s">
        <v>64</v>
      </c>
      <c r="G70" s="176" t="s">
        <v>67</v>
      </c>
      <c r="H70" s="85"/>
      <c r="I70" s="86" t="s">
        <v>58</v>
      </c>
      <c r="J70" s="87"/>
      <c r="K70" s="87"/>
      <c r="L70" s="182"/>
      <c r="M70" s="231"/>
      <c r="N70" s="231"/>
      <c r="O70" s="231"/>
      <c r="P70" s="231"/>
      <c r="Q70" s="231"/>
      <c r="R70" s="231"/>
      <c r="S70" s="231"/>
      <c r="T70" s="231"/>
      <c r="U70" s="220"/>
      <c r="V70" s="220"/>
      <c r="W70" s="220"/>
    </row>
    <row r="71" spans="2:23" ht="24.95" customHeight="1" x14ac:dyDescent="0.35">
      <c r="B71" s="165" t="s">
        <v>6</v>
      </c>
      <c r="C71" s="442" t="s">
        <v>103</v>
      </c>
      <c r="D71" s="443"/>
      <c r="E71" s="444"/>
      <c r="F71" s="166">
        <v>8.3299999999999999E-2</v>
      </c>
      <c r="G71" s="167">
        <f>(G19+G21)*F71</f>
        <v>158.25917099999998</v>
      </c>
      <c r="H71" s="85"/>
      <c r="I71" s="177" t="s">
        <v>117</v>
      </c>
      <c r="J71" s="178"/>
      <c r="K71" s="178"/>
      <c r="L71" s="232"/>
      <c r="M71" s="233"/>
      <c r="N71" s="233"/>
      <c r="O71" s="233"/>
      <c r="P71" s="233"/>
      <c r="Q71" s="233"/>
      <c r="R71" s="233"/>
      <c r="S71" s="233"/>
      <c r="T71" s="233"/>
      <c r="U71" s="220"/>
      <c r="V71" s="220"/>
      <c r="W71" s="220"/>
    </row>
    <row r="72" spans="2:23" ht="24.95" customHeight="1" x14ac:dyDescent="0.35">
      <c r="B72" s="165" t="s">
        <v>7</v>
      </c>
      <c r="C72" s="442" t="s">
        <v>116</v>
      </c>
      <c r="D72" s="443"/>
      <c r="E72" s="444"/>
      <c r="F72" s="166">
        <v>1.3899999999999999E-2</v>
      </c>
      <c r="G72" s="167">
        <f>G24*F72</f>
        <v>29.289086781818181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65" t="s">
        <v>8</v>
      </c>
      <c r="C73" s="442" t="s">
        <v>104</v>
      </c>
      <c r="D73" s="443"/>
      <c r="E73" s="444"/>
      <c r="F73" s="166">
        <v>2.8E-3</v>
      </c>
      <c r="G73" s="167">
        <f>G24*F73</f>
        <v>5.899959927272727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9</v>
      </c>
      <c r="C74" s="438" t="s">
        <v>113</v>
      </c>
      <c r="D74" s="439"/>
      <c r="E74" s="440"/>
      <c r="F74" s="171">
        <v>2.0000000000000001E-4</v>
      </c>
      <c r="G74" s="172">
        <f>G24*F74</f>
        <v>0.4214257090909091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10</v>
      </c>
      <c r="C75" s="438" t="s">
        <v>105</v>
      </c>
      <c r="D75" s="439"/>
      <c r="E75" s="440"/>
      <c r="F75" s="179">
        <v>6.9999999999999999E-4</v>
      </c>
      <c r="G75" s="103">
        <f>G24*F75</f>
        <v>1.4749899818181818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35">
      <c r="B76" s="134" t="s">
        <v>12</v>
      </c>
      <c r="C76" s="438" t="s">
        <v>106</v>
      </c>
      <c r="D76" s="439"/>
      <c r="E76" s="440"/>
      <c r="F76" s="179">
        <v>2.8999999999999998E-3</v>
      </c>
      <c r="G76" s="103">
        <f>G24*F76</f>
        <v>6.1106727818181819</v>
      </c>
      <c r="H76" s="85"/>
      <c r="I76" s="177" t="s">
        <v>109</v>
      </c>
      <c r="J76" s="178"/>
      <c r="K76" s="178"/>
      <c r="L76" s="227"/>
      <c r="M76" s="228"/>
      <c r="N76" s="228"/>
      <c r="O76" s="228"/>
      <c r="P76" s="228"/>
      <c r="Q76" s="228"/>
      <c r="R76" s="228"/>
      <c r="S76" s="228"/>
      <c r="T76" s="228"/>
      <c r="U76" s="220"/>
      <c r="V76" s="220"/>
      <c r="W76" s="220"/>
    </row>
    <row r="77" spans="2:23" ht="24.95" customHeight="1" x14ac:dyDescent="0.4">
      <c r="B77" s="134" t="s">
        <v>18</v>
      </c>
      <c r="C77" s="438" t="s">
        <v>28</v>
      </c>
      <c r="D77" s="439"/>
      <c r="E77" s="440"/>
      <c r="F77" s="218"/>
      <c r="G77" s="103"/>
      <c r="H77" s="85"/>
      <c r="I77" s="90" t="s">
        <v>154</v>
      </c>
      <c r="J77" s="208"/>
      <c r="K77" s="209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4">
      <c r="B78" s="141"/>
      <c r="C78" s="142"/>
      <c r="D78" s="142"/>
      <c r="E78" s="95" t="s">
        <v>108</v>
      </c>
      <c r="F78" s="181">
        <f>SUM(F71:F77)</f>
        <v>0.1038</v>
      </c>
      <c r="G78" s="145">
        <f>SUM(G71:G77)</f>
        <v>201.45530618181814</v>
      </c>
      <c r="H78" s="85"/>
      <c r="I78" s="210"/>
      <c r="J78" s="208"/>
      <c r="K78" s="209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x14ac:dyDescent="0.35">
      <c r="B79" s="134" t="s">
        <v>20</v>
      </c>
      <c r="C79" s="373" t="s">
        <v>107</v>
      </c>
      <c r="D79" s="374"/>
      <c r="E79" s="374"/>
      <c r="F79" s="418"/>
      <c r="G79" s="103">
        <f>G78*F45</f>
        <v>80.179211860363637</v>
      </c>
      <c r="H79" s="85"/>
      <c r="I79" s="210"/>
      <c r="J79" s="208"/>
      <c r="K79" s="209"/>
      <c r="L79" s="85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4.95" customHeight="1" thickBot="1" x14ac:dyDescent="0.4">
      <c r="B80" s="115"/>
      <c r="C80" s="116"/>
      <c r="D80" s="116"/>
      <c r="E80" s="390" t="s">
        <v>29</v>
      </c>
      <c r="F80" s="391"/>
      <c r="G80" s="160">
        <f>G78+G79</f>
        <v>281.63451804218175</v>
      </c>
      <c r="H80" s="85"/>
      <c r="I80" s="301" t="s">
        <v>262</v>
      </c>
      <c r="J80" s="215"/>
      <c r="K80" s="236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7" customHeight="1" x14ac:dyDescent="0.4">
      <c r="B81" s="392"/>
      <c r="C81" s="374"/>
      <c r="D81" s="374"/>
      <c r="E81" s="374"/>
      <c r="F81" s="374"/>
      <c r="G81" s="37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thickBot="1" x14ac:dyDescent="0.4">
      <c r="B82" s="393" t="s">
        <v>30</v>
      </c>
      <c r="C82" s="390"/>
      <c r="D82" s="390"/>
      <c r="E82" s="390"/>
      <c r="F82" s="390"/>
      <c r="G82" s="394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220"/>
      <c r="V82" s="220"/>
      <c r="W82" s="220"/>
    </row>
    <row r="83" spans="2:24" ht="24.95" customHeight="1" x14ac:dyDescent="0.35">
      <c r="B83" s="162" t="s">
        <v>152</v>
      </c>
      <c r="C83" s="499" t="s">
        <v>153</v>
      </c>
      <c r="D83" s="396"/>
      <c r="E83" s="396"/>
      <c r="F83" s="500"/>
      <c r="G83" s="176" t="s">
        <v>67</v>
      </c>
      <c r="H83" s="85"/>
      <c r="I83" s="86" t="s">
        <v>58</v>
      </c>
      <c r="J83" s="182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20"/>
      <c r="V83" s="220"/>
      <c r="W83" s="220"/>
    </row>
    <row r="84" spans="2:24" ht="24.95" customHeight="1" x14ac:dyDescent="0.35">
      <c r="B84" s="134" t="s">
        <v>6</v>
      </c>
      <c r="C84" s="438" t="s">
        <v>31</v>
      </c>
      <c r="D84" s="439"/>
      <c r="E84" s="439"/>
      <c r="F84" s="440"/>
      <c r="G84" s="103">
        <v>0</v>
      </c>
      <c r="H84" s="85"/>
      <c r="I84" s="493" t="s">
        <v>245</v>
      </c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35">
      <c r="B85" s="134" t="s">
        <v>7</v>
      </c>
      <c r="C85" s="438" t="s">
        <v>169</v>
      </c>
      <c r="D85" s="439"/>
      <c r="E85" s="439"/>
      <c r="F85" s="440"/>
      <c r="G85" s="103">
        <v>0</v>
      </c>
      <c r="H85" s="85"/>
      <c r="I85" s="493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8</v>
      </c>
      <c r="C86" s="445" t="s">
        <v>32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4">
      <c r="B87" s="134" t="s">
        <v>9</v>
      </c>
      <c r="C87" s="445" t="s">
        <v>326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x14ac:dyDescent="0.35">
      <c r="B88" s="134" t="s">
        <v>10</v>
      </c>
      <c r="C88" s="445" t="s">
        <v>327</v>
      </c>
      <c r="D88" s="446"/>
      <c r="E88" s="446"/>
      <c r="F88" s="447"/>
      <c r="G88" s="135">
        <v>0</v>
      </c>
      <c r="H88" s="85"/>
      <c r="I88" s="90"/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thickBot="1" x14ac:dyDescent="0.45">
      <c r="B89" s="134" t="s">
        <v>12</v>
      </c>
      <c r="C89" s="438" t="s">
        <v>11</v>
      </c>
      <c r="D89" s="439"/>
      <c r="E89" s="439"/>
      <c r="F89" s="440"/>
      <c r="G89" s="157">
        <v>0</v>
      </c>
      <c r="H89" s="85"/>
      <c r="I89" s="113" t="s">
        <v>154</v>
      </c>
      <c r="J89" s="221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4.95" customHeight="1" x14ac:dyDescent="0.35">
      <c r="B90" s="115"/>
      <c r="C90" s="116"/>
      <c r="D90" s="116"/>
      <c r="E90" s="390" t="s">
        <v>51</v>
      </c>
      <c r="F90" s="391"/>
      <c r="G90" s="160">
        <f>SUM(G84:G89)</f>
        <v>0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1" x14ac:dyDescent="0.4">
      <c r="B91" s="184"/>
      <c r="C91" s="89"/>
      <c r="D91" s="89"/>
      <c r="E91" s="185"/>
      <c r="F91" s="185"/>
      <c r="G91" s="186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24.95" customHeight="1" thickBot="1" x14ac:dyDescent="0.4">
      <c r="B92" s="393" t="s">
        <v>33</v>
      </c>
      <c r="C92" s="390"/>
      <c r="D92" s="390"/>
      <c r="E92" s="390"/>
      <c r="F92" s="390"/>
      <c r="G92" s="394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220"/>
      <c r="V92" s="220"/>
      <c r="W92" s="220"/>
    </row>
    <row r="93" spans="2:24" ht="69" customHeight="1" x14ac:dyDescent="0.35">
      <c r="B93" s="162" t="s">
        <v>118</v>
      </c>
      <c r="C93" s="187" t="s">
        <v>119</v>
      </c>
      <c r="D93" s="187" t="s">
        <v>139</v>
      </c>
      <c r="E93" s="187" t="s">
        <v>125</v>
      </c>
      <c r="F93" s="187" t="s">
        <v>127</v>
      </c>
      <c r="G93" s="176" t="s">
        <v>67</v>
      </c>
      <c r="H93" s="85"/>
      <c r="I93" s="86" t="s">
        <v>58</v>
      </c>
      <c r="J93" s="87"/>
      <c r="K93" s="87"/>
      <c r="L93" s="182"/>
      <c r="M93" s="231"/>
      <c r="N93" s="231"/>
      <c r="O93" s="231"/>
      <c r="P93" s="231"/>
      <c r="Q93" s="231"/>
      <c r="R93" s="231"/>
      <c r="S93" s="231"/>
      <c r="T93" s="231"/>
      <c r="U93" s="220"/>
      <c r="V93" s="220"/>
      <c r="W93" s="220"/>
      <c r="X93" s="60"/>
    </row>
    <row r="94" spans="2:24" ht="47.25" customHeight="1" x14ac:dyDescent="0.35">
      <c r="B94" s="134" t="s">
        <v>6</v>
      </c>
      <c r="C94" s="188" t="s">
        <v>34</v>
      </c>
      <c r="D94" s="189">
        <f>G24+G57+G67+G80+G90</f>
        <v>4347.8655332582184</v>
      </c>
      <c r="E94" s="190"/>
      <c r="F94" s="191">
        <v>0.05</v>
      </c>
      <c r="G94" s="103">
        <f>D94*F94</f>
        <v>217.39327666291092</v>
      </c>
      <c r="H94" s="85"/>
      <c r="I94" s="460" t="s">
        <v>120</v>
      </c>
      <c r="J94" s="461"/>
      <c r="K94" s="461"/>
      <c r="L94" s="232"/>
      <c r="M94" s="233"/>
      <c r="N94" s="228"/>
      <c r="O94" s="228"/>
      <c r="P94" s="228"/>
      <c r="Q94" s="228"/>
      <c r="R94" s="228"/>
      <c r="S94" s="228"/>
      <c r="T94" s="228"/>
      <c r="U94" s="228"/>
      <c r="V94" s="228"/>
      <c r="W94" s="220"/>
      <c r="X94" s="60"/>
    </row>
    <row r="95" spans="2:24" ht="57" customHeight="1" x14ac:dyDescent="0.3">
      <c r="B95" s="134" t="s">
        <v>7</v>
      </c>
      <c r="C95" s="188" t="s">
        <v>35</v>
      </c>
      <c r="D95" s="189">
        <f>G24+G57+G67+G80+G90+G94</f>
        <v>4565.2588099211298</v>
      </c>
      <c r="E95" s="190"/>
      <c r="F95" s="191">
        <v>0.1</v>
      </c>
      <c r="G95" s="103">
        <f>D95*F95</f>
        <v>456.525880992113</v>
      </c>
      <c r="H95" s="85"/>
      <c r="I95" s="426" t="s">
        <v>121</v>
      </c>
      <c r="J95" s="427"/>
      <c r="K95" s="427"/>
      <c r="L95" s="183"/>
      <c r="M95" s="89"/>
      <c r="N95" s="89"/>
      <c r="O95" s="89"/>
      <c r="P95" s="228"/>
      <c r="Q95" s="228"/>
      <c r="R95" s="228"/>
      <c r="S95" s="228"/>
      <c r="T95" s="228"/>
      <c r="U95" s="228"/>
      <c r="V95" s="228"/>
      <c r="W95" s="228"/>
      <c r="X95" s="72"/>
    </row>
    <row r="96" spans="2:24" ht="64.5" customHeight="1" x14ac:dyDescent="0.35">
      <c r="B96" s="134" t="s">
        <v>8</v>
      </c>
      <c r="C96" s="192" t="s">
        <v>128</v>
      </c>
      <c r="D96" s="193">
        <f>D94+G94+G95</f>
        <v>5021.7846909132431</v>
      </c>
      <c r="E96" s="148"/>
      <c r="F96" s="151"/>
      <c r="G96" s="119">
        <f>D96/(1-E100)</f>
        <v>5658.3489475078795</v>
      </c>
      <c r="H96" s="85"/>
      <c r="I96" s="90" t="s">
        <v>140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36</v>
      </c>
      <c r="D97" s="194"/>
      <c r="E97" s="195">
        <v>1.6500000000000001E-2</v>
      </c>
      <c r="F97" s="179"/>
      <c r="G97" s="119">
        <f>G96*E97</f>
        <v>93.362757633880022</v>
      </c>
      <c r="H97" s="85"/>
      <c r="I97" s="90" t="s">
        <v>156</v>
      </c>
      <c r="J97" s="91"/>
      <c r="K97" s="91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9</v>
      </c>
      <c r="C98" s="99" t="s">
        <v>37</v>
      </c>
      <c r="D98" s="194"/>
      <c r="E98" s="195">
        <v>7.5999999999999998E-2</v>
      </c>
      <c r="F98" s="179"/>
      <c r="G98" s="119">
        <f>G96*E98</f>
        <v>430.03452001059884</v>
      </c>
      <c r="H98" s="85"/>
      <c r="I98" s="90" t="s">
        <v>156</v>
      </c>
      <c r="J98" s="91"/>
      <c r="K98" s="91"/>
      <c r="L98" s="183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35">
      <c r="B99" s="134" t="s">
        <v>12</v>
      </c>
      <c r="C99" s="99" t="s">
        <v>38</v>
      </c>
      <c r="D99" s="194"/>
      <c r="E99" s="196">
        <v>0.02</v>
      </c>
      <c r="F99" s="196"/>
      <c r="G99" s="119">
        <f>G96*E99</f>
        <v>113.1669789501576</v>
      </c>
      <c r="H99" s="85"/>
      <c r="I99" s="90" t="s">
        <v>137</v>
      </c>
      <c r="J99" s="91"/>
      <c r="K99" s="92"/>
      <c r="L99" s="89"/>
      <c r="M99" s="89"/>
      <c r="N99" s="89"/>
      <c r="O99" s="89"/>
      <c r="P99" s="89"/>
      <c r="Q99" s="89"/>
      <c r="R99" s="89"/>
      <c r="S99" s="89"/>
      <c r="T99" s="89"/>
      <c r="U99" s="220"/>
      <c r="V99" s="220"/>
      <c r="W99" s="220"/>
      <c r="X99" s="60"/>
    </row>
    <row r="100" spans="2:24" ht="24.95" customHeight="1" x14ac:dyDescent="0.4">
      <c r="B100" s="134"/>
      <c r="C100" s="99"/>
      <c r="D100" s="129" t="s">
        <v>126</v>
      </c>
      <c r="E100" s="199">
        <f>E97+E98+E99</f>
        <v>0.1125</v>
      </c>
      <c r="F100" s="196"/>
      <c r="G100" s="119"/>
      <c r="H100" s="85"/>
      <c r="I100" s="210"/>
      <c r="J100" s="208"/>
      <c r="K100" s="209"/>
      <c r="L100" s="85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24.95" customHeight="1" thickBot="1" x14ac:dyDescent="0.4">
      <c r="B101" s="115"/>
      <c r="C101" s="116"/>
      <c r="D101" s="116"/>
      <c r="E101" s="200"/>
      <c r="F101" s="200" t="s">
        <v>53</v>
      </c>
      <c r="G101" s="117">
        <f>G94+G95+G97+G98+G99</f>
        <v>1310.4834142496602</v>
      </c>
      <c r="H101" s="85"/>
      <c r="I101" s="301" t="s">
        <v>262</v>
      </c>
      <c r="J101" s="215"/>
      <c r="K101" s="236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18" customHeight="1" thickBot="1" x14ac:dyDescent="0.45">
      <c r="B102" s="465"/>
      <c r="C102" s="466"/>
      <c r="D102" s="466"/>
      <c r="E102" s="466"/>
      <c r="F102" s="466"/>
      <c r="G102" s="467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4">
      <c r="B103" s="468" t="s">
        <v>129</v>
      </c>
      <c r="C103" s="469"/>
      <c r="D103" s="469"/>
      <c r="E103" s="469"/>
      <c r="F103" s="469"/>
      <c r="G103" s="47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471" t="s">
        <v>130</v>
      </c>
      <c r="C104" s="441"/>
      <c r="D104" s="441"/>
      <c r="E104" s="441"/>
      <c r="F104" s="441"/>
      <c r="G104" s="201" t="s">
        <v>67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6</v>
      </c>
      <c r="C105" s="438" t="s">
        <v>131</v>
      </c>
      <c r="D105" s="439"/>
      <c r="E105" s="439"/>
      <c r="F105" s="440"/>
      <c r="G105" s="119">
        <f>G24</f>
        <v>2107.1285454545455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7</v>
      </c>
      <c r="C106" s="438" t="s">
        <v>132</v>
      </c>
      <c r="D106" s="439"/>
      <c r="E106" s="439"/>
      <c r="F106" s="440"/>
      <c r="G106" s="119">
        <f>G57</f>
        <v>1818.6808949381455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8</v>
      </c>
      <c r="C107" s="438" t="s">
        <v>133</v>
      </c>
      <c r="D107" s="439"/>
      <c r="E107" s="439"/>
      <c r="F107" s="440"/>
      <c r="G107" s="103">
        <f>G67</f>
        <v>140.42157482334548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9</v>
      </c>
      <c r="C108" s="438" t="s">
        <v>134</v>
      </c>
      <c r="D108" s="439"/>
      <c r="E108" s="439"/>
      <c r="F108" s="440"/>
      <c r="G108" s="103">
        <f>G80</f>
        <v>281.63451804218175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x14ac:dyDescent="0.35">
      <c r="B109" s="98" t="s">
        <v>10</v>
      </c>
      <c r="C109" s="438" t="s">
        <v>135</v>
      </c>
      <c r="D109" s="439"/>
      <c r="E109" s="439"/>
      <c r="F109" s="440"/>
      <c r="G109" s="103">
        <f>G90</f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2" t="s">
        <v>12</v>
      </c>
      <c r="C110" s="462" t="s">
        <v>136</v>
      </c>
      <c r="D110" s="463"/>
      <c r="E110" s="463"/>
      <c r="F110" s="464"/>
      <c r="G110" s="203">
        <f>G101</f>
        <v>1310.4834142496602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30" customHeight="1" thickBot="1" x14ac:dyDescent="0.4">
      <c r="B111" s="204"/>
      <c r="C111" s="205"/>
      <c r="D111" s="490" t="s">
        <v>138</v>
      </c>
      <c r="E111" s="490"/>
      <c r="F111" s="491"/>
      <c r="G111" s="206">
        <f>SUM(G105:G110)</f>
        <v>5658.3489475078786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220"/>
      <c r="V111" s="220"/>
      <c r="W111" s="220"/>
    </row>
    <row r="112" spans="2:24" ht="18" customHeight="1" x14ac:dyDescent="0.25">
      <c r="B112" s="3"/>
      <c r="C112" s="3"/>
      <c r="D112" s="3"/>
      <c r="E112" s="3"/>
      <c r="F112" s="4"/>
      <c r="G112" s="5"/>
    </row>
    <row r="113" spans="3:14" ht="20.25" x14ac:dyDescent="0.3">
      <c r="C113" s="13"/>
    </row>
    <row r="114" spans="3:14" x14ac:dyDescent="0.25"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</sheetData>
  <sheetProtection deleteColumns="0"/>
  <mergeCells count="118">
    <mergeCell ref="C110:F110"/>
    <mergeCell ref="B102:G102"/>
    <mergeCell ref="B103:G103"/>
    <mergeCell ref="B104:F104"/>
    <mergeCell ref="C105:F105"/>
    <mergeCell ref="B81:G81"/>
    <mergeCell ref="C74:E74"/>
    <mergeCell ref="C75:E75"/>
    <mergeCell ref="C76:E76"/>
    <mergeCell ref="B92:G92"/>
    <mergeCell ref="C106:F106"/>
    <mergeCell ref="C107:F107"/>
    <mergeCell ref="C108:F108"/>
    <mergeCell ref="C109:F109"/>
    <mergeCell ref="C87:F87"/>
    <mergeCell ref="C88:F88"/>
    <mergeCell ref="C73:E73"/>
    <mergeCell ref="C66:E66"/>
    <mergeCell ref="B68:G68"/>
    <mergeCell ref="B69:G69"/>
    <mergeCell ref="C70:E70"/>
    <mergeCell ref="D67:E67"/>
    <mergeCell ref="C77:E77"/>
    <mergeCell ref="C79:F79"/>
    <mergeCell ref="E80:F80"/>
    <mergeCell ref="I63:K63"/>
    <mergeCell ref="C64:E64"/>
    <mergeCell ref="C65:E65"/>
    <mergeCell ref="C61:E61"/>
    <mergeCell ref="I61:K61"/>
    <mergeCell ref="C62:E62"/>
    <mergeCell ref="I62:K62"/>
    <mergeCell ref="C71:E71"/>
    <mergeCell ref="C72:E72"/>
    <mergeCell ref="I48:K49"/>
    <mergeCell ref="I50:K51"/>
    <mergeCell ref="E57:F57"/>
    <mergeCell ref="B58:G58"/>
    <mergeCell ref="B59:G59"/>
    <mergeCell ref="C60:E60"/>
    <mergeCell ref="C52:F52"/>
    <mergeCell ref="C53:F53"/>
    <mergeCell ref="C54:F54"/>
    <mergeCell ref="C55:F55"/>
    <mergeCell ref="C39:E39"/>
    <mergeCell ref="B48:B49"/>
    <mergeCell ref="C48:C49"/>
    <mergeCell ref="G48:G49"/>
    <mergeCell ref="B50:B51"/>
    <mergeCell ref="C50:D51"/>
    <mergeCell ref="G50:G51"/>
    <mergeCell ref="C43:E43"/>
    <mergeCell ref="C44:E44"/>
    <mergeCell ref="B46:G46"/>
    <mergeCell ref="C47:F47"/>
    <mergeCell ref="B16:G16"/>
    <mergeCell ref="B17:G17"/>
    <mergeCell ref="B13:D14"/>
    <mergeCell ref="E13:G13"/>
    <mergeCell ref="E14:G14"/>
    <mergeCell ref="B15:D15"/>
    <mergeCell ref="E15:G15"/>
    <mergeCell ref="C30:D30"/>
    <mergeCell ref="C31:D31"/>
    <mergeCell ref="E24:F24"/>
    <mergeCell ref="B26:G26"/>
    <mergeCell ref="B27:G27"/>
    <mergeCell ref="B28:G28"/>
    <mergeCell ref="C29:E29"/>
    <mergeCell ref="B25:G25"/>
    <mergeCell ref="C37:E37"/>
    <mergeCell ref="C38:E38"/>
    <mergeCell ref="B4:D4"/>
    <mergeCell ref="E4:G4"/>
    <mergeCell ref="B5:D5"/>
    <mergeCell ref="E5:G5"/>
    <mergeCell ref="B6:D6"/>
    <mergeCell ref="E6:G6"/>
    <mergeCell ref="B1:G1"/>
    <mergeCell ref="B2:D2"/>
    <mergeCell ref="E2:G2"/>
    <mergeCell ref="B3:D3"/>
    <mergeCell ref="E3:G3"/>
    <mergeCell ref="B10:D10"/>
    <mergeCell ref="E10:G10"/>
    <mergeCell ref="B11:D11"/>
    <mergeCell ref="E11:G11"/>
    <mergeCell ref="B12:G12"/>
    <mergeCell ref="B7:D7"/>
    <mergeCell ref="E7:G7"/>
    <mergeCell ref="B8:D8"/>
    <mergeCell ref="E8:G8"/>
    <mergeCell ref="B9:D9"/>
    <mergeCell ref="E9:G9"/>
    <mergeCell ref="I84:I85"/>
    <mergeCell ref="I1:K1"/>
    <mergeCell ref="D111:F111"/>
    <mergeCell ref="E90:F90"/>
    <mergeCell ref="C89:F89"/>
    <mergeCell ref="C86:F86"/>
    <mergeCell ref="C85:F85"/>
    <mergeCell ref="C84:F84"/>
    <mergeCell ref="C83:F83"/>
    <mergeCell ref="B82:G82"/>
    <mergeCell ref="I21:K21"/>
    <mergeCell ref="I22:K22"/>
    <mergeCell ref="I30:K30"/>
    <mergeCell ref="I39:K39"/>
    <mergeCell ref="I64:K64"/>
    <mergeCell ref="I66:K66"/>
    <mergeCell ref="I94:K94"/>
    <mergeCell ref="I95:K95"/>
    <mergeCell ref="C33:F33"/>
    <mergeCell ref="B35:G35"/>
    <mergeCell ref="C36:E36"/>
    <mergeCell ref="C40:E40"/>
    <mergeCell ref="C41:E41"/>
    <mergeCell ref="C42:E42"/>
  </mergeCells>
  <hyperlinks>
    <hyperlink ref="J2" location="RESUMO!A1" display="&lt;- RESUMO"/>
    <hyperlink ref="I84:I85" location="'UNIFORMES E EPI''S'!A1" display="Valor obtido na aba &quot;Uniformes e Epi's&quot;"/>
    <hyperlink ref="I67" r:id="rId1"/>
    <hyperlink ref="I80" r:id="rId2"/>
    <hyperlink ref="I101" r:id="rId3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68" zoomScale="60" zoomScaleNormal="60" workbookViewId="0">
      <selection activeCell="G88" sqref="G88"/>
    </sheetView>
  </sheetViews>
  <sheetFormatPr defaultColWidth="9.140625" defaultRowHeight="15" x14ac:dyDescent="0.25"/>
  <cols>
    <col min="1" max="1" width="3.28515625" customWidth="1"/>
    <col min="2" max="2" width="11.140625" customWidth="1"/>
    <col min="3" max="3" width="48.5703125" customWidth="1"/>
    <col min="4" max="4" width="32.140625" customWidth="1"/>
    <col min="5" max="5" width="35.7109375" customWidth="1"/>
    <col min="6" max="6" width="34.7109375" customWidth="1"/>
    <col min="7" max="7" width="30.710937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39.950000000000003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8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90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90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90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90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90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/>
      <c r="F8" s="379"/>
      <c r="G8" s="380"/>
      <c r="H8" s="89"/>
      <c r="I8" s="306"/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187</v>
      </c>
      <c r="F9" s="374"/>
      <c r="G9" s="375"/>
      <c r="H9" s="85"/>
      <c r="I9" s="90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90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90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18" customHeight="1" x14ac:dyDescent="0.4">
      <c r="B12" s="384"/>
      <c r="C12" s="385"/>
      <c r="D12" s="385"/>
      <c r="E12" s="385"/>
      <c r="F12" s="373"/>
      <c r="G12" s="386"/>
      <c r="H12" s="89"/>
      <c r="I12" s="90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163</v>
      </c>
      <c r="F13" s="411"/>
      <c r="G13" s="412"/>
      <c r="H13" s="89"/>
      <c r="I13" s="90"/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90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113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182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325</v>
      </c>
      <c r="J19" s="105"/>
      <c r="K19" s="22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7.2557727272727268</v>
      </c>
      <c r="G20" s="103">
        <f>F20</f>
        <v>7.2557727272727268</v>
      </c>
      <c r="H20" s="85"/>
      <c r="I20" s="90" t="s">
        <v>158</v>
      </c>
      <c r="J20" s="91"/>
      <c r="K20" s="183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14"/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8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1596.27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86" t="s">
        <v>58</v>
      </c>
      <c r="J28" s="87"/>
      <c r="K28" s="87"/>
      <c r="L28" s="182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54.7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132.969291</v>
      </c>
      <c r="H29" s="89"/>
      <c r="I29" s="426" t="s">
        <v>79</v>
      </c>
      <c r="J29" s="427"/>
      <c r="K29" s="427"/>
      <c r="L29" s="183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193.14866999999998</v>
      </c>
      <c r="H30" s="89"/>
      <c r="I30" s="113" t="s">
        <v>80</v>
      </c>
      <c r="J30" s="215"/>
      <c r="K30" s="215"/>
      <c r="L30" s="221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326.11796099999998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129.79494847800001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455.91290947799996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51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86" t="s">
        <v>58</v>
      </c>
      <c r="J35" s="87"/>
      <c r="K35" s="87"/>
      <c r="L35" s="182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319.25400000000002</v>
      </c>
      <c r="H36" s="85"/>
      <c r="I36" s="90" t="s">
        <v>85</v>
      </c>
      <c r="J36" s="91"/>
      <c r="K36" s="91"/>
      <c r="L36" s="183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39.906750000000002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50.2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95.776199999999989</v>
      </c>
      <c r="H38" s="138"/>
      <c r="I38" s="426" t="s">
        <v>263</v>
      </c>
      <c r="J38" s="427"/>
      <c r="K38" s="427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23.944049999999997</v>
      </c>
      <c r="H39" s="85"/>
      <c r="I39" s="90" t="s">
        <v>85</v>
      </c>
      <c r="J39" s="91"/>
      <c r="K39" s="91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15.9627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9.5776199999999996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3.1925400000000002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127.7016</v>
      </c>
      <c r="H43" s="85"/>
      <c r="I43" s="113" t="s">
        <v>85</v>
      </c>
      <c r="J43" s="114"/>
      <c r="K43" s="114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635.31546000000003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18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86" t="s">
        <v>58</v>
      </c>
      <c r="J46" s="87"/>
      <c r="K46" s="87"/>
      <c r="L46" s="182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9.950000000000003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89.023800000000023</v>
      </c>
      <c r="H47" s="149"/>
      <c r="I47" s="426" t="s">
        <v>264</v>
      </c>
      <c r="J47" s="427"/>
      <c r="K47" s="427"/>
      <c r="L47" s="225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9.950000000000003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9.950000000000003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(E50*F50)*(100%-0%)</f>
        <v>638</v>
      </c>
      <c r="H49" s="149"/>
      <c r="I49" s="426" t="s">
        <v>247</v>
      </c>
      <c r="J49" s="427"/>
      <c r="K49" s="427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9.950000000000003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90" t="s">
        <v>248</v>
      </c>
      <c r="J51" s="91"/>
      <c r="K51" s="91"/>
      <c r="L51" s="221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727.02380000000005</v>
      </c>
      <c r="H55" s="85"/>
      <c r="I55" s="216"/>
      <c r="J55" s="216"/>
      <c r="K55" s="216"/>
      <c r="L55" s="235"/>
      <c r="M55" s="235"/>
      <c r="N55" s="235"/>
      <c r="O55" s="235"/>
      <c r="P55" s="235"/>
      <c r="Q55" s="235"/>
      <c r="R55" s="235"/>
      <c r="S55" s="235"/>
      <c r="T55" s="23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1818.2521694779998</v>
      </c>
      <c r="H56" s="85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20"/>
      <c r="V56" s="220"/>
      <c r="W56" s="220"/>
    </row>
    <row r="57" spans="2:23" ht="23.25" customHeight="1" x14ac:dyDescent="0.4">
      <c r="B57" s="448"/>
      <c r="C57" s="449"/>
      <c r="D57" s="449"/>
      <c r="E57" s="449"/>
      <c r="F57" s="449"/>
      <c r="G57" s="450"/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86" t="s">
        <v>58</v>
      </c>
      <c r="J59" s="87"/>
      <c r="K59" s="87"/>
      <c r="L59" s="266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6.7043339999999993</v>
      </c>
      <c r="H60" s="85"/>
      <c r="I60" s="426" t="s">
        <v>109</v>
      </c>
      <c r="J60" s="427"/>
      <c r="K60" s="427"/>
      <c r="L60" s="267"/>
      <c r="M60" s="228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0.47888099999999995</v>
      </c>
      <c r="H61" s="85"/>
      <c r="I61" s="426" t="s">
        <v>109</v>
      </c>
      <c r="J61" s="427"/>
      <c r="K61" s="427"/>
      <c r="L61" s="26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54.911687999999998</v>
      </c>
      <c r="H62" s="85"/>
      <c r="I62" s="426" t="s">
        <v>109</v>
      </c>
      <c r="J62" s="427"/>
      <c r="K62" s="427"/>
      <c r="L62" s="26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4.9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30.967638000000001</v>
      </c>
      <c r="H63" s="85"/>
      <c r="I63" s="497" t="s">
        <v>98</v>
      </c>
      <c r="J63" s="498"/>
      <c r="K63" s="498"/>
      <c r="L63" s="268"/>
      <c r="M63" s="230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12.325119924000003</v>
      </c>
      <c r="H64" s="85"/>
      <c r="I64" s="139"/>
      <c r="J64" s="140"/>
      <c r="K64" s="140"/>
      <c r="L64" s="269"/>
      <c r="M64" s="226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0.98968739999999999</v>
      </c>
      <c r="H65" s="85"/>
      <c r="I65" s="426" t="s">
        <v>109</v>
      </c>
      <c r="J65" s="427"/>
      <c r="K65" s="451"/>
      <c r="L65" s="228"/>
      <c r="M65" s="228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390" t="s">
        <v>52</v>
      </c>
      <c r="E66" s="391"/>
      <c r="F66" s="175">
        <f>SUM(F60:F65)</f>
        <v>0.45630000000000009</v>
      </c>
      <c r="G66" s="160">
        <f>SUM(G60:G65)</f>
        <v>106.377348324</v>
      </c>
      <c r="H66" s="85"/>
      <c r="I66" s="301" t="s">
        <v>262</v>
      </c>
      <c r="J66" s="215"/>
      <c r="K66" s="236"/>
      <c r="L66" s="85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182"/>
      <c r="M69" s="231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132.969291</v>
      </c>
      <c r="H70" s="85"/>
      <c r="I70" s="177" t="s">
        <v>117</v>
      </c>
      <c r="J70" s="178"/>
      <c r="K70" s="178"/>
      <c r="L70" s="232"/>
      <c r="M70" s="233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22.188153</v>
      </c>
      <c r="H71" s="85"/>
      <c r="I71" s="177" t="s">
        <v>109</v>
      </c>
      <c r="J71" s="178"/>
      <c r="K71" s="178"/>
      <c r="L71" s="227"/>
      <c r="M71" s="228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4.4695559999999999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0.31925400000000004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1.117389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4.6291829999999994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270" t="s">
        <v>154</v>
      </c>
      <c r="J76" s="208"/>
      <c r="K76" s="271"/>
      <c r="L76" s="85"/>
      <c r="M76" s="85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165.69282600000003</v>
      </c>
      <c r="H77" s="85"/>
      <c r="I77" s="272"/>
      <c r="J77" s="208"/>
      <c r="K77" s="271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65.945744748000024</v>
      </c>
      <c r="H78" s="85"/>
      <c r="I78" s="272"/>
      <c r="J78" s="208"/>
      <c r="K78" s="271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231.63857074800006</v>
      </c>
      <c r="H79" s="85"/>
      <c r="I79" s="301" t="s">
        <v>262</v>
      </c>
      <c r="J79" s="273"/>
      <c r="K79" s="274"/>
      <c r="L79" s="85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8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90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113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54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182"/>
      <c r="M92" s="231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53.25" customHeight="1" x14ac:dyDescent="0.35">
      <c r="B93" s="134" t="s">
        <v>6</v>
      </c>
      <c r="C93" s="188" t="s">
        <v>34</v>
      </c>
      <c r="D93" s="189">
        <f>G24+G56+G66+G79+G89</f>
        <v>3752.5380885499999</v>
      </c>
      <c r="E93" s="190"/>
      <c r="F93" s="191">
        <v>0.05</v>
      </c>
      <c r="G93" s="103">
        <f>D93*F93</f>
        <v>187.62690442749999</v>
      </c>
      <c r="H93" s="85"/>
      <c r="I93" s="460" t="s">
        <v>120</v>
      </c>
      <c r="J93" s="461"/>
      <c r="K93" s="461"/>
      <c r="L93" s="232"/>
      <c r="M93" s="233"/>
      <c r="N93" s="228"/>
      <c r="O93" s="228"/>
      <c r="P93" s="228"/>
      <c r="Q93" s="228"/>
      <c r="R93" s="228"/>
      <c r="S93" s="228"/>
      <c r="T93" s="228"/>
      <c r="U93" s="228"/>
      <c r="V93" s="228"/>
      <c r="W93" s="220"/>
      <c r="X93" s="60"/>
    </row>
    <row r="94" spans="2:24" ht="54.75" customHeight="1" x14ac:dyDescent="0.3">
      <c r="B94" s="134" t="s">
        <v>7</v>
      </c>
      <c r="C94" s="188" t="s">
        <v>35</v>
      </c>
      <c r="D94" s="189">
        <f>G24+G56+G66+G79+G89+G93</f>
        <v>3940.1649929774999</v>
      </c>
      <c r="E94" s="190"/>
      <c r="F94" s="191">
        <v>0.1</v>
      </c>
      <c r="G94" s="103">
        <f>D94*F94</f>
        <v>394.01649929774999</v>
      </c>
      <c r="H94" s="85"/>
      <c r="I94" s="426" t="s">
        <v>121</v>
      </c>
      <c r="J94" s="427"/>
      <c r="K94" s="427"/>
      <c r="L94" s="183"/>
      <c r="M94" s="89"/>
      <c r="N94" s="89"/>
      <c r="O94" s="89"/>
      <c r="P94" s="228"/>
      <c r="Q94" s="228"/>
      <c r="R94" s="228"/>
      <c r="S94" s="228"/>
      <c r="T94" s="228"/>
      <c r="U94" s="228"/>
      <c r="V94" s="228"/>
      <c r="W94" s="228"/>
      <c r="X94" s="72"/>
    </row>
    <row r="95" spans="2:24" ht="53.25" customHeight="1" x14ac:dyDescent="0.35">
      <c r="B95" s="134" t="s">
        <v>8</v>
      </c>
      <c r="C95" s="192" t="s">
        <v>128</v>
      </c>
      <c r="D95" s="193">
        <f>D93+G93+G94</f>
        <v>4334.1814922752501</v>
      </c>
      <c r="E95" s="148"/>
      <c r="F95" s="151"/>
      <c r="G95" s="119">
        <f>D95/(1-E99)</f>
        <v>4883.584780028451</v>
      </c>
      <c r="H95" s="85"/>
      <c r="I95" s="90" t="s">
        <v>140</v>
      </c>
      <c r="J95" s="91"/>
      <c r="K95" s="91"/>
      <c r="L95" s="183"/>
      <c r="M95" s="89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80.579148870469439</v>
      </c>
      <c r="H96" s="85"/>
      <c r="I96" s="90" t="s">
        <v>156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371.15244328216227</v>
      </c>
      <c r="H97" s="85"/>
      <c r="I97" s="90" t="s">
        <v>156</v>
      </c>
      <c r="J97" s="91"/>
      <c r="K97" s="91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97.671695600569024</v>
      </c>
      <c r="H98" s="85"/>
      <c r="I98" s="270" t="s">
        <v>137</v>
      </c>
      <c r="J98" s="91"/>
      <c r="K98" s="275"/>
      <c r="L98" s="89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72"/>
      <c r="J99" s="208"/>
      <c r="K99" s="271"/>
      <c r="L99" s="85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1131.0466914784506</v>
      </c>
      <c r="H100" s="85"/>
      <c r="I100" s="301" t="s">
        <v>262</v>
      </c>
      <c r="J100" s="273"/>
      <c r="K100" s="274"/>
      <c r="L100" s="85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35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1596.27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1818.2521694779998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106.377348324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231.63857074800006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1131.0466914784506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30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4883.58478002845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16">
    <mergeCell ref="I83:I84"/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C86:F86"/>
    <mergeCell ref="C87:F87"/>
    <mergeCell ref="B80:G80"/>
    <mergeCell ref="B81:G81"/>
    <mergeCell ref="C82:F82"/>
    <mergeCell ref="C73:E73"/>
    <mergeCell ref="C74:E74"/>
    <mergeCell ref="C75:E75"/>
    <mergeCell ref="B91:G91"/>
    <mergeCell ref="C83:F83"/>
    <mergeCell ref="C84:F84"/>
    <mergeCell ref="C85:F85"/>
    <mergeCell ref="C88:F88"/>
    <mergeCell ref="E89:F89"/>
    <mergeCell ref="C72:E72"/>
    <mergeCell ref="C65:E65"/>
    <mergeCell ref="B67:G67"/>
    <mergeCell ref="B68:G68"/>
    <mergeCell ref="C69:E69"/>
    <mergeCell ref="D66:E66"/>
    <mergeCell ref="C76:E76"/>
    <mergeCell ref="C78:F78"/>
    <mergeCell ref="E79:F79"/>
    <mergeCell ref="I62:K62"/>
    <mergeCell ref="C63:E63"/>
    <mergeCell ref="C64:E64"/>
    <mergeCell ref="C60:E60"/>
    <mergeCell ref="I60:K60"/>
    <mergeCell ref="C61:E61"/>
    <mergeCell ref="I61:K61"/>
    <mergeCell ref="C70:E70"/>
    <mergeCell ref="C71:E71"/>
    <mergeCell ref="G49:G50"/>
    <mergeCell ref="C42:E42"/>
    <mergeCell ref="C43:E43"/>
    <mergeCell ref="B45:G45"/>
    <mergeCell ref="C46:F46"/>
    <mergeCell ref="E56:F56"/>
    <mergeCell ref="B57:G57"/>
    <mergeCell ref="B58:G58"/>
    <mergeCell ref="C59:E59"/>
    <mergeCell ref="C51:F51"/>
    <mergeCell ref="C52:F52"/>
    <mergeCell ref="C53:F53"/>
    <mergeCell ref="C54:F54"/>
    <mergeCell ref="C49:D50"/>
    <mergeCell ref="B17:G17"/>
    <mergeCell ref="B13:D14"/>
    <mergeCell ref="E13:G13"/>
    <mergeCell ref="E14:G14"/>
    <mergeCell ref="B15:D15"/>
    <mergeCell ref="E15:G15"/>
    <mergeCell ref="C29:D29"/>
    <mergeCell ref="C30:D30"/>
    <mergeCell ref="E24:F24"/>
    <mergeCell ref="B25:G25"/>
    <mergeCell ref="B26:G26"/>
    <mergeCell ref="B27:G27"/>
    <mergeCell ref="C28:E28"/>
    <mergeCell ref="B16:G16"/>
    <mergeCell ref="B4:D4"/>
    <mergeCell ref="E4:G4"/>
    <mergeCell ref="B5:D5"/>
    <mergeCell ref="E5:G5"/>
    <mergeCell ref="B6:D6"/>
    <mergeCell ref="E6:G6"/>
    <mergeCell ref="B1:G1"/>
    <mergeCell ref="B2:D2"/>
    <mergeCell ref="E2:G2"/>
    <mergeCell ref="B3:D3"/>
    <mergeCell ref="E3:G3"/>
    <mergeCell ref="B10:D10"/>
    <mergeCell ref="E10:G10"/>
    <mergeCell ref="B11:D11"/>
    <mergeCell ref="E11:G11"/>
    <mergeCell ref="B12:G12"/>
    <mergeCell ref="B7:D7"/>
    <mergeCell ref="E7:G7"/>
    <mergeCell ref="B8:D8"/>
    <mergeCell ref="E8:G8"/>
    <mergeCell ref="B9:D9"/>
    <mergeCell ref="E9:G9"/>
    <mergeCell ref="I1:K1"/>
    <mergeCell ref="E100:F100"/>
    <mergeCell ref="D110:F110"/>
    <mergeCell ref="I29:K29"/>
    <mergeCell ref="I38:K38"/>
    <mergeCell ref="I47:K48"/>
    <mergeCell ref="I49:K50"/>
    <mergeCell ref="I63:K63"/>
    <mergeCell ref="I65:K65"/>
    <mergeCell ref="I93:K93"/>
    <mergeCell ref="I94:K94"/>
    <mergeCell ref="C32:F32"/>
    <mergeCell ref="B34:G34"/>
    <mergeCell ref="C35:E35"/>
    <mergeCell ref="C39:E39"/>
    <mergeCell ref="C40:E40"/>
    <mergeCell ref="C41:E41"/>
    <mergeCell ref="C36:E36"/>
    <mergeCell ref="C37:E37"/>
    <mergeCell ref="C38:E38"/>
    <mergeCell ref="B47:B48"/>
    <mergeCell ref="C47:C48"/>
    <mergeCell ref="G47:G48"/>
    <mergeCell ref="B49:B50"/>
  </mergeCells>
  <hyperlinks>
    <hyperlink ref="J2" location="RESUMO!A1" display="&lt;- RESUMO"/>
    <hyperlink ref="I83:I84" location="'UNIFORMES E EPI''S'!A1" display="Valor obtido na aba &quot;Uniformes e Epi's&quot;"/>
    <hyperlink ref="I66" r:id="rId1"/>
    <hyperlink ref="I79" r:id="rId2"/>
    <hyperlink ref="I100" r:id="rId3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64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10.42578125" customWidth="1"/>
    <col min="3" max="3" width="59" customWidth="1"/>
    <col min="4" max="4" width="41.140625" customWidth="1"/>
    <col min="5" max="5" width="35.42578125" customWidth="1"/>
    <col min="6" max="6" width="39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54.9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8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90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90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90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90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90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/>
      <c r="F8" s="379"/>
      <c r="G8" s="380"/>
      <c r="H8" s="89"/>
      <c r="I8" s="306"/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188</v>
      </c>
      <c r="F9" s="374"/>
      <c r="G9" s="375"/>
      <c r="H9" s="85"/>
      <c r="I9" s="90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90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90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90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165</v>
      </c>
      <c r="F13" s="411"/>
      <c r="G13" s="412"/>
      <c r="H13" s="89"/>
      <c r="I13" s="90"/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90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113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182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325</v>
      </c>
      <c r="J19" s="105"/>
      <c r="K19" s="22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7.2557727272727268</v>
      </c>
      <c r="G20" s="103">
        <f>F20</f>
        <v>7.2557727272727268</v>
      </c>
      <c r="H20" s="85"/>
      <c r="I20" s="90" t="s">
        <v>158</v>
      </c>
      <c r="J20" s="91"/>
      <c r="K20" s="183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14"/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8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1596.27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4.95" customHeight="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86" t="s">
        <v>58</v>
      </c>
      <c r="J28" s="87"/>
      <c r="K28" s="87"/>
      <c r="L28" s="182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68.2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132.969291</v>
      </c>
      <c r="H29" s="89"/>
      <c r="I29" s="426" t="s">
        <v>79</v>
      </c>
      <c r="J29" s="427"/>
      <c r="K29" s="427"/>
      <c r="L29" s="183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193.14866999999998</v>
      </c>
      <c r="H30" s="89"/>
      <c r="I30" s="113" t="s">
        <v>80</v>
      </c>
      <c r="J30" s="215"/>
      <c r="K30" s="215"/>
      <c r="L30" s="221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326.11796099999998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129.79494847800001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455.91290947799996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49.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86" t="s">
        <v>58</v>
      </c>
      <c r="J35" s="87"/>
      <c r="K35" s="87"/>
      <c r="L35" s="182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319.25400000000002</v>
      </c>
      <c r="H36" s="85"/>
      <c r="I36" s="90" t="s">
        <v>85</v>
      </c>
      <c r="J36" s="91"/>
      <c r="K36" s="91"/>
      <c r="L36" s="183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39.906750000000002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64.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95.776199999999989</v>
      </c>
      <c r="H38" s="138"/>
      <c r="I38" s="426" t="s">
        <v>263</v>
      </c>
      <c r="J38" s="427"/>
      <c r="K38" s="427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23.944049999999997</v>
      </c>
      <c r="H39" s="85"/>
      <c r="I39" s="90" t="s">
        <v>85</v>
      </c>
      <c r="J39" s="91"/>
      <c r="K39" s="91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15.9627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9.5776199999999996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3.1925400000000002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127.7016</v>
      </c>
      <c r="H43" s="85"/>
      <c r="I43" s="113" t="s">
        <v>85</v>
      </c>
      <c r="J43" s="114"/>
      <c r="K43" s="114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635.31546000000003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86" t="s">
        <v>58</v>
      </c>
      <c r="J46" s="87"/>
      <c r="K46" s="87"/>
      <c r="L46" s="182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9.950000000000003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89.023800000000023</v>
      </c>
      <c r="H47" s="149"/>
      <c r="I47" s="426" t="s">
        <v>264</v>
      </c>
      <c r="J47" s="427"/>
      <c r="K47" s="427"/>
      <c r="L47" s="225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9.950000000000003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9.950000000000003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247</v>
      </c>
      <c r="J49" s="427"/>
      <c r="K49" s="427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9.950000000000003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90" t="s">
        <v>248</v>
      </c>
      <c r="J51" s="91"/>
      <c r="K51" s="91"/>
      <c r="L51" s="221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599.42380000000003</v>
      </c>
      <c r="H55" s="85"/>
      <c r="I55" s="216"/>
      <c r="J55" s="216"/>
      <c r="K55" s="216"/>
      <c r="L55" s="235"/>
      <c r="M55" s="235"/>
      <c r="N55" s="235"/>
      <c r="O55" s="235"/>
      <c r="P55" s="235"/>
      <c r="Q55" s="235"/>
      <c r="R55" s="235"/>
      <c r="S55" s="235"/>
      <c r="T55" s="23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1690.6521694779999</v>
      </c>
      <c r="H56" s="85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20"/>
      <c r="V56" s="220"/>
      <c r="W56" s="220"/>
    </row>
    <row r="57" spans="2:23" ht="23.25" customHeight="1" x14ac:dyDescent="0.4">
      <c r="B57" s="448"/>
      <c r="C57" s="449"/>
      <c r="D57" s="449"/>
      <c r="E57" s="449"/>
      <c r="F57" s="449"/>
      <c r="G57" s="450"/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86" t="s">
        <v>58</v>
      </c>
      <c r="J59" s="87"/>
      <c r="K59" s="87"/>
      <c r="L59" s="182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6.7043339999999993</v>
      </c>
      <c r="H60" s="85"/>
      <c r="I60" s="426" t="s">
        <v>109</v>
      </c>
      <c r="J60" s="427"/>
      <c r="K60" s="427"/>
      <c r="L60" s="227"/>
      <c r="M60" s="228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0.47888099999999995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54.911687999999998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4.9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30.967638000000001</v>
      </c>
      <c r="H63" s="85"/>
      <c r="I63" s="497" t="s">
        <v>98</v>
      </c>
      <c r="J63" s="498"/>
      <c r="K63" s="498"/>
      <c r="L63" s="229"/>
      <c r="M63" s="230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12.325119924000003</v>
      </c>
      <c r="H64" s="85"/>
      <c r="I64" s="197"/>
      <c r="J64" s="198"/>
      <c r="K64" s="198"/>
      <c r="L64" s="225"/>
      <c r="M64" s="226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0.98968739999999999</v>
      </c>
      <c r="H65" s="85"/>
      <c r="I65" s="501" t="s">
        <v>109</v>
      </c>
      <c r="J65" s="427"/>
      <c r="K65" s="427"/>
      <c r="L65" s="227"/>
      <c r="M65" s="228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106.377348324</v>
      </c>
      <c r="H66" s="85"/>
      <c r="I66" s="457" t="s">
        <v>262</v>
      </c>
      <c r="J66" s="458"/>
      <c r="K66" s="458"/>
      <c r="L66" s="459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182"/>
      <c r="M69" s="231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132.969291</v>
      </c>
      <c r="H70" s="85"/>
      <c r="I70" s="177" t="s">
        <v>117</v>
      </c>
      <c r="J70" s="178"/>
      <c r="K70" s="178"/>
      <c r="L70" s="232"/>
      <c r="M70" s="233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22.188153</v>
      </c>
      <c r="H71" s="85"/>
      <c r="I71" s="177" t="s">
        <v>109</v>
      </c>
      <c r="J71" s="178"/>
      <c r="K71" s="178"/>
      <c r="L71" s="227"/>
      <c r="M71" s="228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4.4695559999999999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0.31925400000000004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1.117389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4.6291829999999994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270" t="s">
        <v>154</v>
      </c>
      <c r="J76" s="208"/>
      <c r="K76" s="271"/>
      <c r="L76" s="85"/>
      <c r="M76" s="85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165.69282600000003</v>
      </c>
      <c r="H77" s="85"/>
      <c r="I77" s="272"/>
      <c r="J77" s="208"/>
      <c r="K77" s="271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65.945744748000024</v>
      </c>
      <c r="H78" s="85"/>
      <c r="I78" s="272"/>
      <c r="J78" s="208"/>
      <c r="K78" s="271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231.63857074800006</v>
      </c>
      <c r="H79" s="85"/>
      <c r="I79" s="457" t="s">
        <v>262</v>
      </c>
      <c r="J79" s="458"/>
      <c r="K79" s="458"/>
      <c r="L79" s="459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8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90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113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78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182"/>
      <c r="M92" s="231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53.25" customHeight="1" x14ac:dyDescent="0.35">
      <c r="B93" s="134" t="s">
        <v>6</v>
      </c>
      <c r="C93" s="188" t="s">
        <v>34</v>
      </c>
      <c r="D93" s="189">
        <f>G24+G56+G66+G79+G89</f>
        <v>3624.93808855</v>
      </c>
      <c r="E93" s="190"/>
      <c r="F93" s="191">
        <v>0.05</v>
      </c>
      <c r="G93" s="103">
        <f>D93*F93</f>
        <v>181.2469044275</v>
      </c>
      <c r="H93" s="85"/>
      <c r="I93" s="460" t="s">
        <v>120</v>
      </c>
      <c r="J93" s="461"/>
      <c r="K93" s="461"/>
      <c r="L93" s="232"/>
      <c r="M93" s="233"/>
      <c r="N93" s="228"/>
      <c r="O93" s="228"/>
      <c r="P93" s="228"/>
      <c r="Q93" s="228"/>
      <c r="R93" s="228"/>
      <c r="S93" s="228"/>
      <c r="T93" s="228"/>
      <c r="U93" s="228"/>
      <c r="V93" s="228"/>
      <c r="W93" s="220"/>
      <c r="X93" s="60"/>
    </row>
    <row r="94" spans="2:24" ht="51.75" customHeight="1" x14ac:dyDescent="0.3">
      <c r="B94" s="134" t="s">
        <v>7</v>
      </c>
      <c r="C94" s="188" t="s">
        <v>35</v>
      </c>
      <c r="D94" s="189">
        <f>G24+G56+G66+G79+G89+G93</f>
        <v>3806.1849929774999</v>
      </c>
      <c r="E94" s="190"/>
      <c r="F94" s="191">
        <v>0.1</v>
      </c>
      <c r="G94" s="103">
        <f>D94*F94</f>
        <v>380.61849929775002</v>
      </c>
      <c r="H94" s="85"/>
      <c r="I94" s="426" t="s">
        <v>121</v>
      </c>
      <c r="J94" s="427"/>
      <c r="K94" s="427"/>
      <c r="L94" s="183"/>
      <c r="M94" s="89"/>
      <c r="N94" s="89"/>
      <c r="O94" s="89"/>
      <c r="P94" s="228"/>
      <c r="Q94" s="228"/>
      <c r="R94" s="228"/>
      <c r="S94" s="228"/>
      <c r="T94" s="228"/>
      <c r="U94" s="228"/>
      <c r="V94" s="228"/>
      <c r="W94" s="228"/>
      <c r="X94" s="72"/>
    </row>
    <row r="95" spans="2:24" ht="47.25" customHeight="1" x14ac:dyDescent="0.35">
      <c r="B95" s="134" t="s">
        <v>8</v>
      </c>
      <c r="C95" s="192" t="s">
        <v>128</v>
      </c>
      <c r="D95" s="193">
        <f>D93+G93+G94</f>
        <v>4186.8034922752495</v>
      </c>
      <c r="E95" s="148"/>
      <c r="F95" s="151"/>
      <c r="G95" s="119">
        <f>D95/(1-E99)</f>
        <v>4717.5250617185911</v>
      </c>
      <c r="H95" s="85"/>
      <c r="I95" s="90" t="s">
        <v>140</v>
      </c>
      <c r="J95" s="91"/>
      <c r="K95" s="91"/>
      <c r="L95" s="183"/>
      <c r="M95" s="89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77.839163518356756</v>
      </c>
      <c r="H96" s="85"/>
      <c r="I96" s="90" t="s">
        <v>156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358.53190469061292</v>
      </c>
      <c r="H97" s="85"/>
      <c r="I97" s="90" t="s">
        <v>156</v>
      </c>
      <c r="J97" s="91"/>
      <c r="K97" s="91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94.350501234371819</v>
      </c>
      <c r="H98" s="85"/>
      <c r="I98" s="270" t="s">
        <v>137</v>
      </c>
      <c r="J98" s="91"/>
      <c r="K98" s="275"/>
      <c r="L98" s="89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35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72"/>
      <c r="J99" s="208"/>
      <c r="K99" s="271"/>
      <c r="L99" s="85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1092.5869731685914</v>
      </c>
      <c r="H100" s="85"/>
      <c r="I100" s="457" t="s">
        <v>262</v>
      </c>
      <c r="J100" s="458"/>
      <c r="K100" s="458"/>
      <c r="L100" s="459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35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1596.27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1690.6521694779999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106.377348324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231.63857074800006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1092.5869731685914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30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4717.5250617185911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18">
    <mergeCell ref="I79:L79"/>
    <mergeCell ref="I100:L100"/>
    <mergeCell ref="I83:I84"/>
    <mergeCell ref="E100:F100"/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C86:F86"/>
    <mergeCell ref="C87:F87"/>
    <mergeCell ref="C78:F78"/>
    <mergeCell ref="E79:F79"/>
    <mergeCell ref="B80:G80"/>
    <mergeCell ref="B81:G81"/>
    <mergeCell ref="C82:F82"/>
    <mergeCell ref="C73:E73"/>
    <mergeCell ref="C74:E74"/>
    <mergeCell ref="C75:E75"/>
    <mergeCell ref="B91:G91"/>
    <mergeCell ref="C83:F83"/>
    <mergeCell ref="C84:F84"/>
    <mergeCell ref="C85:F85"/>
    <mergeCell ref="C88:F88"/>
    <mergeCell ref="E89:F89"/>
    <mergeCell ref="C70:E70"/>
    <mergeCell ref="C71:E71"/>
    <mergeCell ref="C72:E72"/>
    <mergeCell ref="C65:E65"/>
    <mergeCell ref="I65:K65"/>
    <mergeCell ref="B67:G67"/>
    <mergeCell ref="B68:G68"/>
    <mergeCell ref="C69:E69"/>
    <mergeCell ref="C76:E76"/>
    <mergeCell ref="I66:L66"/>
    <mergeCell ref="B58:G58"/>
    <mergeCell ref="C59:E59"/>
    <mergeCell ref="C51:F51"/>
    <mergeCell ref="C52:F52"/>
    <mergeCell ref="C53:F53"/>
    <mergeCell ref="C54:F54"/>
    <mergeCell ref="I62:K62"/>
    <mergeCell ref="C63:E63"/>
    <mergeCell ref="C64:E64"/>
    <mergeCell ref="C60:E60"/>
    <mergeCell ref="I60:K60"/>
    <mergeCell ref="C61:E61"/>
    <mergeCell ref="I61:K61"/>
    <mergeCell ref="B49:B50"/>
    <mergeCell ref="C49:D50"/>
    <mergeCell ref="G49:G50"/>
    <mergeCell ref="C42:E42"/>
    <mergeCell ref="C43:E43"/>
    <mergeCell ref="B45:G45"/>
    <mergeCell ref="C46:F46"/>
    <mergeCell ref="E56:F56"/>
    <mergeCell ref="B57:G57"/>
    <mergeCell ref="C39:E39"/>
    <mergeCell ref="C40:E40"/>
    <mergeCell ref="C41:E41"/>
    <mergeCell ref="C36:E36"/>
    <mergeCell ref="C37:E37"/>
    <mergeCell ref="C38:E38"/>
    <mergeCell ref="B47:B48"/>
    <mergeCell ref="C47:C48"/>
    <mergeCell ref="G47:G48"/>
    <mergeCell ref="C29:D29"/>
    <mergeCell ref="C30:D30"/>
    <mergeCell ref="C32:F32"/>
    <mergeCell ref="B34:G34"/>
    <mergeCell ref="C35:E35"/>
    <mergeCell ref="E24:F24"/>
    <mergeCell ref="B25:G25"/>
    <mergeCell ref="B26:G26"/>
    <mergeCell ref="B27:G27"/>
    <mergeCell ref="C28:E28"/>
    <mergeCell ref="B12:G12"/>
    <mergeCell ref="B7:D7"/>
    <mergeCell ref="E7:G7"/>
    <mergeCell ref="B8:D8"/>
    <mergeCell ref="E8:G8"/>
    <mergeCell ref="B9:D9"/>
    <mergeCell ref="E9:G9"/>
    <mergeCell ref="B16:G16"/>
    <mergeCell ref="B17:G17"/>
    <mergeCell ref="B13:D14"/>
    <mergeCell ref="E13:G13"/>
    <mergeCell ref="E14:G14"/>
    <mergeCell ref="B15:D15"/>
    <mergeCell ref="E15:G15"/>
    <mergeCell ref="D110:F110"/>
    <mergeCell ref="I29:K29"/>
    <mergeCell ref="I38:K38"/>
    <mergeCell ref="I47:K48"/>
    <mergeCell ref="I49:K50"/>
    <mergeCell ref="I63:K63"/>
    <mergeCell ref="I93:K93"/>
    <mergeCell ref="I94:K94"/>
    <mergeCell ref="I1:K1"/>
    <mergeCell ref="B4:D4"/>
    <mergeCell ref="E4:G4"/>
    <mergeCell ref="B5:D5"/>
    <mergeCell ref="E5:G5"/>
    <mergeCell ref="B6:D6"/>
    <mergeCell ref="E6:G6"/>
    <mergeCell ref="B1:G1"/>
    <mergeCell ref="B2:D2"/>
    <mergeCell ref="E2:G2"/>
    <mergeCell ref="B3:D3"/>
    <mergeCell ref="E3:G3"/>
    <mergeCell ref="B10:D10"/>
    <mergeCell ref="E10:G10"/>
    <mergeCell ref="B11:D11"/>
    <mergeCell ref="E11:G11"/>
  </mergeCells>
  <hyperlinks>
    <hyperlink ref="J2" location="RESUMO!A1" display="&lt;- RESUMO"/>
    <hyperlink ref="I66:L66" r:id="rId1" display="¹Link: https://transparencia.stj.jus.br/wp-content/uploads/Manual_do_Modelo_de_Planilhas_de_Custos_do_STJ.pdf"/>
    <hyperlink ref="I79:L79" r:id="rId2" display="¹Link: https://transparencia.stj.jus.br/wp-content/uploads/Manual_do_Modelo_de_Planilhas_de_Custos_do_STJ.pdf"/>
    <hyperlink ref="I100:L100" r:id="rId3" display="¹Link: https://transparencia.stj.jus.br/wp-content/uploads/Manual_do_Modelo_de_Planilhas_de_Custos_do_STJ.pdf"/>
    <hyperlink ref="I83:I84" location="'UNIFORMES E EPI''S'!A1" display="Valor obtido na aba &quot;Uniformes e Epi's&quot;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71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9.5703125" customWidth="1"/>
    <col min="3" max="3" width="53.140625" customWidth="1"/>
    <col min="4" max="4" width="41.85546875" customWidth="1"/>
    <col min="5" max="5" width="34" customWidth="1"/>
    <col min="6" max="6" width="36.85546875" customWidth="1"/>
    <col min="7" max="7" width="29.1406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39.950000000000003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8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90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90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90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90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90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/>
      <c r="F8" s="379"/>
      <c r="G8" s="380"/>
      <c r="H8" s="89"/>
      <c r="I8" s="306"/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189</v>
      </c>
      <c r="F9" s="374"/>
      <c r="G9" s="375"/>
      <c r="H9" s="85"/>
      <c r="I9" s="90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90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90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18" customHeight="1" x14ac:dyDescent="0.4">
      <c r="B12" s="384"/>
      <c r="C12" s="385"/>
      <c r="D12" s="385"/>
      <c r="E12" s="385"/>
      <c r="F12" s="373"/>
      <c r="G12" s="386"/>
      <c r="H12" s="89"/>
      <c r="I12" s="90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164</v>
      </c>
      <c r="F13" s="411"/>
      <c r="G13" s="412"/>
      <c r="H13" s="89"/>
      <c r="I13" s="90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90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113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182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325</v>
      </c>
      <c r="J19" s="105"/>
      <c r="K19" s="22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7.2557727272727268</v>
      </c>
      <c r="G20" s="103">
        <f>F20</f>
        <v>7.2557727272727268</v>
      </c>
      <c r="H20" s="85"/>
      <c r="I20" s="90" t="s">
        <v>158</v>
      </c>
      <c r="J20" s="91"/>
      <c r="K20" s="183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14"/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8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1596.27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86" t="s">
        <v>58</v>
      </c>
      <c r="J28" s="87"/>
      <c r="K28" s="87"/>
      <c r="L28" s="182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56.25" customHeight="1" x14ac:dyDescent="0.35">
      <c r="B29" s="98" t="s">
        <v>6</v>
      </c>
      <c r="C29" s="373" t="s">
        <v>75</v>
      </c>
      <c r="D29" s="418"/>
      <c r="E29" s="118" t="s">
        <v>76</v>
      </c>
      <c r="F29" s="118">
        <v>8.3299999999999999E-2</v>
      </c>
      <c r="G29" s="119">
        <f>G24*F29</f>
        <v>132.969291</v>
      </c>
      <c r="H29" s="89"/>
      <c r="I29" s="426" t="s">
        <v>79</v>
      </c>
      <c r="J29" s="427"/>
      <c r="K29" s="427"/>
      <c r="L29" s="183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3" t="s">
        <v>48</v>
      </c>
      <c r="D30" s="418"/>
      <c r="E30" s="120" t="s">
        <v>77</v>
      </c>
      <c r="F30" s="120">
        <v>0.121</v>
      </c>
      <c r="G30" s="119">
        <f>G24*F30</f>
        <v>193.14866999999998</v>
      </c>
      <c r="H30" s="89"/>
      <c r="I30" s="113" t="s">
        <v>80</v>
      </c>
      <c r="J30" s="215"/>
      <c r="K30" s="215"/>
      <c r="L30" s="221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326.11796099999998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129.79494847800001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455.91290947799996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48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86" t="s">
        <v>58</v>
      </c>
      <c r="J35" s="87"/>
      <c r="K35" s="87"/>
      <c r="L35" s="182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319.25400000000002</v>
      </c>
      <c r="H36" s="85"/>
      <c r="I36" s="90" t="s">
        <v>85</v>
      </c>
      <c r="J36" s="91"/>
      <c r="K36" s="91"/>
      <c r="L36" s="183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39.906750000000002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56.2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95.776199999999989</v>
      </c>
      <c r="H38" s="138"/>
      <c r="I38" s="426" t="s">
        <v>263</v>
      </c>
      <c r="J38" s="427"/>
      <c r="K38" s="427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23.944049999999997</v>
      </c>
      <c r="H39" s="85"/>
      <c r="I39" s="90" t="s">
        <v>85</v>
      </c>
      <c r="J39" s="91"/>
      <c r="K39" s="91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15.9627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9.5776199999999996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3.1925400000000002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127.7016</v>
      </c>
      <c r="H43" s="85"/>
      <c r="I43" s="113" t="s">
        <v>85</v>
      </c>
      <c r="J43" s="114"/>
      <c r="K43" s="114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635.31546000000003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86" t="s">
        <v>58</v>
      </c>
      <c r="J46" s="87"/>
      <c r="K46" s="87"/>
      <c r="L46" s="182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9.950000000000003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89.023800000000023</v>
      </c>
      <c r="H47" s="149"/>
      <c r="I47" s="426" t="s">
        <v>264</v>
      </c>
      <c r="J47" s="427"/>
      <c r="K47" s="427"/>
      <c r="L47" s="225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9.950000000000003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9.950000000000003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247</v>
      </c>
      <c r="J49" s="427"/>
      <c r="K49" s="427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9.950000000000003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90" t="s">
        <v>248</v>
      </c>
      <c r="J51" s="91"/>
      <c r="K51" s="91"/>
      <c r="L51" s="221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248</v>
      </c>
      <c r="J52" s="208"/>
      <c r="K52" s="208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248</v>
      </c>
      <c r="J53" s="208"/>
      <c r="K53" s="208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599.42380000000003</v>
      </c>
      <c r="H55" s="85"/>
      <c r="I55" s="216"/>
      <c r="J55" s="216"/>
      <c r="K55" s="216"/>
      <c r="L55" s="235"/>
      <c r="M55" s="235"/>
      <c r="N55" s="235"/>
      <c r="O55" s="235"/>
      <c r="P55" s="235"/>
      <c r="Q55" s="235"/>
      <c r="R55" s="235"/>
      <c r="S55" s="235"/>
      <c r="T55" s="23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1690.6521694779999</v>
      </c>
      <c r="H56" s="85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20"/>
      <c r="V56" s="220"/>
      <c r="W56" s="220"/>
    </row>
    <row r="57" spans="2:23" ht="23.25" customHeight="1" x14ac:dyDescent="0.4">
      <c r="B57" s="448"/>
      <c r="C57" s="449"/>
      <c r="D57" s="449"/>
      <c r="E57" s="449"/>
      <c r="F57" s="449"/>
      <c r="G57" s="450"/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86" t="s">
        <v>58</v>
      </c>
      <c r="J59" s="87"/>
      <c r="K59" s="87"/>
      <c r="L59" s="182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6.7043339999999993</v>
      </c>
      <c r="H60" s="85"/>
      <c r="I60" s="426" t="s">
        <v>109</v>
      </c>
      <c r="J60" s="427"/>
      <c r="K60" s="427"/>
      <c r="L60" s="227"/>
      <c r="M60" s="228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0.47888099999999995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54.911687999999998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4.9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30.967638000000001</v>
      </c>
      <c r="H63" s="85"/>
      <c r="I63" s="497" t="s">
        <v>98</v>
      </c>
      <c r="J63" s="498"/>
      <c r="K63" s="498"/>
      <c r="L63" s="229"/>
      <c r="M63" s="230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12.325119924000003</v>
      </c>
      <c r="H64" s="85"/>
      <c r="I64" s="139"/>
      <c r="J64" s="140"/>
      <c r="K64" s="140"/>
      <c r="L64" s="225"/>
      <c r="M64" s="226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0.98968739999999999</v>
      </c>
      <c r="H65" s="85"/>
      <c r="I65" s="501" t="s">
        <v>109</v>
      </c>
      <c r="J65" s="427"/>
      <c r="K65" s="502"/>
      <c r="L65" s="228"/>
      <c r="M65" s="228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390" t="s">
        <v>52</v>
      </c>
      <c r="E66" s="391"/>
      <c r="F66" s="175">
        <f>SUM(F60:F65)</f>
        <v>0.45630000000000009</v>
      </c>
      <c r="G66" s="160">
        <f>SUM(G60:G65)</f>
        <v>106.377348324</v>
      </c>
      <c r="H66" s="85"/>
      <c r="I66" s="457" t="s">
        <v>262</v>
      </c>
      <c r="J66" s="458"/>
      <c r="K66" s="458"/>
      <c r="L66" s="459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182"/>
      <c r="M69" s="231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132.969291</v>
      </c>
      <c r="H70" s="85"/>
      <c r="I70" s="177" t="s">
        <v>117</v>
      </c>
      <c r="J70" s="178"/>
      <c r="K70" s="178"/>
      <c r="L70" s="232"/>
      <c r="M70" s="233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22.188153</v>
      </c>
      <c r="H71" s="85"/>
      <c r="I71" s="177" t="s">
        <v>109</v>
      </c>
      <c r="J71" s="178"/>
      <c r="K71" s="178"/>
      <c r="L71" s="227"/>
      <c r="M71" s="228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4.4695559999999999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0.31925400000000004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1.117389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4.6291829999999994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270" t="s">
        <v>154</v>
      </c>
      <c r="J76" s="208"/>
      <c r="K76" s="271"/>
      <c r="L76" s="85"/>
      <c r="M76" s="85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165.69282600000003</v>
      </c>
      <c r="H77" s="85"/>
      <c r="I77" s="272"/>
      <c r="J77" s="208"/>
      <c r="K77" s="271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65.945744748000024</v>
      </c>
      <c r="H78" s="85"/>
      <c r="I78" s="272"/>
      <c r="J78" s="208"/>
      <c r="K78" s="271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231.63857074800006</v>
      </c>
      <c r="H79" s="85"/>
      <c r="I79" s="457" t="s">
        <v>262</v>
      </c>
      <c r="J79" s="458"/>
      <c r="K79" s="458"/>
      <c r="L79" s="459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8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90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113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102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182"/>
      <c r="M92" s="231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57.75" customHeight="1" x14ac:dyDescent="0.35">
      <c r="B93" s="134" t="s">
        <v>6</v>
      </c>
      <c r="C93" s="188" t="s">
        <v>34</v>
      </c>
      <c r="D93" s="189">
        <f>G24+G56+G66+G79+G89</f>
        <v>3624.93808855</v>
      </c>
      <c r="E93" s="190"/>
      <c r="F93" s="191">
        <v>0.05</v>
      </c>
      <c r="G93" s="103">
        <f>D93*F93</f>
        <v>181.2469044275</v>
      </c>
      <c r="H93" s="85"/>
      <c r="I93" s="460" t="s">
        <v>120</v>
      </c>
      <c r="J93" s="461"/>
      <c r="K93" s="461"/>
      <c r="L93" s="232"/>
      <c r="M93" s="233"/>
      <c r="N93" s="228"/>
      <c r="O93" s="228"/>
      <c r="P93" s="228"/>
      <c r="Q93" s="228"/>
      <c r="R93" s="228"/>
      <c r="S93" s="228"/>
      <c r="T93" s="228"/>
      <c r="U93" s="228"/>
      <c r="V93" s="228"/>
      <c r="W93" s="220"/>
      <c r="X93" s="60"/>
    </row>
    <row r="94" spans="2:24" ht="51.75" customHeight="1" x14ac:dyDescent="0.3">
      <c r="B94" s="134" t="s">
        <v>7</v>
      </c>
      <c r="C94" s="188" t="s">
        <v>35</v>
      </c>
      <c r="D94" s="189">
        <f>G24+G56+G66+G79+G89+G93</f>
        <v>3806.1849929774999</v>
      </c>
      <c r="E94" s="190"/>
      <c r="F94" s="191">
        <v>0.1</v>
      </c>
      <c r="G94" s="103">
        <f>D94*F94</f>
        <v>380.61849929775002</v>
      </c>
      <c r="H94" s="85"/>
      <c r="I94" s="426" t="s">
        <v>121</v>
      </c>
      <c r="J94" s="427"/>
      <c r="K94" s="427"/>
      <c r="L94" s="183"/>
      <c r="M94" s="89"/>
      <c r="N94" s="89"/>
      <c r="O94" s="89"/>
      <c r="P94" s="228"/>
      <c r="Q94" s="228"/>
      <c r="R94" s="228"/>
      <c r="S94" s="228"/>
      <c r="T94" s="228"/>
      <c r="U94" s="228"/>
      <c r="V94" s="228"/>
      <c r="W94" s="228"/>
      <c r="X94" s="72"/>
    </row>
    <row r="95" spans="2:24" ht="47.25" customHeight="1" x14ac:dyDescent="0.35">
      <c r="B95" s="134" t="s">
        <v>8</v>
      </c>
      <c r="C95" s="192" t="s">
        <v>128</v>
      </c>
      <c r="D95" s="193">
        <f>D93+G93+G94</f>
        <v>4186.8034922752495</v>
      </c>
      <c r="E95" s="148"/>
      <c r="F95" s="151"/>
      <c r="G95" s="119">
        <f>D95/(1-E99)</f>
        <v>4717.5250617185911</v>
      </c>
      <c r="H95" s="85"/>
      <c r="I95" s="90" t="s">
        <v>140</v>
      </c>
      <c r="J95" s="91"/>
      <c r="K95" s="91"/>
      <c r="L95" s="183"/>
      <c r="M95" s="89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77.839163518356756</v>
      </c>
      <c r="H96" s="85"/>
      <c r="I96" s="90" t="s">
        <v>156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358.53190469061292</v>
      </c>
      <c r="H97" s="85"/>
      <c r="I97" s="90" t="s">
        <v>156</v>
      </c>
      <c r="J97" s="91"/>
      <c r="K97" s="91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94.350501234371819</v>
      </c>
      <c r="H98" s="85"/>
      <c r="I98" s="270" t="s">
        <v>137</v>
      </c>
      <c r="J98" s="91"/>
      <c r="K98" s="275"/>
      <c r="L98" s="89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72"/>
      <c r="J99" s="208"/>
      <c r="K99" s="271"/>
      <c r="L99" s="85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200"/>
      <c r="F100" s="200" t="s">
        <v>53</v>
      </c>
      <c r="G100" s="117">
        <f>G93+G94+G96+G97+G98</f>
        <v>1092.5869731685914</v>
      </c>
      <c r="H100" s="85"/>
      <c r="I100" s="457" t="s">
        <v>262</v>
      </c>
      <c r="J100" s="458"/>
      <c r="K100" s="458"/>
      <c r="L100" s="459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4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1596.27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1690.6521694779999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106.377348324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231.63857074800006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1092.5869731685914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4717.5250617185911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18">
    <mergeCell ref="I79:L79"/>
    <mergeCell ref="I100:L100"/>
    <mergeCell ref="I83:I84"/>
    <mergeCell ref="D110:F110"/>
    <mergeCell ref="D66:E66"/>
    <mergeCell ref="I29:K29"/>
    <mergeCell ref="I38:K38"/>
    <mergeCell ref="I47:K48"/>
    <mergeCell ref="I49:K50"/>
    <mergeCell ref="I63:K63"/>
    <mergeCell ref="I65:K65"/>
    <mergeCell ref="I93:K93"/>
    <mergeCell ref="I94:K94"/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B91:G91"/>
    <mergeCell ref="C83:F83"/>
    <mergeCell ref="C84:F84"/>
    <mergeCell ref="C85:F85"/>
    <mergeCell ref="C88:F88"/>
    <mergeCell ref="E89:F89"/>
    <mergeCell ref="C76:E76"/>
    <mergeCell ref="C78:F78"/>
    <mergeCell ref="E79:F79"/>
    <mergeCell ref="B80:G80"/>
    <mergeCell ref="B81:G81"/>
    <mergeCell ref="C82:F82"/>
    <mergeCell ref="C86:F86"/>
    <mergeCell ref="C87:F87"/>
    <mergeCell ref="C73:E73"/>
    <mergeCell ref="C74:E74"/>
    <mergeCell ref="C75:E75"/>
    <mergeCell ref="C70:E70"/>
    <mergeCell ref="C71:E71"/>
    <mergeCell ref="C72:E72"/>
    <mergeCell ref="C65:E65"/>
    <mergeCell ref="B67:G67"/>
    <mergeCell ref="B68:G68"/>
    <mergeCell ref="C69:E69"/>
    <mergeCell ref="I62:K62"/>
    <mergeCell ref="C63:E63"/>
    <mergeCell ref="C64:E64"/>
    <mergeCell ref="I66:L66"/>
    <mergeCell ref="C60:E60"/>
    <mergeCell ref="I60:K60"/>
    <mergeCell ref="C61:E61"/>
    <mergeCell ref="I61:K61"/>
    <mergeCell ref="E56:F56"/>
    <mergeCell ref="B57:G57"/>
    <mergeCell ref="B58:G58"/>
    <mergeCell ref="C59:E59"/>
    <mergeCell ref="C51:F51"/>
    <mergeCell ref="C52:F52"/>
    <mergeCell ref="C53:F53"/>
    <mergeCell ref="C54:F54"/>
    <mergeCell ref="B47:B48"/>
    <mergeCell ref="C47:C48"/>
    <mergeCell ref="G47:G48"/>
    <mergeCell ref="B49:B50"/>
    <mergeCell ref="C49:D50"/>
    <mergeCell ref="G49:G50"/>
    <mergeCell ref="C42:E42"/>
    <mergeCell ref="C43:E43"/>
    <mergeCell ref="B45:G45"/>
    <mergeCell ref="C46:F46"/>
    <mergeCell ref="C39:E39"/>
    <mergeCell ref="C40:E40"/>
    <mergeCell ref="C41:E41"/>
    <mergeCell ref="C36:E36"/>
    <mergeCell ref="C37:E37"/>
    <mergeCell ref="C38:E38"/>
    <mergeCell ref="C29:D29"/>
    <mergeCell ref="C30:D30"/>
    <mergeCell ref="C32:F32"/>
    <mergeCell ref="B34:G34"/>
    <mergeCell ref="C35:E35"/>
    <mergeCell ref="E24:F24"/>
    <mergeCell ref="B25:G25"/>
    <mergeCell ref="B26:G26"/>
    <mergeCell ref="B27:G27"/>
    <mergeCell ref="C28:E28"/>
    <mergeCell ref="B16:G16"/>
    <mergeCell ref="B17:G17"/>
    <mergeCell ref="B13:D14"/>
    <mergeCell ref="E13:G13"/>
    <mergeCell ref="E14:G14"/>
    <mergeCell ref="B15:D15"/>
    <mergeCell ref="E15:G15"/>
    <mergeCell ref="B10:D10"/>
    <mergeCell ref="E10:G10"/>
    <mergeCell ref="B11:D11"/>
    <mergeCell ref="E11:G11"/>
    <mergeCell ref="B12:G12"/>
    <mergeCell ref="B7:D7"/>
    <mergeCell ref="E7:G7"/>
    <mergeCell ref="B8:D8"/>
    <mergeCell ref="E8:G8"/>
    <mergeCell ref="B9:D9"/>
    <mergeCell ref="E9:G9"/>
    <mergeCell ref="I1:K1"/>
    <mergeCell ref="B4:D4"/>
    <mergeCell ref="E4:G4"/>
    <mergeCell ref="B5:D5"/>
    <mergeCell ref="E5:G5"/>
    <mergeCell ref="B6:D6"/>
    <mergeCell ref="E6:G6"/>
    <mergeCell ref="B1:G1"/>
    <mergeCell ref="B2:D2"/>
    <mergeCell ref="E2:G2"/>
    <mergeCell ref="B3:D3"/>
    <mergeCell ref="E3:G3"/>
  </mergeCells>
  <hyperlinks>
    <hyperlink ref="J2" location="RESUMO!A1" display="&lt;- RESUMO"/>
    <hyperlink ref="I66:L66" r:id="rId1" display="¹Link: https://transparencia.stj.jus.br/wp-content/uploads/Manual_do_Modelo_de_Planilhas_de_Custos_do_STJ.pdf"/>
    <hyperlink ref="I79:L79" r:id="rId2" display="¹Link: https://transparencia.stj.jus.br/wp-content/uploads/Manual_do_Modelo_de_Planilhas_de_Custos_do_STJ.pdf"/>
    <hyperlink ref="I100:L100" r:id="rId3" display="¹Link: https://transparencia.stj.jus.br/wp-content/uploads/Manual_do_Modelo_de_Planilhas_de_Custos_do_STJ.pdf"/>
    <hyperlink ref="I83:I84" location="'UNIFORMES E EPI''S'!A1" display="Valor obtido na aba &quot;Uniformes e Epi's&quot;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65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8.140625" customWidth="1"/>
    <col min="3" max="3" width="58" customWidth="1"/>
    <col min="4" max="4" width="37.42578125" customWidth="1"/>
    <col min="5" max="5" width="36.28515625" customWidth="1"/>
    <col min="6" max="6" width="40.28515625" customWidth="1"/>
    <col min="7" max="7" width="28.8554687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39.950000000000003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8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90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90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90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90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30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90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30" customHeight="1" x14ac:dyDescent="0.35">
      <c r="B8" s="387" t="s">
        <v>57</v>
      </c>
      <c r="C8" s="388"/>
      <c r="D8" s="389"/>
      <c r="E8" s="378"/>
      <c r="F8" s="379"/>
      <c r="G8" s="380"/>
      <c r="H8" s="89"/>
      <c r="I8" s="306"/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189</v>
      </c>
      <c r="F9" s="374"/>
      <c r="G9" s="375"/>
      <c r="H9" s="85"/>
      <c r="I9" s="90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90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90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90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242</v>
      </c>
      <c r="F13" s="411"/>
      <c r="G13" s="412"/>
      <c r="H13" s="89"/>
      <c r="I13" s="90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90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113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276"/>
      <c r="K18" s="278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325</v>
      </c>
      <c r="J19" s="105"/>
      <c r="K19" s="27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8.6357727272727267</v>
      </c>
      <c r="G20" s="103">
        <f>F20</f>
        <v>8.6357727272727267</v>
      </c>
      <c r="H20" s="85"/>
      <c r="I20" s="90" t="s">
        <v>158</v>
      </c>
      <c r="J20" s="91"/>
      <c r="K20" s="275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35">
      <c r="B21" s="98" t="s">
        <v>8</v>
      </c>
      <c r="C21" s="99" t="s">
        <v>176</v>
      </c>
      <c r="D21" s="107">
        <v>0.2</v>
      </c>
      <c r="E21" s="108">
        <v>0</v>
      </c>
      <c r="F21" s="106">
        <f>D21*1518</f>
        <v>303.60000000000002</v>
      </c>
      <c r="G21" s="103">
        <f>F21</f>
        <v>303.60000000000002</v>
      </c>
      <c r="H21" s="85"/>
      <c r="I21" s="109" t="s">
        <v>290</v>
      </c>
      <c r="J21" s="110"/>
      <c r="K21" s="279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280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277"/>
      <c r="K23" s="281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1899.87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86" t="s">
        <v>58</v>
      </c>
      <c r="J28" s="87"/>
      <c r="K28" s="87"/>
      <c r="L28" s="182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47.2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158.25917099999998</v>
      </c>
      <c r="H29" s="89"/>
      <c r="I29" s="426" t="s">
        <v>79</v>
      </c>
      <c r="J29" s="427"/>
      <c r="K29" s="427"/>
      <c r="L29" s="183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229.88426999999999</v>
      </c>
      <c r="H30" s="89"/>
      <c r="I30" s="113" t="s">
        <v>80</v>
      </c>
      <c r="J30" s="215"/>
      <c r="K30" s="215"/>
      <c r="L30" s="221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388.14344099999994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154.481089518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542.62453051799991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59.2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39.7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86" t="s">
        <v>58</v>
      </c>
      <c r="J35" s="87"/>
      <c r="K35" s="87"/>
      <c r="L35" s="182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379.97399999999999</v>
      </c>
      <c r="H36" s="85"/>
      <c r="I36" s="90" t="s">
        <v>85</v>
      </c>
      <c r="J36" s="91"/>
      <c r="K36" s="91"/>
      <c r="L36" s="183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47.496749999999999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56.2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113.99219999999998</v>
      </c>
      <c r="H38" s="138"/>
      <c r="I38" s="426" t="s">
        <v>263</v>
      </c>
      <c r="J38" s="427"/>
      <c r="K38" s="427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28.498049999999996</v>
      </c>
      <c r="H39" s="85"/>
      <c r="I39" s="90" t="s">
        <v>85</v>
      </c>
      <c r="J39" s="91"/>
      <c r="K39" s="91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18.998699999999999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11.39922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3.7997399999999999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151.9896</v>
      </c>
      <c r="H43" s="85"/>
      <c r="I43" s="113" t="s">
        <v>85</v>
      </c>
      <c r="J43" s="114"/>
      <c r="K43" s="114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756.14826000000005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86" t="s">
        <v>58</v>
      </c>
      <c r="J46" s="87"/>
      <c r="K46" s="87"/>
      <c r="L46" s="182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9.950000000000003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89.023800000000023</v>
      </c>
      <c r="H47" s="149"/>
      <c r="I47" s="426" t="s">
        <v>264</v>
      </c>
      <c r="J47" s="427"/>
      <c r="K47" s="427"/>
      <c r="L47" s="225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9.950000000000003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9.950000000000003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247</v>
      </c>
      <c r="J49" s="427"/>
      <c r="K49" s="427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9.950000000000003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90" t="s">
        <v>248</v>
      </c>
      <c r="J51" s="91"/>
      <c r="K51" s="91"/>
      <c r="L51" s="221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599.42380000000003</v>
      </c>
      <c r="H55" s="85"/>
      <c r="I55" s="216"/>
      <c r="J55" s="216"/>
      <c r="K55" s="216"/>
      <c r="L55" s="235"/>
      <c r="M55" s="235"/>
      <c r="N55" s="235"/>
      <c r="O55" s="235"/>
      <c r="P55" s="235"/>
      <c r="Q55" s="235"/>
      <c r="R55" s="235"/>
      <c r="S55" s="235"/>
      <c r="T55" s="23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1898.196590518</v>
      </c>
      <c r="H56" s="85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20"/>
      <c r="V56" s="220"/>
      <c r="W56" s="220"/>
    </row>
    <row r="57" spans="2:23" ht="23.25" customHeight="1" x14ac:dyDescent="0.4">
      <c r="B57" s="448"/>
      <c r="C57" s="449"/>
      <c r="D57" s="449"/>
      <c r="E57" s="449"/>
      <c r="F57" s="449"/>
      <c r="G57" s="450"/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86" t="s">
        <v>58</v>
      </c>
      <c r="J59" s="87"/>
      <c r="K59" s="87"/>
      <c r="L59" s="182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7.9794539999999987</v>
      </c>
      <c r="H60" s="85"/>
      <c r="I60" s="426" t="s">
        <v>109</v>
      </c>
      <c r="J60" s="427"/>
      <c r="K60" s="427"/>
      <c r="L60" s="227"/>
      <c r="M60" s="228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0.56996099999999994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65.355527999999993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4.9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36.857478</v>
      </c>
      <c r="H63" s="85"/>
      <c r="I63" s="497" t="s">
        <v>98</v>
      </c>
      <c r="J63" s="498"/>
      <c r="K63" s="498"/>
      <c r="L63" s="229"/>
      <c r="M63" s="230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14.669276244000002</v>
      </c>
      <c r="H64" s="85"/>
      <c r="I64" s="139"/>
      <c r="J64" s="140"/>
      <c r="K64" s="140"/>
      <c r="L64" s="225"/>
      <c r="M64" s="226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1.1779193999999999</v>
      </c>
      <c r="H65" s="85"/>
      <c r="I65" s="501" t="s">
        <v>109</v>
      </c>
      <c r="J65" s="427"/>
      <c r="K65" s="502"/>
      <c r="L65" s="228"/>
      <c r="M65" s="228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126.60961664399998</v>
      </c>
      <c r="H66" s="85"/>
      <c r="I66" s="457" t="s">
        <v>262</v>
      </c>
      <c r="J66" s="458"/>
      <c r="K66" s="458"/>
      <c r="L66" s="459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182"/>
      <c r="M69" s="231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158.25917099999998</v>
      </c>
      <c r="H70" s="85"/>
      <c r="I70" s="177" t="s">
        <v>117</v>
      </c>
      <c r="J70" s="178"/>
      <c r="K70" s="178"/>
      <c r="L70" s="232"/>
      <c r="M70" s="233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26.408192999999997</v>
      </c>
      <c r="H71" s="85"/>
      <c r="I71" s="177" t="s">
        <v>109</v>
      </c>
      <c r="J71" s="178"/>
      <c r="K71" s="178"/>
      <c r="L71" s="227"/>
      <c r="M71" s="228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5.319636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0.37997399999999998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1.329909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5.5096229999999995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270" t="s">
        <v>154</v>
      </c>
      <c r="J76" s="208"/>
      <c r="K76" s="208"/>
      <c r="L76" s="221"/>
      <c r="M76" s="85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197.20650599999996</v>
      </c>
      <c r="H77" s="85"/>
      <c r="I77" s="272"/>
      <c r="J77" s="208"/>
      <c r="K77" s="208"/>
      <c r="L77" s="221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78.488189387999995</v>
      </c>
      <c r="H78" s="85"/>
      <c r="I78" s="272"/>
      <c r="J78" s="208"/>
      <c r="K78" s="208"/>
      <c r="L78" s="221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275.69469538799996</v>
      </c>
      <c r="H79" s="85"/>
      <c r="I79" s="457" t="s">
        <v>262</v>
      </c>
      <c r="J79" s="458"/>
      <c r="K79" s="458"/>
      <c r="L79" s="459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86" t="s">
        <v>58</v>
      </c>
      <c r="J82" s="282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8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8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90"/>
      <c r="J85" s="28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90"/>
      <c r="J86" s="28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90"/>
      <c r="J87" s="28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113" t="s">
        <v>154</v>
      </c>
      <c r="J88" s="28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83.25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182"/>
      <c r="M92" s="231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51.75" customHeight="1" x14ac:dyDescent="0.35">
      <c r="B93" s="134" t="s">
        <v>6</v>
      </c>
      <c r="C93" s="188" t="s">
        <v>34</v>
      </c>
      <c r="D93" s="189">
        <f>G24+G56+G66+G79+G89</f>
        <v>4200.3709025500002</v>
      </c>
      <c r="E93" s="190"/>
      <c r="F93" s="191">
        <v>0.05</v>
      </c>
      <c r="G93" s="103">
        <f>D93*F93</f>
        <v>210.01854512750003</v>
      </c>
      <c r="H93" s="85"/>
      <c r="I93" s="460" t="s">
        <v>120</v>
      </c>
      <c r="J93" s="461"/>
      <c r="K93" s="461"/>
      <c r="L93" s="232"/>
      <c r="M93" s="233"/>
      <c r="N93" s="228"/>
      <c r="O93" s="228"/>
      <c r="P93" s="228"/>
      <c r="Q93" s="228"/>
      <c r="R93" s="228"/>
      <c r="S93" s="228"/>
      <c r="T93" s="228"/>
      <c r="U93" s="228"/>
      <c r="V93" s="228"/>
      <c r="W93" s="220"/>
      <c r="X93" s="60"/>
    </row>
    <row r="94" spans="2:24" ht="62.25" customHeight="1" x14ac:dyDescent="0.3">
      <c r="B94" s="134" t="s">
        <v>7</v>
      </c>
      <c r="C94" s="188" t="s">
        <v>35</v>
      </c>
      <c r="D94" s="189">
        <f>G24+G56+G66+G79+G89+G93</f>
        <v>4410.3894476775004</v>
      </c>
      <c r="E94" s="190"/>
      <c r="F94" s="191">
        <v>0.1</v>
      </c>
      <c r="G94" s="103">
        <f>D94*F94</f>
        <v>441.03894476775008</v>
      </c>
      <c r="H94" s="85"/>
      <c r="I94" s="426" t="s">
        <v>121</v>
      </c>
      <c r="J94" s="427"/>
      <c r="K94" s="427"/>
      <c r="L94" s="183"/>
      <c r="M94" s="89"/>
      <c r="N94" s="89"/>
      <c r="O94" s="89"/>
      <c r="P94" s="228"/>
      <c r="Q94" s="228"/>
      <c r="R94" s="228"/>
      <c r="S94" s="228"/>
      <c r="T94" s="228"/>
      <c r="U94" s="228"/>
      <c r="V94" s="228"/>
      <c r="W94" s="228"/>
      <c r="X94" s="72"/>
    </row>
    <row r="95" spans="2:24" ht="47.25" customHeight="1" x14ac:dyDescent="0.35">
      <c r="B95" s="134" t="s">
        <v>8</v>
      </c>
      <c r="C95" s="192" t="s">
        <v>128</v>
      </c>
      <c r="D95" s="193">
        <f>D93+G93+G94</f>
        <v>4851.4283924452502</v>
      </c>
      <c r="E95" s="148"/>
      <c r="F95" s="151"/>
      <c r="G95" s="119">
        <f>D95/(1-E99)</f>
        <v>5466.3981886707052</v>
      </c>
      <c r="H95" s="85"/>
      <c r="I95" s="90" t="s">
        <v>140</v>
      </c>
      <c r="J95" s="91"/>
      <c r="K95" s="91"/>
      <c r="L95" s="183"/>
      <c r="M95" s="89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90.195570113066637</v>
      </c>
      <c r="H96" s="85"/>
      <c r="I96" s="90" t="s">
        <v>156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415.44626233897355</v>
      </c>
      <c r="H97" s="85"/>
      <c r="I97" s="90" t="s">
        <v>156</v>
      </c>
      <c r="J97" s="91"/>
      <c r="K97" s="92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109.32796377341411</v>
      </c>
      <c r="H98" s="85"/>
      <c r="I98" s="270" t="s">
        <v>137</v>
      </c>
      <c r="J98" s="91"/>
      <c r="K98" s="275"/>
      <c r="L98" s="89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35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72"/>
      <c r="J99" s="208"/>
      <c r="K99" s="271"/>
      <c r="L99" s="85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1266.0272861207043</v>
      </c>
      <c r="H100" s="85"/>
      <c r="I100" s="457" t="s">
        <v>262</v>
      </c>
      <c r="J100" s="458"/>
      <c r="K100" s="458"/>
      <c r="L100" s="459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35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1899.87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1898.196590518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126.60961664399998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275.69469538799996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1266.0272861207043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5466.3981886707043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18">
    <mergeCell ref="C86:F86"/>
    <mergeCell ref="C87:F87"/>
    <mergeCell ref="I100:L100"/>
    <mergeCell ref="I83:I84"/>
    <mergeCell ref="D110:F110"/>
    <mergeCell ref="I29:K29"/>
    <mergeCell ref="I38:K38"/>
    <mergeCell ref="I47:K48"/>
    <mergeCell ref="I49:K50"/>
    <mergeCell ref="I63:K63"/>
    <mergeCell ref="I94:K94"/>
    <mergeCell ref="I93:K93"/>
    <mergeCell ref="C29:D29"/>
    <mergeCell ref="C30:D30"/>
    <mergeCell ref="C32:F32"/>
    <mergeCell ref="B34:G34"/>
    <mergeCell ref="C35:E35"/>
    <mergeCell ref="B47:B48"/>
    <mergeCell ref="C47:C48"/>
    <mergeCell ref="G47:G48"/>
    <mergeCell ref="B49:B50"/>
    <mergeCell ref="C49:D50"/>
    <mergeCell ref="G49:G50"/>
    <mergeCell ref="C42:E42"/>
    <mergeCell ref="C43:E43"/>
    <mergeCell ref="B58:G58"/>
    <mergeCell ref="B12:G12"/>
    <mergeCell ref="B16:G16"/>
    <mergeCell ref="B17:G17"/>
    <mergeCell ref="B13:D14"/>
    <mergeCell ref="E13:G13"/>
    <mergeCell ref="E14:G14"/>
    <mergeCell ref="B15:D15"/>
    <mergeCell ref="E15:G15"/>
    <mergeCell ref="I79:L79"/>
    <mergeCell ref="E24:F24"/>
    <mergeCell ref="B25:G25"/>
    <mergeCell ref="B26:G26"/>
    <mergeCell ref="B27:G27"/>
    <mergeCell ref="C28:E28"/>
    <mergeCell ref="C39:E39"/>
    <mergeCell ref="C40:E40"/>
    <mergeCell ref="C41:E41"/>
    <mergeCell ref="C36:E36"/>
    <mergeCell ref="C37:E37"/>
    <mergeCell ref="C38:E38"/>
    <mergeCell ref="B45:G45"/>
    <mergeCell ref="C46:F46"/>
    <mergeCell ref="E56:F56"/>
    <mergeCell ref="B57:G57"/>
    <mergeCell ref="C59:E59"/>
    <mergeCell ref="C51:F51"/>
    <mergeCell ref="C52:F52"/>
    <mergeCell ref="C53:F53"/>
    <mergeCell ref="C54:F54"/>
    <mergeCell ref="I62:K62"/>
    <mergeCell ref="C74:E74"/>
    <mergeCell ref="C75:E75"/>
    <mergeCell ref="B1:G1"/>
    <mergeCell ref="B2:D2"/>
    <mergeCell ref="E2:G2"/>
    <mergeCell ref="B3:D3"/>
    <mergeCell ref="E3:G3"/>
    <mergeCell ref="B10:D10"/>
    <mergeCell ref="E10:G10"/>
    <mergeCell ref="B11:D11"/>
    <mergeCell ref="E11:G11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C63:E63"/>
    <mergeCell ref="C64:E64"/>
    <mergeCell ref="C60:E60"/>
    <mergeCell ref="I60:K60"/>
    <mergeCell ref="C61:E61"/>
    <mergeCell ref="I61:K61"/>
    <mergeCell ref="C70:E70"/>
    <mergeCell ref="C71:E71"/>
    <mergeCell ref="C72:E72"/>
    <mergeCell ref="C65:E65"/>
    <mergeCell ref="I65:K65"/>
    <mergeCell ref="B67:G67"/>
    <mergeCell ref="B68:G68"/>
    <mergeCell ref="C69:E69"/>
    <mergeCell ref="I66:L66"/>
    <mergeCell ref="I1:K1"/>
    <mergeCell ref="C108:F108"/>
    <mergeCell ref="C109:F109"/>
    <mergeCell ref="B101:G101"/>
    <mergeCell ref="B102:G102"/>
    <mergeCell ref="B103:F103"/>
    <mergeCell ref="C104:F104"/>
    <mergeCell ref="E100:F100"/>
    <mergeCell ref="B91:G91"/>
    <mergeCell ref="C83:F83"/>
    <mergeCell ref="C84:F84"/>
    <mergeCell ref="C85:F85"/>
    <mergeCell ref="C88:F88"/>
    <mergeCell ref="E89:F89"/>
    <mergeCell ref="C105:F105"/>
    <mergeCell ref="C106:F106"/>
    <mergeCell ref="C107:F107"/>
    <mergeCell ref="C76:E76"/>
    <mergeCell ref="C78:F78"/>
    <mergeCell ref="E79:F79"/>
    <mergeCell ref="B80:G80"/>
    <mergeCell ref="B81:G81"/>
    <mergeCell ref="C82:F82"/>
    <mergeCell ref="C73:E73"/>
  </mergeCells>
  <hyperlinks>
    <hyperlink ref="J2" location="RESUMO!A1" display="&lt;- RESUMO"/>
    <hyperlink ref="I66:L66" r:id="rId1" display="¹Link: https://transparencia.stj.jus.br/wp-content/uploads/Manual_do_Modelo_de_Planilhas_de_Custos_do_STJ.pdf"/>
    <hyperlink ref="I79:L79" r:id="rId2" display="¹Link: https://transparencia.stj.jus.br/wp-content/uploads/Manual_do_Modelo_de_Planilhas_de_Custos_do_STJ.pdf"/>
    <hyperlink ref="I100:L100" r:id="rId3" display="¹Link: https://transparencia.stj.jus.br/wp-content/uploads/Manual_do_Modelo_de_Planilhas_de_Custos_do_STJ.pdf"/>
    <hyperlink ref="I83:I84" location="'UNIFORMES E EPI''S'!A1" display="Valor obtido na aba &quot;Uniformes e Epi's&quot;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4"/>
  <sheetViews>
    <sheetView topLeftCell="A76" zoomScale="60" zoomScaleNormal="60" workbookViewId="0">
      <selection activeCell="G89" sqref="B87:G89"/>
    </sheetView>
  </sheetViews>
  <sheetFormatPr defaultColWidth="9.140625" defaultRowHeight="15" x14ac:dyDescent="0.25"/>
  <cols>
    <col min="1" max="1" width="3.28515625" customWidth="1"/>
    <col min="2" max="2" width="10.5703125" customWidth="1"/>
    <col min="3" max="3" width="61.140625" customWidth="1"/>
    <col min="4" max="4" width="41.5703125" customWidth="1"/>
    <col min="5" max="5" width="36" customWidth="1"/>
    <col min="6" max="6" width="37.28515625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39.950000000000003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8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90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90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90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90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90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/>
      <c r="F8" s="379"/>
      <c r="G8" s="380"/>
      <c r="H8" s="89"/>
      <c r="I8" s="306"/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189</v>
      </c>
      <c r="F9" s="374"/>
      <c r="G9" s="375"/>
      <c r="H9" s="85"/>
      <c r="I9" s="90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90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90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90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309</v>
      </c>
      <c r="F13" s="411"/>
      <c r="G13" s="412"/>
      <c r="H13" s="89"/>
      <c r="I13" s="90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306</v>
      </c>
      <c r="F14" s="414"/>
      <c r="G14" s="415"/>
      <c r="H14" s="89"/>
      <c r="I14" s="90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113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182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325</v>
      </c>
      <c r="J19" s="105"/>
      <c r="K19" s="22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7.2557727272727268</v>
      </c>
      <c r="G20" s="103">
        <f>F20</f>
        <v>7.2557727272727268</v>
      </c>
      <c r="H20" s="85"/>
      <c r="I20" s="90" t="s">
        <v>158</v>
      </c>
      <c r="J20" s="91"/>
      <c r="K20" s="183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14"/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8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1596.27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59.25" customHeight="1" x14ac:dyDescent="0.35">
      <c r="B25" s="477" t="s">
        <v>70</v>
      </c>
      <c r="C25" s="477"/>
      <c r="D25" s="477"/>
      <c r="E25" s="477"/>
      <c r="F25" s="477"/>
      <c r="G25" s="477"/>
      <c r="H25" s="112"/>
      <c r="I25" s="112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1" x14ac:dyDescent="0.4">
      <c r="B26" s="392"/>
      <c r="C26" s="374"/>
      <c r="D26" s="374"/>
      <c r="E26" s="374"/>
      <c r="F26" s="374"/>
      <c r="G26" s="375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x14ac:dyDescent="0.35">
      <c r="B27" s="393" t="s">
        <v>13</v>
      </c>
      <c r="C27" s="390"/>
      <c r="D27" s="390"/>
      <c r="E27" s="390"/>
      <c r="F27" s="390"/>
      <c r="G27" s="394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thickBot="1" x14ac:dyDescent="0.4">
      <c r="B28" s="395" t="s">
        <v>72</v>
      </c>
      <c r="C28" s="396"/>
      <c r="D28" s="396"/>
      <c r="E28" s="396"/>
      <c r="F28" s="396"/>
      <c r="G28" s="397"/>
      <c r="H28" s="89"/>
      <c r="I28" s="89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24.95" customHeight="1" x14ac:dyDescent="0.35">
      <c r="B29" s="94" t="s">
        <v>73</v>
      </c>
      <c r="C29" s="398" t="s">
        <v>74</v>
      </c>
      <c r="D29" s="399"/>
      <c r="E29" s="400"/>
      <c r="F29" s="96" t="s">
        <v>64</v>
      </c>
      <c r="G29" s="97" t="s">
        <v>67</v>
      </c>
      <c r="H29" s="89"/>
      <c r="I29" s="86" t="s">
        <v>58</v>
      </c>
      <c r="J29" s="87"/>
      <c r="K29" s="87"/>
      <c r="L29" s="182"/>
      <c r="M29" s="85"/>
      <c r="N29" s="85"/>
      <c r="O29" s="85"/>
      <c r="P29" s="85"/>
      <c r="Q29" s="85"/>
      <c r="R29" s="85"/>
      <c r="S29" s="85"/>
      <c r="T29" s="85"/>
      <c r="U29" s="220"/>
      <c r="V29" s="220"/>
      <c r="W29" s="220"/>
    </row>
    <row r="30" spans="2:23" ht="53.25" customHeight="1" x14ac:dyDescent="0.35">
      <c r="B30" s="98" t="s">
        <v>6</v>
      </c>
      <c r="C30" s="374" t="s">
        <v>75</v>
      </c>
      <c r="D30" s="418"/>
      <c r="E30" s="118" t="s">
        <v>76</v>
      </c>
      <c r="F30" s="118">
        <v>8.3299999999999999E-2</v>
      </c>
      <c r="G30" s="119">
        <f>G24*F30</f>
        <v>132.969291</v>
      </c>
      <c r="H30" s="89"/>
      <c r="I30" s="426" t="s">
        <v>79</v>
      </c>
      <c r="J30" s="427"/>
      <c r="K30" s="427"/>
      <c r="L30" s="183"/>
      <c r="M30" s="89"/>
      <c r="N30" s="89"/>
      <c r="O30" s="89"/>
      <c r="P30" s="89"/>
      <c r="Q30" s="89"/>
      <c r="R30" s="89"/>
      <c r="S30" s="89"/>
      <c r="T30" s="89"/>
      <c r="U30" s="220"/>
      <c r="V30" s="220"/>
      <c r="W30" s="220"/>
    </row>
    <row r="31" spans="2:23" ht="24.95" customHeight="1" thickBot="1" x14ac:dyDescent="0.4">
      <c r="B31" s="98" t="s">
        <v>7</v>
      </c>
      <c r="C31" s="374" t="s">
        <v>48</v>
      </c>
      <c r="D31" s="418"/>
      <c r="E31" s="120" t="s">
        <v>77</v>
      </c>
      <c r="F31" s="120">
        <v>0.121</v>
      </c>
      <c r="G31" s="119">
        <f>G24*F31</f>
        <v>193.14866999999998</v>
      </c>
      <c r="H31" s="89"/>
      <c r="I31" s="113" t="s">
        <v>80</v>
      </c>
      <c r="J31" s="215"/>
      <c r="K31" s="215"/>
      <c r="L31" s="221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4">
      <c r="B32" s="121"/>
      <c r="C32" s="122"/>
      <c r="D32" s="122"/>
      <c r="E32" s="123"/>
      <c r="F32" s="124" t="s">
        <v>71</v>
      </c>
      <c r="G32" s="125">
        <f>G30+G31</f>
        <v>326.11796099999998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35">
      <c r="B33" s="98" t="s">
        <v>8</v>
      </c>
      <c r="C33" s="420" t="s">
        <v>78</v>
      </c>
      <c r="D33" s="421"/>
      <c r="E33" s="421"/>
      <c r="F33" s="422"/>
      <c r="G33" s="126">
        <f>F45*G32</f>
        <v>129.79494847800001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24.95" customHeight="1" x14ac:dyDescent="0.4">
      <c r="B34" s="127"/>
      <c r="C34" s="128"/>
      <c r="D34" s="128"/>
      <c r="E34" s="128"/>
      <c r="F34" s="129" t="s">
        <v>84</v>
      </c>
      <c r="G34" s="130">
        <f>G32+G33</f>
        <v>455.91290947799996</v>
      </c>
      <c r="H34" s="89"/>
      <c r="I34" s="89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48" customHeight="1" thickBot="1" x14ac:dyDescent="0.4">
      <c r="B35" s="423" t="s">
        <v>82</v>
      </c>
      <c r="C35" s="424"/>
      <c r="D35" s="424"/>
      <c r="E35" s="424"/>
      <c r="F35" s="424"/>
      <c r="G35" s="42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35">
      <c r="B36" s="131" t="s">
        <v>81</v>
      </c>
      <c r="C36" s="419" t="s">
        <v>83</v>
      </c>
      <c r="D36" s="419"/>
      <c r="E36" s="419"/>
      <c r="F36" s="132" t="s">
        <v>64</v>
      </c>
      <c r="G36" s="133" t="s">
        <v>67</v>
      </c>
      <c r="H36" s="85"/>
      <c r="I36" s="86" t="s">
        <v>58</v>
      </c>
      <c r="J36" s="87"/>
      <c r="K36" s="87"/>
      <c r="L36" s="182"/>
      <c r="M36" s="85"/>
      <c r="N36" s="85"/>
      <c r="O36" s="85"/>
      <c r="P36" s="85"/>
      <c r="Q36" s="85"/>
      <c r="R36" s="85"/>
      <c r="S36" s="85"/>
      <c r="T36" s="85"/>
      <c r="U36" s="220"/>
      <c r="V36" s="220"/>
      <c r="W36" s="220"/>
    </row>
    <row r="37" spans="2:23" ht="24.95" customHeight="1" x14ac:dyDescent="0.4">
      <c r="B37" s="134" t="s">
        <v>6</v>
      </c>
      <c r="C37" s="373" t="s">
        <v>14</v>
      </c>
      <c r="D37" s="374"/>
      <c r="E37" s="418"/>
      <c r="F37" s="118">
        <v>0.2</v>
      </c>
      <c r="G37" s="135">
        <f>G24*F37</f>
        <v>319.25400000000002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24.95" customHeight="1" x14ac:dyDescent="0.35">
      <c r="B38" s="134" t="s">
        <v>7</v>
      </c>
      <c r="C38" s="373" t="s">
        <v>15</v>
      </c>
      <c r="D38" s="374"/>
      <c r="E38" s="418"/>
      <c r="F38" s="120">
        <v>2.5000000000000001E-2</v>
      </c>
      <c r="G38" s="135">
        <f>G24*F38</f>
        <v>39.906750000000002</v>
      </c>
      <c r="H38" s="85"/>
      <c r="I38" s="90" t="s">
        <v>85</v>
      </c>
      <c r="J38" s="91"/>
      <c r="K38" s="91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62.25" customHeight="1" x14ac:dyDescent="0.35">
      <c r="B39" s="134" t="s">
        <v>8</v>
      </c>
      <c r="C39" s="373" t="s">
        <v>86</v>
      </c>
      <c r="D39" s="374"/>
      <c r="E39" s="418"/>
      <c r="F39" s="136">
        <v>0.06</v>
      </c>
      <c r="G39" s="137">
        <f>G24*F39</f>
        <v>95.776199999999989</v>
      </c>
      <c r="H39" s="138"/>
      <c r="I39" s="426" t="s">
        <v>263</v>
      </c>
      <c r="J39" s="427"/>
      <c r="K39" s="427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9</v>
      </c>
      <c r="C40" s="373" t="s">
        <v>16</v>
      </c>
      <c r="D40" s="374"/>
      <c r="E40" s="418"/>
      <c r="F40" s="120">
        <v>1.4999999999999999E-2</v>
      </c>
      <c r="G40" s="135">
        <f>G24*F40</f>
        <v>23.944049999999997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10</v>
      </c>
      <c r="C41" s="373" t="s">
        <v>47</v>
      </c>
      <c r="D41" s="374"/>
      <c r="E41" s="418"/>
      <c r="F41" s="120">
        <v>0.01</v>
      </c>
      <c r="G41" s="135">
        <f>G24*F41</f>
        <v>15.9627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12</v>
      </c>
      <c r="C42" s="373" t="s">
        <v>17</v>
      </c>
      <c r="D42" s="374"/>
      <c r="E42" s="418"/>
      <c r="F42" s="120">
        <v>6.0000000000000001E-3</v>
      </c>
      <c r="G42" s="135">
        <f>G24*F42</f>
        <v>9.5776199999999996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x14ac:dyDescent="0.4">
      <c r="B43" s="134" t="s">
        <v>18</v>
      </c>
      <c r="C43" s="373" t="s">
        <v>19</v>
      </c>
      <c r="D43" s="374"/>
      <c r="E43" s="418"/>
      <c r="F43" s="120">
        <v>2E-3</v>
      </c>
      <c r="G43" s="135">
        <f>G24*F43</f>
        <v>3.1925400000000002</v>
      </c>
      <c r="H43" s="85"/>
      <c r="I43" s="90" t="s">
        <v>85</v>
      </c>
      <c r="J43" s="91"/>
      <c r="K43" s="91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thickBot="1" x14ac:dyDescent="0.45">
      <c r="B44" s="134" t="s">
        <v>20</v>
      </c>
      <c r="C44" s="373" t="s">
        <v>21</v>
      </c>
      <c r="D44" s="374"/>
      <c r="E44" s="418"/>
      <c r="F44" s="120">
        <v>0.08</v>
      </c>
      <c r="G44" s="135">
        <f>G24*F44</f>
        <v>127.7016</v>
      </c>
      <c r="H44" s="85"/>
      <c r="I44" s="113" t="s">
        <v>85</v>
      </c>
      <c r="J44" s="114"/>
      <c r="K44" s="114"/>
      <c r="L44" s="183"/>
      <c r="M44" s="89"/>
      <c r="N44" s="89"/>
      <c r="O44" s="89"/>
      <c r="P44" s="89"/>
      <c r="Q44" s="89"/>
      <c r="R44" s="89"/>
      <c r="S44" s="89"/>
      <c r="T44" s="89"/>
      <c r="U44" s="220"/>
      <c r="V44" s="220"/>
      <c r="W44" s="220"/>
    </row>
    <row r="45" spans="2:23" ht="24.95" customHeight="1" x14ac:dyDescent="0.4">
      <c r="B45" s="141"/>
      <c r="C45" s="142"/>
      <c r="D45" s="143"/>
      <c r="E45" s="144" t="s">
        <v>87</v>
      </c>
      <c r="F45" s="144">
        <f>SUM(F37:F44)</f>
        <v>0.39800000000000008</v>
      </c>
      <c r="G45" s="145">
        <f>SUM(G37:G44)</f>
        <v>635.31546000000003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thickBot="1" x14ac:dyDescent="0.4">
      <c r="B46" s="395" t="s">
        <v>22</v>
      </c>
      <c r="C46" s="396"/>
      <c r="D46" s="396"/>
      <c r="E46" s="396"/>
      <c r="F46" s="396"/>
      <c r="G46" s="397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24.95" customHeight="1" x14ac:dyDescent="0.35">
      <c r="B47" s="94" t="s">
        <v>88</v>
      </c>
      <c r="C47" s="399" t="s">
        <v>89</v>
      </c>
      <c r="D47" s="399"/>
      <c r="E47" s="399"/>
      <c r="F47" s="399"/>
      <c r="G47" s="97" t="s">
        <v>67</v>
      </c>
      <c r="H47" s="85"/>
      <c r="I47" s="86" t="s">
        <v>58</v>
      </c>
      <c r="J47" s="87"/>
      <c r="K47" s="87"/>
      <c r="L47" s="182"/>
      <c r="M47" s="85"/>
      <c r="N47" s="85"/>
      <c r="O47" s="85"/>
      <c r="P47" s="85"/>
      <c r="Q47" s="85"/>
      <c r="R47" s="85"/>
      <c r="S47" s="85"/>
      <c r="T47" s="85"/>
      <c r="U47" s="220"/>
      <c r="V47" s="220"/>
      <c r="W47" s="220"/>
    </row>
    <row r="48" spans="2:23" ht="39.950000000000003" customHeight="1" x14ac:dyDescent="0.35">
      <c r="B48" s="428" t="s">
        <v>6</v>
      </c>
      <c r="C48" s="430" t="s">
        <v>90</v>
      </c>
      <c r="D48" s="146" t="s">
        <v>91</v>
      </c>
      <c r="E48" s="147" t="s">
        <v>92</v>
      </c>
      <c r="F48" s="148" t="s">
        <v>94</v>
      </c>
      <c r="G48" s="432">
        <f>IF((D49*E49*F49)-(G19*0.06)&lt;0,0,((D49*E49*F49)-(G19*0.06)))</f>
        <v>30.223800000000011</v>
      </c>
      <c r="H48" s="149"/>
      <c r="I48" s="426" t="s">
        <v>264</v>
      </c>
      <c r="J48" s="427"/>
      <c r="K48" s="427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9.950000000000003" customHeight="1" x14ac:dyDescent="0.35">
      <c r="B49" s="429"/>
      <c r="C49" s="431"/>
      <c r="D49" s="150">
        <v>2</v>
      </c>
      <c r="E49" s="147">
        <v>4.2</v>
      </c>
      <c r="F49" s="151">
        <v>15</v>
      </c>
      <c r="G49" s="433"/>
      <c r="H49" s="149"/>
      <c r="I49" s="426"/>
      <c r="J49" s="427"/>
      <c r="K49" s="427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9.950000000000003" customHeight="1" x14ac:dyDescent="0.35">
      <c r="B50" s="428" t="s">
        <v>7</v>
      </c>
      <c r="C50" s="434" t="s">
        <v>93</v>
      </c>
      <c r="D50" s="435"/>
      <c r="E50" s="152" t="s">
        <v>92</v>
      </c>
      <c r="F50" s="153" t="s">
        <v>94</v>
      </c>
      <c r="G50" s="432">
        <f>(E51*F51)*(100%-20%)</f>
        <v>348</v>
      </c>
      <c r="H50" s="149"/>
      <c r="I50" s="426" t="s">
        <v>247</v>
      </c>
      <c r="J50" s="427"/>
      <c r="K50" s="427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39.950000000000003" customHeight="1" x14ac:dyDescent="0.35">
      <c r="B51" s="429"/>
      <c r="C51" s="436"/>
      <c r="D51" s="437"/>
      <c r="E51" s="154">
        <v>29</v>
      </c>
      <c r="F51" s="155">
        <v>15</v>
      </c>
      <c r="G51" s="433"/>
      <c r="H51" s="85"/>
      <c r="I51" s="426"/>
      <c r="J51" s="427"/>
      <c r="K51" s="427"/>
      <c r="L51" s="225"/>
      <c r="M51" s="226"/>
      <c r="N51" s="226"/>
      <c r="O51" s="226"/>
      <c r="P51" s="226"/>
      <c r="Q51" s="226"/>
      <c r="R51" s="226"/>
      <c r="S51" s="226"/>
      <c r="T51" s="226"/>
      <c r="U51" s="220"/>
      <c r="V51" s="220"/>
      <c r="W51" s="220"/>
    </row>
    <row r="52" spans="2:23" ht="24.95" customHeight="1" x14ac:dyDescent="0.35">
      <c r="B52" s="134" t="s">
        <v>8</v>
      </c>
      <c r="C52" s="438" t="s">
        <v>95</v>
      </c>
      <c r="D52" s="439"/>
      <c r="E52" s="439"/>
      <c r="F52" s="440"/>
      <c r="G52" s="137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9</v>
      </c>
      <c r="C53" s="438" t="s">
        <v>96</v>
      </c>
      <c r="D53" s="439"/>
      <c r="E53" s="439"/>
      <c r="F53" s="440"/>
      <c r="G53" s="156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x14ac:dyDescent="0.35">
      <c r="B54" s="134" t="s">
        <v>10</v>
      </c>
      <c r="C54" s="438" t="s">
        <v>97</v>
      </c>
      <c r="D54" s="439"/>
      <c r="E54" s="439"/>
      <c r="F54" s="440"/>
      <c r="G54" s="157">
        <v>0</v>
      </c>
      <c r="H54" s="112"/>
      <c r="I54" s="90" t="s">
        <v>248</v>
      </c>
      <c r="J54" s="91"/>
      <c r="K54" s="91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thickBot="1" x14ac:dyDescent="0.45">
      <c r="B55" s="134" t="s">
        <v>18</v>
      </c>
      <c r="C55" s="445" t="s">
        <v>11</v>
      </c>
      <c r="D55" s="446"/>
      <c r="E55" s="446"/>
      <c r="F55" s="447"/>
      <c r="G55" s="157"/>
      <c r="H55" s="112"/>
      <c r="I55" s="113" t="s">
        <v>154</v>
      </c>
      <c r="J55" s="215"/>
      <c r="K55" s="215"/>
      <c r="L55" s="221"/>
      <c r="M55" s="85"/>
      <c r="N55" s="85"/>
      <c r="O55" s="85"/>
      <c r="P55" s="85"/>
      <c r="Q55" s="85"/>
      <c r="R55" s="85"/>
      <c r="S55" s="85"/>
      <c r="T55" s="85"/>
      <c r="U55" s="220"/>
      <c r="V55" s="220"/>
      <c r="W55" s="220"/>
    </row>
    <row r="56" spans="2:23" ht="24.95" customHeight="1" x14ac:dyDescent="0.4">
      <c r="B56" s="141"/>
      <c r="C56" s="142"/>
      <c r="D56" s="142"/>
      <c r="E56" s="142"/>
      <c r="F56" s="158" t="s">
        <v>71</v>
      </c>
      <c r="G56" s="145">
        <f>SUM(G48:G55)</f>
        <v>378.22379999999998</v>
      </c>
      <c r="H56" s="85"/>
      <c r="I56" s="216"/>
      <c r="J56" s="216"/>
      <c r="K56" s="216"/>
      <c r="L56" s="235"/>
      <c r="M56" s="235"/>
      <c r="N56" s="235"/>
      <c r="O56" s="235"/>
      <c r="P56" s="235"/>
      <c r="Q56" s="235"/>
      <c r="R56" s="235"/>
      <c r="S56" s="235"/>
      <c r="T56" s="235"/>
      <c r="U56" s="220"/>
      <c r="V56" s="220"/>
      <c r="W56" s="220"/>
    </row>
    <row r="57" spans="2:23" ht="24.95" customHeight="1" x14ac:dyDescent="0.35">
      <c r="B57" s="115"/>
      <c r="C57" s="116"/>
      <c r="D57" s="116"/>
      <c r="E57" s="390" t="s">
        <v>23</v>
      </c>
      <c r="F57" s="391"/>
      <c r="G57" s="160">
        <f>G34+G45+G56</f>
        <v>1469.4521694779999</v>
      </c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3.25" customHeight="1" x14ac:dyDescent="0.4">
      <c r="B58" s="448"/>
      <c r="C58" s="449"/>
      <c r="D58" s="449"/>
      <c r="E58" s="449"/>
      <c r="F58" s="449"/>
      <c r="G58" s="450"/>
      <c r="H58" s="85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20"/>
      <c r="V58" s="220"/>
      <c r="W58" s="220"/>
    </row>
    <row r="59" spans="2:23" ht="24.95" customHeight="1" thickBot="1" x14ac:dyDescent="0.4">
      <c r="B59" s="393" t="s">
        <v>24</v>
      </c>
      <c r="C59" s="390"/>
      <c r="D59" s="390"/>
      <c r="E59" s="390"/>
      <c r="F59" s="390"/>
      <c r="G59" s="394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2" t="s">
        <v>99</v>
      </c>
      <c r="C60" s="441" t="s">
        <v>100</v>
      </c>
      <c r="D60" s="441"/>
      <c r="E60" s="441"/>
      <c r="F60" s="163" t="s">
        <v>64</v>
      </c>
      <c r="G60" s="164" t="s">
        <v>67</v>
      </c>
      <c r="H60" s="85"/>
      <c r="I60" s="86" t="s">
        <v>58</v>
      </c>
      <c r="J60" s="87"/>
      <c r="K60" s="87"/>
      <c r="L60" s="182"/>
      <c r="M60" s="85"/>
      <c r="N60" s="85"/>
      <c r="O60" s="85"/>
      <c r="P60" s="85"/>
      <c r="Q60" s="85"/>
      <c r="R60" s="85"/>
      <c r="S60" s="85"/>
      <c r="T60" s="85"/>
      <c r="U60" s="220"/>
      <c r="V60" s="220"/>
      <c r="W60" s="220"/>
    </row>
    <row r="61" spans="2:23" ht="24.95" customHeight="1" x14ac:dyDescent="0.35">
      <c r="B61" s="165" t="s">
        <v>6</v>
      </c>
      <c r="C61" s="442" t="s">
        <v>25</v>
      </c>
      <c r="D61" s="443"/>
      <c r="E61" s="444"/>
      <c r="F61" s="166">
        <v>4.1999999999999997E-3</v>
      </c>
      <c r="G61" s="167">
        <f>G24*F61</f>
        <v>6.7043339999999993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7</v>
      </c>
      <c r="C62" s="442" t="s">
        <v>26</v>
      </c>
      <c r="D62" s="443"/>
      <c r="E62" s="444"/>
      <c r="F62" s="166">
        <v>2.9999999999999997E-4</v>
      </c>
      <c r="G62" s="167">
        <f>G24*F62</f>
        <v>0.47888099999999995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24.95" customHeight="1" x14ac:dyDescent="0.35">
      <c r="B63" s="165" t="s">
        <v>8</v>
      </c>
      <c r="C63" s="168" t="s">
        <v>110</v>
      </c>
      <c r="D63" s="169"/>
      <c r="E63" s="170"/>
      <c r="F63" s="166">
        <v>3.44E-2</v>
      </c>
      <c r="G63" s="167">
        <f>G24*F63</f>
        <v>54.911687999999998</v>
      </c>
      <c r="H63" s="85"/>
      <c r="I63" s="426" t="s">
        <v>109</v>
      </c>
      <c r="J63" s="427"/>
      <c r="K63" s="427"/>
      <c r="L63" s="227"/>
      <c r="M63" s="228"/>
      <c r="N63" s="228"/>
      <c r="O63" s="228"/>
      <c r="P63" s="228"/>
      <c r="Q63" s="228"/>
      <c r="R63" s="228"/>
      <c r="S63" s="228"/>
      <c r="T63" s="228"/>
      <c r="U63" s="220"/>
      <c r="V63" s="220"/>
      <c r="W63" s="220"/>
    </row>
    <row r="64" spans="2:23" ht="84.95" customHeight="1" x14ac:dyDescent="0.35">
      <c r="B64" s="134" t="s">
        <v>9</v>
      </c>
      <c r="C64" s="445" t="s">
        <v>101</v>
      </c>
      <c r="D64" s="446"/>
      <c r="E64" s="447"/>
      <c r="F64" s="171">
        <v>1.9400000000000001E-2</v>
      </c>
      <c r="G64" s="172">
        <f>G24*F64</f>
        <v>30.967638000000001</v>
      </c>
      <c r="H64" s="85"/>
      <c r="I64" s="497" t="s">
        <v>98</v>
      </c>
      <c r="J64" s="498"/>
      <c r="K64" s="498"/>
      <c r="L64" s="229"/>
      <c r="M64" s="230"/>
      <c r="N64" s="230"/>
      <c r="O64" s="230"/>
      <c r="P64" s="230"/>
      <c r="Q64" s="230"/>
      <c r="R64" s="230"/>
      <c r="S64" s="230"/>
      <c r="T64" s="230"/>
      <c r="U64" s="220"/>
      <c r="V64" s="220"/>
      <c r="W64" s="220"/>
    </row>
    <row r="65" spans="2:23" ht="24.95" customHeight="1" x14ac:dyDescent="0.35">
      <c r="B65" s="134" t="s">
        <v>10</v>
      </c>
      <c r="C65" s="438" t="s">
        <v>102</v>
      </c>
      <c r="D65" s="439"/>
      <c r="E65" s="440"/>
      <c r="F65" s="120">
        <f>F45</f>
        <v>0.39800000000000008</v>
      </c>
      <c r="G65" s="103">
        <f>G64*F65</f>
        <v>12.325119924000003</v>
      </c>
      <c r="H65" s="85"/>
      <c r="I65" s="197"/>
      <c r="J65" s="198"/>
      <c r="K65" s="198"/>
      <c r="L65" s="225"/>
      <c r="M65" s="226"/>
      <c r="N65" s="226"/>
      <c r="O65" s="226"/>
      <c r="P65" s="226"/>
      <c r="Q65" s="226"/>
      <c r="R65" s="226"/>
      <c r="S65" s="226"/>
      <c r="T65" s="226"/>
      <c r="U65" s="220"/>
      <c r="V65" s="220"/>
      <c r="W65" s="220"/>
    </row>
    <row r="66" spans="2:23" ht="24.95" customHeight="1" x14ac:dyDescent="0.35">
      <c r="B66" s="134" t="s">
        <v>12</v>
      </c>
      <c r="C66" s="438" t="s">
        <v>111</v>
      </c>
      <c r="D66" s="439"/>
      <c r="E66" s="440"/>
      <c r="F66" s="173" t="s">
        <v>112</v>
      </c>
      <c r="G66" s="103">
        <f>F66*G24</f>
        <v>0.98968739999999999</v>
      </c>
      <c r="H66" s="85"/>
      <c r="I66" s="426" t="s">
        <v>109</v>
      </c>
      <c r="J66" s="427"/>
      <c r="K66" s="427"/>
      <c r="L66" s="227"/>
      <c r="M66" s="228"/>
      <c r="N66" s="228"/>
      <c r="O66" s="228"/>
      <c r="P66" s="228"/>
      <c r="Q66" s="228"/>
      <c r="R66" s="228"/>
      <c r="S66" s="228"/>
      <c r="T66" s="228"/>
      <c r="U66" s="220"/>
      <c r="V66" s="220"/>
      <c r="W66" s="220"/>
    </row>
    <row r="67" spans="2:23" ht="24.95" customHeight="1" thickBot="1" x14ac:dyDescent="0.4">
      <c r="B67" s="115"/>
      <c r="C67" s="116"/>
      <c r="D67" s="390" t="s">
        <v>52</v>
      </c>
      <c r="E67" s="391"/>
      <c r="F67" s="175">
        <f>SUM(F61:F66)</f>
        <v>0.45630000000000009</v>
      </c>
      <c r="G67" s="160">
        <f>SUM(G61:G66)</f>
        <v>106.377348324</v>
      </c>
      <c r="H67" s="85"/>
      <c r="I67" s="457" t="s">
        <v>262</v>
      </c>
      <c r="J67" s="458"/>
      <c r="K67" s="458"/>
      <c r="L67" s="459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3.25" customHeight="1" x14ac:dyDescent="0.4">
      <c r="B68" s="392"/>
      <c r="C68" s="374"/>
      <c r="D68" s="374"/>
      <c r="E68" s="374"/>
      <c r="F68" s="374"/>
      <c r="G68" s="37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thickBot="1" x14ac:dyDescent="0.4">
      <c r="B69" s="393" t="s">
        <v>27</v>
      </c>
      <c r="C69" s="390"/>
      <c r="D69" s="390"/>
      <c r="E69" s="390"/>
      <c r="F69" s="390"/>
      <c r="G69" s="394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220"/>
      <c r="V69" s="220"/>
      <c r="W69" s="220"/>
    </row>
    <row r="70" spans="2:23" ht="24.95" customHeight="1" x14ac:dyDescent="0.35">
      <c r="B70" s="162" t="s">
        <v>114</v>
      </c>
      <c r="C70" s="441" t="s">
        <v>115</v>
      </c>
      <c r="D70" s="441"/>
      <c r="E70" s="441"/>
      <c r="F70" s="163" t="s">
        <v>64</v>
      </c>
      <c r="G70" s="176" t="s">
        <v>67</v>
      </c>
      <c r="H70" s="85"/>
      <c r="I70" s="86" t="s">
        <v>58</v>
      </c>
      <c r="J70" s="87"/>
      <c r="K70" s="87"/>
      <c r="L70" s="182"/>
      <c r="M70" s="231"/>
      <c r="N70" s="231"/>
      <c r="O70" s="231"/>
      <c r="P70" s="231"/>
      <c r="Q70" s="231"/>
      <c r="R70" s="231"/>
      <c r="S70" s="231"/>
      <c r="T70" s="231"/>
      <c r="U70" s="220"/>
      <c r="V70" s="220"/>
      <c r="W70" s="220"/>
    </row>
    <row r="71" spans="2:23" ht="24.95" customHeight="1" x14ac:dyDescent="0.35">
      <c r="B71" s="165" t="s">
        <v>6</v>
      </c>
      <c r="C71" s="442" t="s">
        <v>103</v>
      </c>
      <c r="D71" s="443"/>
      <c r="E71" s="444"/>
      <c r="F71" s="166">
        <v>8.3299999999999999E-2</v>
      </c>
      <c r="G71" s="167">
        <f>(G19+G21)*F71</f>
        <v>132.969291</v>
      </c>
      <c r="H71" s="85"/>
      <c r="I71" s="177" t="s">
        <v>117</v>
      </c>
      <c r="J71" s="178"/>
      <c r="K71" s="178"/>
      <c r="L71" s="232"/>
      <c r="M71" s="233"/>
      <c r="N71" s="233"/>
      <c r="O71" s="233"/>
      <c r="P71" s="233"/>
      <c r="Q71" s="233"/>
      <c r="R71" s="233"/>
      <c r="S71" s="233"/>
      <c r="T71" s="233"/>
      <c r="U71" s="220"/>
      <c r="V71" s="220"/>
      <c r="W71" s="220"/>
    </row>
    <row r="72" spans="2:23" ht="24.95" customHeight="1" x14ac:dyDescent="0.35">
      <c r="B72" s="165" t="s">
        <v>7</v>
      </c>
      <c r="C72" s="442" t="s">
        <v>116</v>
      </c>
      <c r="D72" s="443"/>
      <c r="E72" s="444"/>
      <c r="F72" s="166">
        <v>1.3899999999999999E-2</v>
      </c>
      <c r="G72" s="167">
        <f>G24*F72</f>
        <v>22.188153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65" t="s">
        <v>8</v>
      </c>
      <c r="C73" s="442" t="s">
        <v>104</v>
      </c>
      <c r="D73" s="443"/>
      <c r="E73" s="444"/>
      <c r="F73" s="166">
        <v>2.8E-3</v>
      </c>
      <c r="G73" s="167">
        <f>G24*F73</f>
        <v>4.4695559999999999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9</v>
      </c>
      <c r="C74" s="438" t="s">
        <v>113</v>
      </c>
      <c r="D74" s="439"/>
      <c r="E74" s="440"/>
      <c r="F74" s="171">
        <v>2.0000000000000001E-4</v>
      </c>
      <c r="G74" s="172">
        <f>G24*F74</f>
        <v>0.31925400000000004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10</v>
      </c>
      <c r="C75" s="438" t="s">
        <v>105</v>
      </c>
      <c r="D75" s="439"/>
      <c r="E75" s="440"/>
      <c r="F75" s="179">
        <v>6.9999999999999999E-4</v>
      </c>
      <c r="G75" s="103">
        <f>G24*F75</f>
        <v>1.117389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35">
      <c r="B76" s="134" t="s">
        <v>12</v>
      </c>
      <c r="C76" s="438" t="s">
        <v>106</v>
      </c>
      <c r="D76" s="439"/>
      <c r="E76" s="440"/>
      <c r="F76" s="179">
        <v>2.8999999999999998E-3</v>
      </c>
      <c r="G76" s="103">
        <f>G24*F76</f>
        <v>4.6291829999999994</v>
      </c>
      <c r="H76" s="85"/>
      <c r="I76" s="177" t="s">
        <v>109</v>
      </c>
      <c r="J76" s="178"/>
      <c r="K76" s="178"/>
      <c r="L76" s="227"/>
      <c r="M76" s="228"/>
      <c r="N76" s="228"/>
      <c r="O76" s="228"/>
      <c r="P76" s="228"/>
      <c r="Q76" s="228"/>
      <c r="R76" s="228"/>
      <c r="S76" s="228"/>
      <c r="T76" s="228"/>
      <c r="U76" s="220"/>
      <c r="V76" s="220"/>
      <c r="W76" s="220"/>
    </row>
    <row r="77" spans="2:23" ht="24.95" customHeight="1" x14ac:dyDescent="0.4">
      <c r="B77" s="134" t="s">
        <v>18</v>
      </c>
      <c r="C77" s="438" t="s">
        <v>28</v>
      </c>
      <c r="D77" s="439"/>
      <c r="E77" s="440"/>
      <c r="F77" s="218"/>
      <c r="G77" s="103"/>
      <c r="H77" s="85"/>
      <c r="I77" s="270" t="s">
        <v>154</v>
      </c>
      <c r="J77" s="208"/>
      <c r="K77" s="271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4">
      <c r="B78" s="141"/>
      <c r="C78" s="142"/>
      <c r="D78" s="142"/>
      <c r="E78" s="95" t="s">
        <v>108</v>
      </c>
      <c r="F78" s="181">
        <f>SUM(F71:F77)</f>
        <v>0.1038</v>
      </c>
      <c r="G78" s="145">
        <f>SUM(G71:G77)</f>
        <v>165.69282600000003</v>
      </c>
      <c r="H78" s="85"/>
      <c r="I78" s="272"/>
      <c r="J78" s="208"/>
      <c r="K78" s="271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x14ac:dyDescent="0.35">
      <c r="B79" s="134" t="s">
        <v>20</v>
      </c>
      <c r="C79" s="373" t="s">
        <v>107</v>
      </c>
      <c r="D79" s="374"/>
      <c r="E79" s="374"/>
      <c r="F79" s="418"/>
      <c r="G79" s="103">
        <f>G78*F45</f>
        <v>65.945744748000024</v>
      </c>
      <c r="H79" s="85"/>
      <c r="I79" s="272"/>
      <c r="J79" s="208"/>
      <c r="K79" s="271"/>
      <c r="L79" s="85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4.95" customHeight="1" thickBot="1" x14ac:dyDescent="0.4">
      <c r="B80" s="115"/>
      <c r="C80" s="116"/>
      <c r="D80" s="116"/>
      <c r="E80" s="390" t="s">
        <v>29</v>
      </c>
      <c r="F80" s="391"/>
      <c r="G80" s="160">
        <f>G78+G79</f>
        <v>231.63857074800006</v>
      </c>
      <c r="H80" s="85"/>
      <c r="I80" s="457" t="s">
        <v>262</v>
      </c>
      <c r="J80" s="458"/>
      <c r="K80" s="458"/>
      <c r="L80" s="459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7" customHeight="1" x14ac:dyDescent="0.4">
      <c r="B81" s="392"/>
      <c r="C81" s="374"/>
      <c r="D81" s="374"/>
      <c r="E81" s="374"/>
      <c r="F81" s="374"/>
      <c r="G81" s="37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thickBot="1" x14ac:dyDescent="0.4">
      <c r="B82" s="393" t="s">
        <v>30</v>
      </c>
      <c r="C82" s="390"/>
      <c r="D82" s="390"/>
      <c r="E82" s="390"/>
      <c r="F82" s="390"/>
      <c r="G82" s="394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220"/>
      <c r="V82" s="220"/>
      <c r="W82" s="220"/>
    </row>
    <row r="83" spans="2:24" ht="24.95" customHeight="1" x14ac:dyDescent="0.35">
      <c r="B83" s="162" t="s">
        <v>152</v>
      </c>
      <c r="C83" s="441" t="s">
        <v>153</v>
      </c>
      <c r="D83" s="441"/>
      <c r="E83" s="441"/>
      <c r="F83" s="441"/>
      <c r="G83" s="176" t="s">
        <v>67</v>
      </c>
      <c r="H83" s="85"/>
      <c r="I83" s="86" t="s">
        <v>58</v>
      </c>
      <c r="J83" s="182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20"/>
      <c r="V83" s="220"/>
      <c r="W83" s="220"/>
    </row>
    <row r="84" spans="2:24" ht="24.95" customHeight="1" x14ac:dyDescent="0.35">
      <c r="B84" s="134" t="s">
        <v>6</v>
      </c>
      <c r="C84" s="438" t="s">
        <v>31</v>
      </c>
      <c r="D84" s="439"/>
      <c r="E84" s="439"/>
      <c r="F84" s="440"/>
      <c r="G84" s="103">
        <v>0</v>
      </c>
      <c r="H84" s="85"/>
      <c r="I84" s="493" t="s">
        <v>245</v>
      </c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35">
      <c r="B85" s="134" t="s">
        <v>7</v>
      </c>
      <c r="C85" s="438" t="s">
        <v>169</v>
      </c>
      <c r="D85" s="439"/>
      <c r="E85" s="439"/>
      <c r="F85" s="440"/>
      <c r="G85" s="103">
        <v>0</v>
      </c>
      <c r="H85" s="85"/>
      <c r="I85" s="493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8</v>
      </c>
      <c r="C86" s="445" t="s">
        <v>32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4">
      <c r="B87" s="134" t="s">
        <v>9</v>
      </c>
      <c r="C87" s="445" t="s">
        <v>326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x14ac:dyDescent="0.35">
      <c r="B88" s="134" t="s">
        <v>10</v>
      </c>
      <c r="C88" s="445" t="s">
        <v>327</v>
      </c>
      <c r="D88" s="446"/>
      <c r="E88" s="446"/>
      <c r="F88" s="447"/>
      <c r="G88" s="135">
        <v>0</v>
      </c>
      <c r="H88" s="85"/>
      <c r="I88" s="90"/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thickBot="1" x14ac:dyDescent="0.45">
      <c r="B89" s="134" t="s">
        <v>12</v>
      </c>
      <c r="C89" s="438" t="s">
        <v>11</v>
      </c>
      <c r="D89" s="439"/>
      <c r="E89" s="439"/>
      <c r="F89" s="440"/>
      <c r="G89" s="157">
        <v>0</v>
      </c>
      <c r="H89" s="85"/>
      <c r="I89" s="113" t="s">
        <v>154</v>
      </c>
      <c r="J89" s="221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4.95" customHeight="1" x14ac:dyDescent="0.35">
      <c r="B90" s="115"/>
      <c r="C90" s="116"/>
      <c r="D90" s="116"/>
      <c r="E90" s="390" t="s">
        <v>51</v>
      </c>
      <c r="F90" s="391"/>
      <c r="G90" s="160">
        <f>SUM(G84:G89)</f>
        <v>0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1" x14ac:dyDescent="0.4">
      <c r="B91" s="184"/>
      <c r="C91" s="89"/>
      <c r="D91" s="89"/>
      <c r="E91" s="185"/>
      <c r="F91" s="185"/>
      <c r="G91" s="186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24.95" customHeight="1" thickBot="1" x14ac:dyDescent="0.4">
      <c r="B92" s="393" t="s">
        <v>33</v>
      </c>
      <c r="C92" s="390"/>
      <c r="D92" s="390"/>
      <c r="E92" s="390"/>
      <c r="F92" s="390"/>
      <c r="G92" s="394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220"/>
      <c r="V92" s="220"/>
      <c r="W92" s="220"/>
    </row>
    <row r="93" spans="2:24" ht="69" customHeight="1" x14ac:dyDescent="0.35">
      <c r="B93" s="162" t="s">
        <v>118</v>
      </c>
      <c r="C93" s="187" t="s">
        <v>119</v>
      </c>
      <c r="D93" s="187" t="s">
        <v>139</v>
      </c>
      <c r="E93" s="187" t="s">
        <v>125</v>
      </c>
      <c r="F93" s="187" t="s">
        <v>127</v>
      </c>
      <c r="G93" s="176" t="s">
        <v>67</v>
      </c>
      <c r="H93" s="85"/>
      <c r="I93" s="86" t="s">
        <v>58</v>
      </c>
      <c r="J93" s="87"/>
      <c r="K93" s="87"/>
      <c r="L93" s="182"/>
      <c r="M93" s="231"/>
      <c r="N93" s="231"/>
      <c r="O93" s="231"/>
      <c r="P93" s="231"/>
      <c r="Q93" s="231"/>
      <c r="R93" s="231"/>
      <c r="S93" s="231"/>
      <c r="T93" s="231"/>
      <c r="U93" s="220"/>
      <c r="V93" s="220"/>
      <c r="W93" s="220"/>
      <c r="X93" s="60"/>
    </row>
    <row r="94" spans="2:24" ht="45.75" customHeight="1" x14ac:dyDescent="0.35">
      <c r="B94" s="134" t="s">
        <v>6</v>
      </c>
      <c r="C94" s="188" t="s">
        <v>34</v>
      </c>
      <c r="D94" s="189">
        <f>G24+G57+G67+G80+G90</f>
        <v>3403.7380885500002</v>
      </c>
      <c r="E94" s="190"/>
      <c r="F94" s="191">
        <v>0.05</v>
      </c>
      <c r="G94" s="103">
        <f>D94*F94</f>
        <v>170.18690442750002</v>
      </c>
      <c r="H94" s="85"/>
      <c r="I94" s="460" t="s">
        <v>120</v>
      </c>
      <c r="J94" s="461"/>
      <c r="K94" s="461"/>
      <c r="L94" s="232"/>
      <c r="M94" s="233"/>
      <c r="N94" s="228"/>
      <c r="O94" s="228"/>
      <c r="P94" s="228"/>
      <c r="Q94" s="228"/>
      <c r="R94" s="228"/>
      <c r="S94" s="228"/>
      <c r="T94" s="228"/>
      <c r="U94" s="228"/>
      <c r="V94" s="228"/>
      <c r="W94" s="220"/>
      <c r="X94" s="60"/>
    </row>
    <row r="95" spans="2:24" ht="48.75" customHeight="1" x14ac:dyDescent="0.3">
      <c r="B95" s="134" t="s">
        <v>7</v>
      </c>
      <c r="C95" s="188" t="s">
        <v>35</v>
      </c>
      <c r="D95" s="189">
        <f>G24+G57+G67+G80+G90+G94</f>
        <v>3573.9249929775001</v>
      </c>
      <c r="E95" s="190"/>
      <c r="F95" s="191">
        <v>0.1</v>
      </c>
      <c r="G95" s="103">
        <f>D95*F95</f>
        <v>357.39249929775002</v>
      </c>
      <c r="H95" s="85"/>
      <c r="I95" s="426" t="s">
        <v>121</v>
      </c>
      <c r="J95" s="427"/>
      <c r="K95" s="427"/>
      <c r="L95" s="183"/>
      <c r="M95" s="89"/>
      <c r="N95" s="89"/>
      <c r="O95" s="89"/>
      <c r="P95" s="228"/>
      <c r="Q95" s="228"/>
      <c r="R95" s="228"/>
      <c r="S95" s="228"/>
      <c r="T95" s="228"/>
      <c r="U95" s="228"/>
      <c r="V95" s="228"/>
      <c r="W95" s="228"/>
      <c r="X95" s="72"/>
    </row>
    <row r="96" spans="2:24" ht="47.25" customHeight="1" x14ac:dyDescent="0.35">
      <c r="B96" s="134" t="s">
        <v>8</v>
      </c>
      <c r="C96" s="192" t="s">
        <v>128</v>
      </c>
      <c r="D96" s="193">
        <f>D94+G94+G95</f>
        <v>3931.3174922752501</v>
      </c>
      <c r="E96" s="148"/>
      <c r="F96" s="151"/>
      <c r="G96" s="119">
        <f>D96/(1-E100)</f>
        <v>4429.6535124228176</v>
      </c>
      <c r="H96" s="85"/>
      <c r="I96" s="90" t="s">
        <v>140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36</v>
      </c>
      <c r="D97" s="194"/>
      <c r="E97" s="195">
        <v>1.6500000000000001E-2</v>
      </c>
      <c r="F97" s="179"/>
      <c r="G97" s="119">
        <f>G96*E97</f>
        <v>73.089282954976497</v>
      </c>
      <c r="H97" s="85"/>
      <c r="I97" s="90" t="s">
        <v>156</v>
      </c>
      <c r="J97" s="91"/>
      <c r="K97" s="91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9</v>
      </c>
      <c r="C98" s="99" t="s">
        <v>37</v>
      </c>
      <c r="D98" s="194"/>
      <c r="E98" s="195">
        <v>7.5999999999999998E-2</v>
      </c>
      <c r="F98" s="179"/>
      <c r="G98" s="119">
        <f>G96*E98</f>
        <v>336.6536669441341</v>
      </c>
      <c r="H98" s="85"/>
      <c r="I98" s="90" t="s">
        <v>156</v>
      </c>
      <c r="J98" s="91"/>
      <c r="K98" s="91"/>
      <c r="L98" s="183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35">
      <c r="B99" s="134" t="s">
        <v>12</v>
      </c>
      <c r="C99" s="99" t="s">
        <v>38</v>
      </c>
      <c r="D99" s="194"/>
      <c r="E99" s="196">
        <v>0.02</v>
      </c>
      <c r="F99" s="196"/>
      <c r="G99" s="119">
        <f>G96*E99</f>
        <v>88.593070248456357</v>
      </c>
      <c r="H99" s="85"/>
      <c r="I99" s="270" t="s">
        <v>137</v>
      </c>
      <c r="J99" s="91"/>
      <c r="K99" s="275"/>
      <c r="L99" s="89"/>
      <c r="M99" s="89"/>
      <c r="N99" s="89"/>
      <c r="O99" s="89"/>
      <c r="P99" s="89"/>
      <c r="Q99" s="89"/>
      <c r="R99" s="89"/>
      <c r="S99" s="89"/>
      <c r="T99" s="89"/>
      <c r="U99" s="220"/>
      <c r="V99" s="220"/>
      <c r="W99" s="220"/>
      <c r="X99" s="60"/>
    </row>
    <row r="100" spans="2:24" ht="24.95" customHeight="1" x14ac:dyDescent="0.4">
      <c r="B100" s="134"/>
      <c r="C100" s="99"/>
      <c r="D100" s="129" t="s">
        <v>126</v>
      </c>
      <c r="E100" s="199">
        <f>E97+E98+E99</f>
        <v>0.1125</v>
      </c>
      <c r="F100" s="196"/>
      <c r="G100" s="119"/>
      <c r="H100" s="85"/>
      <c r="I100" s="272"/>
      <c r="J100" s="208"/>
      <c r="K100" s="271"/>
      <c r="L100" s="85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24.95" customHeight="1" thickBot="1" x14ac:dyDescent="0.4">
      <c r="B101" s="115"/>
      <c r="C101" s="116"/>
      <c r="D101" s="116"/>
      <c r="E101" s="472" t="s">
        <v>53</v>
      </c>
      <c r="F101" s="473"/>
      <c r="G101" s="117">
        <f>G94+G95+G97+G98+G99</f>
        <v>1025.915423872817</v>
      </c>
      <c r="H101" s="149"/>
      <c r="I101" s="457" t="s">
        <v>262</v>
      </c>
      <c r="J101" s="458"/>
      <c r="K101" s="458"/>
      <c r="L101" s="459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18" customHeight="1" thickBot="1" x14ac:dyDescent="0.45">
      <c r="B102" s="465"/>
      <c r="C102" s="466"/>
      <c r="D102" s="466"/>
      <c r="E102" s="466"/>
      <c r="F102" s="466"/>
      <c r="G102" s="467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4">
      <c r="B103" s="468" t="s">
        <v>129</v>
      </c>
      <c r="C103" s="469"/>
      <c r="D103" s="469"/>
      <c r="E103" s="469"/>
      <c r="F103" s="469"/>
      <c r="G103" s="47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471" t="s">
        <v>130</v>
      </c>
      <c r="C104" s="441"/>
      <c r="D104" s="441"/>
      <c r="E104" s="441"/>
      <c r="F104" s="441"/>
      <c r="G104" s="201" t="s">
        <v>67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6</v>
      </c>
      <c r="C105" s="438" t="s">
        <v>131</v>
      </c>
      <c r="D105" s="439"/>
      <c r="E105" s="439"/>
      <c r="F105" s="440"/>
      <c r="G105" s="119">
        <f>G24</f>
        <v>1596.27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7</v>
      </c>
      <c r="C106" s="438" t="s">
        <v>132</v>
      </c>
      <c r="D106" s="439"/>
      <c r="E106" s="439"/>
      <c r="F106" s="440"/>
      <c r="G106" s="119">
        <f>G57</f>
        <v>1469.4521694779999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8</v>
      </c>
      <c r="C107" s="438" t="s">
        <v>133</v>
      </c>
      <c r="D107" s="439"/>
      <c r="E107" s="439"/>
      <c r="F107" s="440"/>
      <c r="G107" s="103">
        <f>G67</f>
        <v>106.377348324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9</v>
      </c>
      <c r="C108" s="438" t="s">
        <v>134</v>
      </c>
      <c r="D108" s="439"/>
      <c r="E108" s="439"/>
      <c r="F108" s="440"/>
      <c r="G108" s="103">
        <f>G80</f>
        <v>231.63857074800006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x14ac:dyDescent="0.35">
      <c r="B109" s="98" t="s">
        <v>10</v>
      </c>
      <c r="C109" s="438" t="s">
        <v>135</v>
      </c>
      <c r="D109" s="439"/>
      <c r="E109" s="439"/>
      <c r="F109" s="440"/>
      <c r="G109" s="103">
        <f>G90</f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2" t="s">
        <v>12</v>
      </c>
      <c r="C110" s="462" t="s">
        <v>136</v>
      </c>
      <c r="D110" s="463"/>
      <c r="E110" s="463"/>
      <c r="F110" s="464"/>
      <c r="G110" s="203">
        <f>G101</f>
        <v>1025.915423872817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24.95" customHeight="1" thickBot="1" x14ac:dyDescent="0.4">
      <c r="B111" s="204"/>
      <c r="C111" s="205"/>
      <c r="D111" s="490" t="s">
        <v>138</v>
      </c>
      <c r="E111" s="490"/>
      <c r="F111" s="491"/>
      <c r="G111" s="206">
        <f>SUM(G105:G110)</f>
        <v>4429.6535124228176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220"/>
      <c r="V111" s="220"/>
      <c r="W111" s="220"/>
    </row>
    <row r="112" spans="2:24" ht="18" customHeight="1" x14ac:dyDescent="0.25">
      <c r="B112" s="3"/>
      <c r="C112" s="3"/>
      <c r="D112" s="3"/>
      <c r="E112" s="3"/>
      <c r="F112" s="4"/>
      <c r="G112" s="5"/>
    </row>
    <row r="113" spans="3:14" ht="20.25" x14ac:dyDescent="0.3">
      <c r="C113" s="13"/>
    </row>
    <row r="114" spans="3:14" x14ac:dyDescent="0.25"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</sheetData>
  <sheetProtection deleteColumns="0"/>
  <mergeCells count="120">
    <mergeCell ref="I80:L80"/>
    <mergeCell ref="I101:L101"/>
    <mergeCell ref="I84:I85"/>
    <mergeCell ref="D111:F111"/>
    <mergeCell ref="D67:E67"/>
    <mergeCell ref="I30:K30"/>
    <mergeCell ref="I39:K39"/>
    <mergeCell ref="I48:K49"/>
    <mergeCell ref="I50:K51"/>
    <mergeCell ref="I64:K64"/>
    <mergeCell ref="I95:K95"/>
    <mergeCell ref="I94:K94"/>
    <mergeCell ref="C106:F106"/>
    <mergeCell ref="C107:F107"/>
    <mergeCell ref="C108:F108"/>
    <mergeCell ref="C109:F109"/>
    <mergeCell ref="C110:F110"/>
    <mergeCell ref="B102:G102"/>
    <mergeCell ref="B103:G103"/>
    <mergeCell ref="B104:F104"/>
    <mergeCell ref="C105:F105"/>
    <mergeCell ref="E101:F101"/>
    <mergeCell ref="B92:G92"/>
    <mergeCell ref="C84:F84"/>
    <mergeCell ref="C85:F85"/>
    <mergeCell ref="C86:F86"/>
    <mergeCell ref="C89:F89"/>
    <mergeCell ref="E90:F90"/>
    <mergeCell ref="C77:E77"/>
    <mergeCell ref="C79:F79"/>
    <mergeCell ref="E80:F80"/>
    <mergeCell ref="B81:G81"/>
    <mergeCell ref="B82:G82"/>
    <mergeCell ref="C83:F83"/>
    <mergeCell ref="C87:F87"/>
    <mergeCell ref="C88:F88"/>
    <mergeCell ref="C74:E74"/>
    <mergeCell ref="C75:E75"/>
    <mergeCell ref="C76:E76"/>
    <mergeCell ref="C71:E71"/>
    <mergeCell ref="C72:E72"/>
    <mergeCell ref="C73:E73"/>
    <mergeCell ref="C66:E66"/>
    <mergeCell ref="I66:K66"/>
    <mergeCell ref="B68:G68"/>
    <mergeCell ref="B69:G69"/>
    <mergeCell ref="C70:E70"/>
    <mergeCell ref="I63:K63"/>
    <mergeCell ref="C64:E64"/>
    <mergeCell ref="C65:E65"/>
    <mergeCell ref="I67:L67"/>
    <mergeCell ref="C61:E61"/>
    <mergeCell ref="I61:K61"/>
    <mergeCell ref="C62:E62"/>
    <mergeCell ref="I62:K62"/>
    <mergeCell ref="E57:F57"/>
    <mergeCell ref="B58:G58"/>
    <mergeCell ref="B59:G59"/>
    <mergeCell ref="C60:E60"/>
    <mergeCell ref="C52:F52"/>
    <mergeCell ref="C53:F53"/>
    <mergeCell ref="C54:F54"/>
    <mergeCell ref="C55:F55"/>
    <mergeCell ref="B48:B49"/>
    <mergeCell ref="C48:C49"/>
    <mergeCell ref="G48:G49"/>
    <mergeCell ref="B50:B51"/>
    <mergeCell ref="C50:D51"/>
    <mergeCell ref="G50:G51"/>
    <mergeCell ref="C43:E43"/>
    <mergeCell ref="C44:E44"/>
    <mergeCell ref="B46:G46"/>
    <mergeCell ref="C47:F47"/>
    <mergeCell ref="C40:E40"/>
    <mergeCell ref="C41:E41"/>
    <mergeCell ref="C42:E42"/>
    <mergeCell ref="C37:E37"/>
    <mergeCell ref="C38:E38"/>
    <mergeCell ref="C39:E39"/>
    <mergeCell ref="C30:D30"/>
    <mergeCell ref="C31:D31"/>
    <mergeCell ref="C33:F33"/>
    <mergeCell ref="B35:G35"/>
    <mergeCell ref="C36:E36"/>
    <mergeCell ref="E24:F24"/>
    <mergeCell ref="B26:G26"/>
    <mergeCell ref="B27:G27"/>
    <mergeCell ref="B28:G28"/>
    <mergeCell ref="C29:E29"/>
    <mergeCell ref="B16:G16"/>
    <mergeCell ref="B17:G17"/>
    <mergeCell ref="B13:D14"/>
    <mergeCell ref="E13:G13"/>
    <mergeCell ref="E14:G14"/>
    <mergeCell ref="B15:D15"/>
    <mergeCell ref="E15:G15"/>
    <mergeCell ref="B25:G25"/>
    <mergeCell ref="B10:D10"/>
    <mergeCell ref="E10:G10"/>
    <mergeCell ref="B11:D11"/>
    <mergeCell ref="E11:G11"/>
    <mergeCell ref="B12:G12"/>
    <mergeCell ref="B7:D7"/>
    <mergeCell ref="E7:G7"/>
    <mergeCell ref="B8:D8"/>
    <mergeCell ref="E8:G8"/>
    <mergeCell ref="B9:D9"/>
    <mergeCell ref="E9:G9"/>
    <mergeCell ref="I1:K1"/>
    <mergeCell ref="B4:D4"/>
    <mergeCell ref="E4:G4"/>
    <mergeCell ref="B5:D5"/>
    <mergeCell ref="E5:G5"/>
    <mergeCell ref="B6:D6"/>
    <mergeCell ref="E6:G6"/>
    <mergeCell ref="B1:G1"/>
    <mergeCell ref="B2:D2"/>
    <mergeCell ref="E2:G2"/>
    <mergeCell ref="B3:D3"/>
    <mergeCell ref="E3:G3"/>
  </mergeCells>
  <hyperlinks>
    <hyperlink ref="J2" location="RESUMO!A1" display="&lt;- RESUMO"/>
    <hyperlink ref="I67:L67" r:id="rId1" display="¹Link: https://transparencia.stj.jus.br/wp-content/uploads/Manual_do_Modelo_de_Planilhas_de_Custos_do_STJ.pdf"/>
    <hyperlink ref="I80:L80" r:id="rId2" display="¹Link: https://transparencia.stj.jus.br/wp-content/uploads/Manual_do_Modelo_de_Planilhas_de_Custos_do_STJ.pdf"/>
    <hyperlink ref="I101:L101" r:id="rId3" display="¹Link: https://transparencia.stj.jus.br/wp-content/uploads/Manual_do_Modelo_de_Planilhas_de_Custos_do_STJ.pdf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10" workbookViewId="0">
      <selection activeCell="H25" sqref="H25:H26"/>
    </sheetView>
  </sheetViews>
  <sheetFormatPr defaultRowHeight="15" x14ac:dyDescent="0.25"/>
  <cols>
    <col min="1" max="1" width="5.85546875" customWidth="1"/>
    <col min="2" max="2" width="44.140625" customWidth="1"/>
    <col min="3" max="3" width="51.85546875" customWidth="1"/>
    <col min="4" max="4" width="12.42578125" customWidth="1"/>
    <col min="5" max="5" width="13.85546875" bestFit="1" customWidth="1"/>
    <col min="6" max="6" width="16.85546875" bestFit="1" customWidth="1"/>
    <col min="7" max="7" width="11.5703125" customWidth="1"/>
    <col min="8" max="8" width="17.140625" customWidth="1"/>
    <col min="9" max="9" width="18.140625" customWidth="1"/>
    <col min="10" max="10" width="14.28515625" customWidth="1"/>
    <col min="11" max="11" width="14.7109375" customWidth="1"/>
    <col min="12" max="12" width="18.140625" customWidth="1"/>
  </cols>
  <sheetData>
    <row r="1" spans="1:12" ht="31.5" customHeight="1" x14ac:dyDescent="0.25">
      <c r="A1" s="14"/>
      <c r="B1" s="337" t="s">
        <v>155</v>
      </c>
      <c r="C1" s="337"/>
      <c r="D1" s="337"/>
      <c r="E1" s="337"/>
      <c r="F1" s="337"/>
      <c r="G1" s="337"/>
      <c r="H1" s="30"/>
      <c r="I1" s="30"/>
      <c r="J1" s="30"/>
      <c r="K1" s="30"/>
      <c r="L1" s="30"/>
    </row>
    <row r="2" spans="1:12" ht="30.75" customHeight="1" x14ac:dyDescent="0.3">
      <c r="B2" s="348" t="s">
        <v>196</v>
      </c>
      <c r="C2" s="348"/>
      <c r="D2" s="348"/>
      <c r="E2" s="304"/>
      <c r="F2" s="304"/>
      <c r="G2" s="304"/>
    </row>
    <row r="3" spans="1:12" thickBot="1" x14ac:dyDescent="0.35">
      <c r="A3" s="12"/>
      <c r="B3" s="12"/>
      <c r="C3" s="12"/>
      <c r="D3" s="12"/>
      <c r="E3" s="12"/>
      <c r="F3" s="23"/>
      <c r="G3" s="23"/>
      <c r="H3" s="12"/>
      <c r="I3" s="12"/>
      <c r="J3" s="12"/>
      <c r="K3" s="12"/>
      <c r="L3" s="12"/>
    </row>
    <row r="4" spans="1:12" ht="29.25" thickBot="1" x14ac:dyDescent="0.3">
      <c r="A4" s="12"/>
      <c r="B4" s="31" t="s">
        <v>197</v>
      </c>
      <c r="C4" s="31" t="s">
        <v>198</v>
      </c>
      <c r="D4" s="32" t="s">
        <v>199</v>
      </c>
      <c r="E4" s="31" t="s">
        <v>200</v>
      </c>
      <c r="F4" s="31" t="s">
        <v>201</v>
      </c>
      <c r="G4" s="32" t="s">
        <v>202</v>
      </c>
      <c r="H4" s="49"/>
      <c r="I4" s="12"/>
      <c r="J4" s="12"/>
      <c r="K4" s="12"/>
      <c r="L4" s="12"/>
    </row>
    <row r="5" spans="1:12" ht="21" customHeight="1" thickBot="1" x14ac:dyDescent="0.3">
      <c r="A5" s="24"/>
      <c r="B5" s="40" t="s">
        <v>203</v>
      </c>
      <c r="C5" s="41" t="s">
        <v>278</v>
      </c>
      <c r="D5" s="42">
        <v>1</v>
      </c>
      <c r="E5" s="43">
        <v>9.9</v>
      </c>
      <c r="F5" s="51">
        <f>E5*D5</f>
        <v>9.9</v>
      </c>
      <c r="G5" s="51">
        <f>F5/12</f>
        <v>0.82500000000000007</v>
      </c>
      <c r="H5" s="50">
        <f>G5</f>
        <v>0.82500000000000007</v>
      </c>
      <c r="I5" s="29" t="s">
        <v>280</v>
      </c>
      <c r="J5" s="24"/>
      <c r="K5" s="24"/>
      <c r="L5" s="24"/>
    </row>
    <row r="6" spans="1:12" ht="21" customHeight="1" x14ac:dyDescent="0.25">
      <c r="A6" s="12"/>
      <c r="B6" s="343" t="s">
        <v>205</v>
      </c>
      <c r="C6" s="44" t="s">
        <v>206</v>
      </c>
      <c r="D6" s="42">
        <v>8</v>
      </c>
      <c r="E6" s="43">
        <v>30</v>
      </c>
      <c r="F6" s="51">
        <f t="shared" ref="F6:F66" si="0">E6*D6</f>
        <v>240</v>
      </c>
      <c r="G6" s="51">
        <f>F6/12</f>
        <v>20</v>
      </c>
      <c r="H6" s="338">
        <f>G6+G7</f>
        <v>43.333333333333329</v>
      </c>
      <c r="I6" s="362" t="s">
        <v>280</v>
      </c>
    </row>
    <row r="7" spans="1:12" ht="21" customHeight="1" x14ac:dyDescent="0.25">
      <c r="A7" s="12"/>
      <c r="B7" s="349"/>
      <c r="C7" s="38" t="s">
        <v>207</v>
      </c>
      <c r="D7" s="34">
        <v>8</v>
      </c>
      <c r="E7" s="36">
        <v>35</v>
      </c>
      <c r="F7" s="52">
        <f t="shared" si="0"/>
        <v>280</v>
      </c>
      <c r="G7" s="52">
        <f t="shared" ref="G7:G66" si="1">F7/12</f>
        <v>23.333333333333332</v>
      </c>
      <c r="H7" s="339"/>
      <c r="I7" s="362"/>
    </row>
    <row r="8" spans="1:12" ht="21" customHeight="1" x14ac:dyDescent="0.25">
      <c r="A8" s="26"/>
      <c r="B8" s="349"/>
      <c r="C8" s="38" t="s">
        <v>208</v>
      </c>
      <c r="D8" s="34">
        <v>6</v>
      </c>
      <c r="E8" s="36">
        <v>80</v>
      </c>
      <c r="F8" s="52">
        <f t="shared" si="0"/>
        <v>480</v>
      </c>
      <c r="G8" s="52">
        <f t="shared" si="1"/>
        <v>40</v>
      </c>
      <c r="H8" s="338">
        <f>G8+G9+G10+G11</f>
        <v>55.166666666666664</v>
      </c>
      <c r="I8" s="362" t="s">
        <v>169</v>
      </c>
    </row>
    <row r="9" spans="1:12" ht="21" customHeight="1" x14ac:dyDescent="0.25">
      <c r="A9" s="25"/>
      <c r="B9" s="349"/>
      <c r="C9" s="38" t="s">
        <v>209</v>
      </c>
      <c r="D9" s="34">
        <v>6</v>
      </c>
      <c r="E9" s="36">
        <v>22</v>
      </c>
      <c r="F9" s="52">
        <f t="shared" si="0"/>
        <v>132</v>
      </c>
      <c r="G9" s="52">
        <f t="shared" si="1"/>
        <v>11</v>
      </c>
      <c r="H9" s="339"/>
      <c r="I9" s="362"/>
    </row>
    <row r="10" spans="1:12" ht="21" customHeight="1" x14ac:dyDescent="0.25">
      <c r="A10" s="25"/>
      <c r="B10" s="349"/>
      <c r="C10" s="38" t="s">
        <v>210</v>
      </c>
      <c r="D10" s="34">
        <v>2</v>
      </c>
      <c r="E10" s="36">
        <v>7</v>
      </c>
      <c r="F10" s="52">
        <f t="shared" si="0"/>
        <v>14</v>
      </c>
      <c r="G10" s="52">
        <f t="shared" si="1"/>
        <v>1.1666666666666667</v>
      </c>
      <c r="H10" s="339"/>
      <c r="I10" s="362"/>
    </row>
    <row r="11" spans="1:12" ht="21" customHeight="1" thickBot="1" x14ac:dyDescent="0.3">
      <c r="A11" s="25"/>
      <c r="B11" s="345"/>
      <c r="C11" s="39" t="s">
        <v>211</v>
      </c>
      <c r="D11" s="35">
        <v>12</v>
      </c>
      <c r="E11" s="37">
        <v>3</v>
      </c>
      <c r="F11" s="53">
        <f t="shared" si="0"/>
        <v>36</v>
      </c>
      <c r="G11" s="53">
        <f t="shared" si="1"/>
        <v>3</v>
      </c>
      <c r="H11" s="339"/>
      <c r="I11" s="362"/>
    </row>
    <row r="12" spans="1:12" ht="21" customHeight="1" x14ac:dyDescent="0.25">
      <c r="A12" s="25"/>
      <c r="B12" s="356" t="s">
        <v>246</v>
      </c>
      <c r="C12" s="44" t="s">
        <v>285</v>
      </c>
      <c r="D12" s="42">
        <v>4</v>
      </c>
      <c r="E12" s="43">
        <v>125</v>
      </c>
      <c r="F12" s="51">
        <f t="shared" si="0"/>
        <v>500</v>
      </c>
      <c r="G12" s="51">
        <f>F12/12</f>
        <v>41.666666666666664</v>
      </c>
      <c r="H12" s="338">
        <f>G12+G13</f>
        <v>81.616666666666674</v>
      </c>
      <c r="I12" s="362" t="s">
        <v>280</v>
      </c>
    </row>
    <row r="13" spans="1:12" ht="21" customHeight="1" x14ac:dyDescent="0.25">
      <c r="A13" s="25"/>
      <c r="B13" s="344"/>
      <c r="C13" s="38" t="s">
        <v>232</v>
      </c>
      <c r="D13" s="34">
        <v>6</v>
      </c>
      <c r="E13" s="36">
        <v>79.900000000000006</v>
      </c>
      <c r="F13" s="52">
        <f t="shared" si="0"/>
        <v>479.40000000000003</v>
      </c>
      <c r="G13" s="52">
        <f t="shared" si="1"/>
        <v>39.950000000000003</v>
      </c>
      <c r="H13" s="339"/>
      <c r="I13" s="362"/>
    </row>
    <row r="14" spans="1:12" ht="21" customHeight="1" x14ac:dyDescent="0.25">
      <c r="A14" s="25"/>
      <c r="B14" s="344"/>
      <c r="C14" s="38" t="s">
        <v>220</v>
      </c>
      <c r="D14" s="34">
        <v>3</v>
      </c>
      <c r="E14" s="36">
        <v>29.9</v>
      </c>
      <c r="F14" s="52">
        <f>E14*D14</f>
        <v>89.699999999999989</v>
      </c>
      <c r="G14" s="52">
        <f t="shared" si="1"/>
        <v>7.4749999999999988</v>
      </c>
      <c r="H14" s="338">
        <f>G14+G15</f>
        <v>10.724999999999998</v>
      </c>
      <c r="I14" s="362" t="s">
        <v>169</v>
      </c>
    </row>
    <row r="15" spans="1:12" ht="21" customHeight="1" thickBot="1" x14ac:dyDescent="0.3">
      <c r="A15" s="25"/>
      <c r="B15" s="357"/>
      <c r="C15" s="35" t="s">
        <v>221</v>
      </c>
      <c r="D15" s="35">
        <v>3</v>
      </c>
      <c r="E15" s="37">
        <v>13</v>
      </c>
      <c r="F15" s="53">
        <f t="shared" si="0"/>
        <v>39</v>
      </c>
      <c r="G15" s="53">
        <f t="shared" si="1"/>
        <v>3.25</v>
      </c>
      <c r="H15" s="339"/>
      <c r="I15" s="362"/>
    </row>
    <row r="16" spans="1:12" ht="21" customHeight="1" x14ac:dyDescent="0.25">
      <c r="A16" s="27"/>
      <c r="B16" s="350" t="s">
        <v>212</v>
      </c>
      <c r="C16" s="29" t="s">
        <v>206</v>
      </c>
      <c r="D16" s="34">
        <v>8</v>
      </c>
      <c r="E16" s="36">
        <v>30</v>
      </c>
      <c r="F16" s="51">
        <f t="shared" si="0"/>
        <v>240</v>
      </c>
      <c r="G16" s="51">
        <f t="shared" si="1"/>
        <v>20</v>
      </c>
      <c r="H16" s="338">
        <f>G16+G17</f>
        <v>43.333333333333329</v>
      </c>
      <c r="I16" s="362" t="s">
        <v>280</v>
      </c>
      <c r="J16" s="12"/>
      <c r="K16" s="12"/>
      <c r="L16" s="12"/>
    </row>
    <row r="17" spans="1:12" ht="21" customHeight="1" x14ac:dyDescent="0.25">
      <c r="A17" s="27"/>
      <c r="B17" s="351"/>
      <c r="C17" s="29" t="s">
        <v>286</v>
      </c>
      <c r="D17" s="34">
        <v>8</v>
      </c>
      <c r="E17" s="36">
        <v>35</v>
      </c>
      <c r="F17" s="52">
        <f t="shared" si="0"/>
        <v>280</v>
      </c>
      <c r="G17" s="52">
        <f t="shared" si="1"/>
        <v>23.333333333333332</v>
      </c>
      <c r="H17" s="339"/>
      <c r="I17" s="362"/>
      <c r="J17" s="25"/>
      <c r="K17" s="25"/>
      <c r="L17" s="25"/>
    </row>
    <row r="18" spans="1:12" ht="21" customHeight="1" x14ac:dyDescent="0.25">
      <c r="A18" s="24"/>
      <c r="B18" s="351"/>
      <c r="C18" s="29" t="s">
        <v>214</v>
      </c>
      <c r="D18" s="34">
        <v>6</v>
      </c>
      <c r="E18" s="36">
        <v>80</v>
      </c>
      <c r="F18" s="52">
        <f t="shared" si="0"/>
        <v>480</v>
      </c>
      <c r="G18" s="52">
        <f t="shared" si="1"/>
        <v>40</v>
      </c>
      <c r="H18" s="338">
        <f>G18+G19</f>
        <v>61.666666666666671</v>
      </c>
      <c r="I18" s="362" t="s">
        <v>169</v>
      </c>
      <c r="J18" s="24"/>
      <c r="K18" s="24"/>
      <c r="L18" s="24"/>
    </row>
    <row r="19" spans="1:12" ht="21" customHeight="1" thickBot="1" x14ac:dyDescent="0.3">
      <c r="A19" s="12"/>
      <c r="B19" s="352"/>
      <c r="C19" s="29" t="s">
        <v>215</v>
      </c>
      <c r="D19" s="34">
        <v>2</v>
      </c>
      <c r="E19" s="36">
        <v>130</v>
      </c>
      <c r="F19" s="53">
        <f t="shared" si="0"/>
        <v>260</v>
      </c>
      <c r="G19" s="53">
        <f t="shared" si="1"/>
        <v>21.666666666666668</v>
      </c>
      <c r="H19" s="338"/>
      <c r="I19" s="362"/>
    </row>
    <row r="20" spans="1:12" ht="21" customHeight="1" thickBot="1" x14ac:dyDescent="0.3">
      <c r="A20" s="12"/>
      <c r="B20" s="45" t="s">
        <v>279</v>
      </c>
      <c r="C20" s="46" t="s">
        <v>204</v>
      </c>
      <c r="D20" s="47">
        <v>8</v>
      </c>
      <c r="E20" s="48">
        <v>30</v>
      </c>
      <c r="F20" s="51">
        <f>E20*D20</f>
        <v>240</v>
      </c>
      <c r="G20" s="53">
        <f t="shared" si="1"/>
        <v>20</v>
      </c>
      <c r="H20" s="50">
        <f>G20</f>
        <v>20</v>
      </c>
      <c r="I20" s="29" t="s">
        <v>280</v>
      </c>
    </row>
    <row r="21" spans="1:12" ht="21" customHeight="1" x14ac:dyDescent="0.25">
      <c r="A21" s="26"/>
      <c r="B21" s="343" t="s">
        <v>216</v>
      </c>
      <c r="C21" s="41" t="s">
        <v>204</v>
      </c>
      <c r="D21" s="42">
        <v>8</v>
      </c>
      <c r="E21" s="43">
        <v>30</v>
      </c>
      <c r="F21" s="51">
        <f t="shared" si="0"/>
        <v>240</v>
      </c>
      <c r="G21" s="51">
        <f t="shared" si="1"/>
        <v>20</v>
      </c>
      <c r="H21" s="338">
        <f>G21+G22+G23</f>
        <v>44.158333333333331</v>
      </c>
      <c r="I21" s="362" t="s">
        <v>280</v>
      </c>
    </row>
    <row r="22" spans="1:12" ht="21" customHeight="1" x14ac:dyDescent="0.25">
      <c r="A22" s="26"/>
      <c r="B22" s="344"/>
      <c r="C22" s="29" t="s">
        <v>278</v>
      </c>
      <c r="D22" s="34">
        <v>1</v>
      </c>
      <c r="E22" s="36">
        <v>9.9</v>
      </c>
      <c r="F22" s="52">
        <f t="shared" si="0"/>
        <v>9.9</v>
      </c>
      <c r="G22" s="52">
        <f t="shared" si="1"/>
        <v>0.82500000000000007</v>
      </c>
      <c r="H22" s="338"/>
      <c r="I22" s="362"/>
    </row>
    <row r="23" spans="1:12" ht="21" customHeight="1" thickBot="1" x14ac:dyDescent="0.3">
      <c r="A23" s="25"/>
      <c r="B23" s="345"/>
      <c r="C23" s="33" t="s">
        <v>217</v>
      </c>
      <c r="D23" s="35">
        <v>8</v>
      </c>
      <c r="E23" s="37">
        <v>35</v>
      </c>
      <c r="F23" s="53">
        <f t="shared" si="0"/>
        <v>280</v>
      </c>
      <c r="G23" s="53">
        <f t="shared" si="1"/>
        <v>23.333333333333332</v>
      </c>
      <c r="H23" s="339"/>
      <c r="I23" s="362"/>
    </row>
    <row r="24" spans="1:12" ht="21" customHeight="1" thickBot="1" x14ac:dyDescent="0.3">
      <c r="A24" s="28"/>
      <c r="B24" s="45" t="s">
        <v>218</v>
      </c>
      <c r="C24" s="46" t="s">
        <v>204</v>
      </c>
      <c r="D24" s="47">
        <v>8</v>
      </c>
      <c r="E24" s="48">
        <v>30</v>
      </c>
      <c r="F24" s="51">
        <f t="shared" si="0"/>
        <v>240</v>
      </c>
      <c r="G24" s="53">
        <f t="shared" si="1"/>
        <v>20</v>
      </c>
      <c r="H24" s="50">
        <f>G24</f>
        <v>20</v>
      </c>
      <c r="I24" s="29" t="s">
        <v>280</v>
      </c>
    </row>
    <row r="25" spans="1:12" ht="21" customHeight="1" x14ac:dyDescent="0.25">
      <c r="A25" s="24"/>
      <c r="B25" s="346" t="s">
        <v>219</v>
      </c>
      <c r="C25" s="41" t="s">
        <v>204</v>
      </c>
      <c r="D25" s="42">
        <v>8</v>
      </c>
      <c r="E25" s="43">
        <v>30</v>
      </c>
      <c r="F25" s="51">
        <f t="shared" si="0"/>
        <v>240</v>
      </c>
      <c r="G25" s="51">
        <f t="shared" si="1"/>
        <v>20</v>
      </c>
      <c r="H25" s="338">
        <f>G25+G26</f>
        <v>20.824999999999999</v>
      </c>
      <c r="I25" s="362" t="s">
        <v>280</v>
      </c>
    </row>
    <row r="26" spans="1:12" ht="21" customHeight="1" thickBot="1" x14ac:dyDescent="0.3">
      <c r="A26" s="24"/>
      <c r="B26" s="347"/>
      <c r="C26" s="29" t="s">
        <v>278</v>
      </c>
      <c r="D26" s="34">
        <v>1</v>
      </c>
      <c r="E26" s="36">
        <v>9.9</v>
      </c>
      <c r="F26" s="52">
        <f t="shared" si="0"/>
        <v>9.9</v>
      </c>
      <c r="G26" s="53">
        <f t="shared" si="1"/>
        <v>0.82500000000000007</v>
      </c>
      <c r="H26" s="338"/>
      <c r="I26" s="362"/>
    </row>
    <row r="27" spans="1:12" ht="21" customHeight="1" thickBot="1" x14ac:dyDescent="0.3">
      <c r="A27" s="25"/>
      <c r="B27" s="45" t="s">
        <v>222</v>
      </c>
      <c r="C27" s="46" t="s">
        <v>204</v>
      </c>
      <c r="D27" s="47">
        <v>8</v>
      </c>
      <c r="E27" s="48">
        <v>30</v>
      </c>
      <c r="F27" s="51">
        <f t="shared" si="0"/>
        <v>240</v>
      </c>
      <c r="G27" s="53">
        <f t="shared" si="1"/>
        <v>20</v>
      </c>
      <c r="H27" s="50">
        <f>G27</f>
        <v>20</v>
      </c>
      <c r="I27" s="29" t="s">
        <v>280</v>
      </c>
    </row>
    <row r="28" spans="1:12" ht="21" customHeight="1" x14ac:dyDescent="0.25">
      <c r="A28" s="27"/>
      <c r="B28" s="343" t="s">
        <v>223</v>
      </c>
      <c r="C28" s="41" t="s">
        <v>204</v>
      </c>
      <c r="D28" s="42">
        <v>8</v>
      </c>
      <c r="E28" s="43">
        <v>30</v>
      </c>
      <c r="F28" s="51">
        <f t="shared" si="0"/>
        <v>240</v>
      </c>
      <c r="G28" s="51">
        <f t="shared" si="1"/>
        <v>20</v>
      </c>
      <c r="H28" s="338">
        <f>G28+G30</f>
        <v>43.333333333333329</v>
      </c>
      <c r="I28" s="362" t="s">
        <v>280</v>
      </c>
    </row>
    <row r="29" spans="1:12" ht="21" customHeight="1" x14ac:dyDescent="0.25">
      <c r="A29" s="27"/>
      <c r="B29" s="344"/>
      <c r="C29" s="29" t="s">
        <v>278</v>
      </c>
      <c r="D29" s="34">
        <v>1</v>
      </c>
      <c r="E29" s="36">
        <v>9.9</v>
      </c>
      <c r="F29" s="52">
        <f t="shared" si="0"/>
        <v>9.9</v>
      </c>
      <c r="G29" s="52">
        <f t="shared" si="1"/>
        <v>0.82500000000000007</v>
      </c>
      <c r="H29" s="338"/>
      <c r="I29" s="362"/>
    </row>
    <row r="30" spans="1:12" ht="21" customHeight="1" thickBot="1" x14ac:dyDescent="0.3">
      <c r="A30" s="27"/>
      <c r="B30" s="345"/>
      <c r="C30" s="33" t="s">
        <v>217</v>
      </c>
      <c r="D30" s="35">
        <v>8</v>
      </c>
      <c r="E30" s="37">
        <v>35</v>
      </c>
      <c r="F30" s="53">
        <f t="shared" si="0"/>
        <v>280</v>
      </c>
      <c r="G30" s="53">
        <f t="shared" si="1"/>
        <v>23.333333333333332</v>
      </c>
      <c r="H30" s="339"/>
      <c r="I30" s="362"/>
    </row>
    <row r="31" spans="1:12" ht="21" customHeight="1" x14ac:dyDescent="0.25">
      <c r="B31" s="343" t="s">
        <v>225</v>
      </c>
      <c r="C31" s="41" t="s">
        <v>204</v>
      </c>
      <c r="D31" s="42">
        <v>8</v>
      </c>
      <c r="E31" s="43">
        <v>30</v>
      </c>
      <c r="F31" s="51">
        <f t="shared" si="0"/>
        <v>240</v>
      </c>
      <c r="G31" s="51">
        <f t="shared" si="1"/>
        <v>20</v>
      </c>
      <c r="H31" s="338">
        <f>G31+G32+G33</f>
        <v>44.158333333333331</v>
      </c>
      <c r="I31" s="362" t="s">
        <v>280</v>
      </c>
    </row>
    <row r="32" spans="1:12" ht="21" customHeight="1" x14ac:dyDescent="0.25">
      <c r="B32" s="344"/>
      <c r="C32" s="29" t="s">
        <v>278</v>
      </c>
      <c r="D32" s="34">
        <v>1</v>
      </c>
      <c r="E32" s="36">
        <v>9.9</v>
      </c>
      <c r="F32" s="52">
        <f t="shared" si="0"/>
        <v>9.9</v>
      </c>
      <c r="G32" s="52">
        <f t="shared" si="1"/>
        <v>0.82500000000000007</v>
      </c>
      <c r="H32" s="338"/>
      <c r="I32" s="362"/>
    </row>
    <row r="33" spans="2:9" ht="21" customHeight="1" thickBot="1" x14ac:dyDescent="0.3">
      <c r="B33" s="345"/>
      <c r="C33" s="33" t="s">
        <v>224</v>
      </c>
      <c r="D33" s="35">
        <v>8</v>
      </c>
      <c r="E33" s="37">
        <v>35</v>
      </c>
      <c r="F33" s="53">
        <f t="shared" si="0"/>
        <v>280</v>
      </c>
      <c r="G33" s="53">
        <f t="shared" si="1"/>
        <v>23.333333333333332</v>
      </c>
      <c r="H33" s="339"/>
      <c r="I33" s="362"/>
    </row>
    <row r="34" spans="2:9" ht="21" customHeight="1" x14ac:dyDescent="0.25">
      <c r="B34" s="340" t="s">
        <v>284</v>
      </c>
      <c r="C34" s="41" t="s">
        <v>206</v>
      </c>
      <c r="D34" s="42">
        <v>8</v>
      </c>
      <c r="E34" s="43">
        <v>30</v>
      </c>
      <c r="F34" s="51">
        <f t="shared" si="0"/>
        <v>240</v>
      </c>
      <c r="G34" s="51">
        <f t="shared" si="1"/>
        <v>20</v>
      </c>
      <c r="H34" s="338">
        <f>G34+G35</f>
        <v>43.333333333333329</v>
      </c>
      <c r="I34" s="362" t="s">
        <v>280</v>
      </c>
    </row>
    <row r="35" spans="2:9" ht="21" customHeight="1" x14ac:dyDescent="0.25">
      <c r="B35" s="341"/>
      <c r="C35" s="29" t="s">
        <v>213</v>
      </c>
      <c r="D35" s="34">
        <v>8</v>
      </c>
      <c r="E35" s="36">
        <v>35</v>
      </c>
      <c r="F35" s="52">
        <f t="shared" si="0"/>
        <v>280</v>
      </c>
      <c r="G35" s="52">
        <f t="shared" si="1"/>
        <v>23.333333333333332</v>
      </c>
      <c r="H35" s="339"/>
      <c r="I35" s="362"/>
    </row>
    <row r="36" spans="2:9" ht="21" customHeight="1" x14ac:dyDescent="0.25">
      <c r="B36" s="341"/>
      <c r="C36" s="29" t="s">
        <v>226</v>
      </c>
      <c r="D36" s="34">
        <v>1</v>
      </c>
      <c r="E36" s="36">
        <v>49</v>
      </c>
      <c r="F36" s="52">
        <f t="shared" si="0"/>
        <v>49</v>
      </c>
      <c r="G36" s="52">
        <f t="shared" si="1"/>
        <v>4.083333333333333</v>
      </c>
      <c r="H36" s="338">
        <f>G36+G37+G38+G39</f>
        <v>104.08333333333333</v>
      </c>
      <c r="I36" s="362" t="s">
        <v>169</v>
      </c>
    </row>
    <row r="37" spans="2:9" ht="21" customHeight="1" x14ac:dyDescent="0.25">
      <c r="B37" s="341"/>
      <c r="C37" s="29" t="s">
        <v>227</v>
      </c>
      <c r="D37" s="34">
        <v>48</v>
      </c>
      <c r="E37" s="36">
        <v>16</v>
      </c>
      <c r="F37" s="52">
        <f t="shared" si="0"/>
        <v>768</v>
      </c>
      <c r="G37" s="52">
        <f t="shared" si="1"/>
        <v>64</v>
      </c>
      <c r="H37" s="339"/>
      <c r="I37" s="362"/>
    </row>
    <row r="38" spans="2:9" ht="21" customHeight="1" x14ac:dyDescent="0.25">
      <c r="B38" s="341"/>
      <c r="C38" s="29" t="s">
        <v>211</v>
      </c>
      <c r="D38" s="34">
        <v>24</v>
      </c>
      <c r="E38" s="36">
        <v>3</v>
      </c>
      <c r="F38" s="52">
        <f t="shared" si="0"/>
        <v>72</v>
      </c>
      <c r="G38" s="52">
        <f t="shared" si="1"/>
        <v>6</v>
      </c>
      <c r="H38" s="339"/>
      <c r="I38" s="362"/>
    </row>
    <row r="39" spans="2:9" ht="21" customHeight="1" thickBot="1" x14ac:dyDescent="0.3">
      <c r="B39" s="342"/>
      <c r="C39" s="33" t="s">
        <v>228</v>
      </c>
      <c r="D39" s="35">
        <v>6</v>
      </c>
      <c r="E39" s="37">
        <v>60</v>
      </c>
      <c r="F39" s="53">
        <f t="shared" si="0"/>
        <v>360</v>
      </c>
      <c r="G39" s="53">
        <f t="shared" si="1"/>
        <v>30</v>
      </c>
      <c r="H39" s="339"/>
      <c r="I39" s="362"/>
    </row>
    <row r="40" spans="2:9" ht="21" customHeight="1" x14ac:dyDescent="0.25">
      <c r="B40" s="343" t="s">
        <v>281</v>
      </c>
      <c r="C40" s="41" t="s">
        <v>249</v>
      </c>
      <c r="D40" s="42">
        <v>8</v>
      </c>
      <c r="E40" s="43">
        <v>30</v>
      </c>
      <c r="F40" s="51">
        <f t="shared" si="0"/>
        <v>240</v>
      </c>
      <c r="G40" s="51">
        <f t="shared" si="1"/>
        <v>20</v>
      </c>
      <c r="H40" s="338">
        <f>G40+G41</f>
        <v>43.333333333333329</v>
      </c>
      <c r="I40" s="362" t="s">
        <v>280</v>
      </c>
    </row>
    <row r="41" spans="2:9" ht="21" customHeight="1" x14ac:dyDescent="0.25">
      <c r="B41" s="349"/>
      <c r="C41" s="29" t="s">
        <v>213</v>
      </c>
      <c r="D41" s="34">
        <v>8</v>
      </c>
      <c r="E41" s="36">
        <v>35</v>
      </c>
      <c r="F41" s="52">
        <f t="shared" si="0"/>
        <v>280</v>
      </c>
      <c r="G41" s="52">
        <f t="shared" si="1"/>
        <v>23.333333333333332</v>
      </c>
      <c r="H41" s="339"/>
      <c r="I41" s="362"/>
    </row>
    <row r="42" spans="2:9" ht="21" customHeight="1" x14ac:dyDescent="0.25">
      <c r="B42" s="361"/>
      <c r="C42" s="29" t="s">
        <v>283</v>
      </c>
      <c r="D42" s="34">
        <v>1</v>
      </c>
      <c r="E42" s="36">
        <v>10.9</v>
      </c>
      <c r="F42" s="52">
        <f t="shared" si="0"/>
        <v>10.9</v>
      </c>
      <c r="G42" s="52">
        <f t="shared" si="1"/>
        <v>0.90833333333333333</v>
      </c>
      <c r="H42" s="338">
        <f>G42+G43+G44+G45+G46</f>
        <v>78.041666666666657</v>
      </c>
      <c r="I42" s="362" t="s">
        <v>169</v>
      </c>
    </row>
    <row r="43" spans="2:9" ht="21" customHeight="1" x14ac:dyDescent="0.25">
      <c r="B43" s="361"/>
      <c r="C43" s="29" t="s">
        <v>255</v>
      </c>
      <c r="D43" s="34">
        <v>2</v>
      </c>
      <c r="E43" s="36">
        <v>25</v>
      </c>
      <c r="F43" s="52">
        <f t="shared" si="0"/>
        <v>50</v>
      </c>
      <c r="G43" s="52">
        <f t="shared" si="1"/>
        <v>4.166666666666667</v>
      </c>
      <c r="H43" s="338"/>
      <c r="I43" s="362"/>
    </row>
    <row r="44" spans="2:9" ht="21" customHeight="1" x14ac:dyDescent="0.25">
      <c r="B44" s="361"/>
      <c r="C44" s="29" t="s">
        <v>282</v>
      </c>
      <c r="D44" s="34">
        <v>6</v>
      </c>
      <c r="E44" s="36">
        <v>20</v>
      </c>
      <c r="F44" s="52">
        <f t="shared" si="0"/>
        <v>120</v>
      </c>
      <c r="G44" s="52">
        <f t="shared" si="1"/>
        <v>10</v>
      </c>
      <c r="H44" s="338"/>
      <c r="I44" s="362"/>
    </row>
    <row r="45" spans="2:9" ht="21" customHeight="1" x14ac:dyDescent="0.25">
      <c r="B45" s="361"/>
      <c r="C45" s="29" t="s">
        <v>250</v>
      </c>
      <c r="D45" s="34">
        <v>2</v>
      </c>
      <c r="E45" s="36">
        <v>55</v>
      </c>
      <c r="F45" s="52">
        <f t="shared" si="0"/>
        <v>110</v>
      </c>
      <c r="G45" s="52">
        <f t="shared" si="1"/>
        <v>9.1666666666666661</v>
      </c>
      <c r="H45" s="338"/>
      <c r="I45" s="362"/>
    </row>
    <row r="46" spans="2:9" ht="21" customHeight="1" thickBot="1" x14ac:dyDescent="0.3">
      <c r="B46" s="345"/>
      <c r="C46" s="33" t="s">
        <v>251</v>
      </c>
      <c r="D46" s="35">
        <v>24</v>
      </c>
      <c r="E46" s="37">
        <v>26.9</v>
      </c>
      <c r="F46" s="53">
        <f t="shared" si="0"/>
        <v>645.59999999999991</v>
      </c>
      <c r="G46" s="53">
        <f t="shared" si="1"/>
        <v>53.79999999999999</v>
      </c>
      <c r="H46" s="338"/>
      <c r="I46" s="362"/>
    </row>
    <row r="47" spans="2:9" ht="21" customHeight="1" x14ac:dyDescent="0.25">
      <c r="B47" s="343" t="s">
        <v>230</v>
      </c>
      <c r="C47" s="41" t="s">
        <v>204</v>
      </c>
      <c r="D47" s="42">
        <v>8</v>
      </c>
      <c r="E47" s="43">
        <v>30</v>
      </c>
      <c r="F47" s="51">
        <f t="shared" si="0"/>
        <v>240</v>
      </c>
      <c r="G47" s="51">
        <f t="shared" si="1"/>
        <v>20</v>
      </c>
      <c r="H47" s="338">
        <f>G47+G48+G49</f>
        <v>44.158333333333331</v>
      </c>
      <c r="I47" s="362" t="s">
        <v>280</v>
      </c>
    </row>
    <row r="48" spans="2:9" ht="21" customHeight="1" x14ac:dyDescent="0.25">
      <c r="B48" s="344"/>
      <c r="C48" s="29" t="s">
        <v>278</v>
      </c>
      <c r="D48" s="34">
        <v>1</v>
      </c>
      <c r="E48" s="36">
        <v>9.9</v>
      </c>
      <c r="F48" s="52">
        <f t="shared" si="0"/>
        <v>9.9</v>
      </c>
      <c r="G48" s="52">
        <f t="shared" si="1"/>
        <v>0.82500000000000007</v>
      </c>
      <c r="H48" s="338"/>
      <c r="I48" s="362"/>
    </row>
    <row r="49" spans="2:9" ht="21" customHeight="1" thickBot="1" x14ac:dyDescent="0.3">
      <c r="B49" s="345"/>
      <c r="C49" s="33" t="s">
        <v>224</v>
      </c>
      <c r="D49" s="35">
        <v>8</v>
      </c>
      <c r="E49" s="37">
        <v>35</v>
      </c>
      <c r="F49" s="53">
        <f t="shared" si="0"/>
        <v>280</v>
      </c>
      <c r="G49" s="53">
        <f t="shared" si="1"/>
        <v>23.333333333333332</v>
      </c>
      <c r="H49" s="339"/>
      <c r="I49" s="362"/>
    </row>
    <row r="50" spans="2:9" ht="21" customHeight="1" thickBot="1" x14ac:dyDescent="0.3">
      <c r="B50" s="45" t="s">
        <v>231</v>
      </c>
      <c r="C50" s="46" t="s">
        <v>278</v>
      </c>
      <c r="D50" s="47">
        <v>1</v>
      </c>
      <c r="E50" s="48">
        <v>9.9</v>
      </c>
      <c r="F50" s="51">
        <f t="shared" si="0"/>
        <v>9.9</v>
      </c>
      <c r="G50" s="53">
        <f t="shared" si="1"/>
        <v>0.82500000000000007</v>
      </c>
      <c r="H50" s="50">
        <f>G50</f>
        <v>0.82500000000000007</v>
      </c>
      <c r="I50" s="29" t="s">
        <v>280</v>
      </c>
    </row>
    <row r="51" spans="2:9" ht="21" customHeight="1" x14ac:dyDescent="0.25">
      <c r="B51" s="358" t="s">
        <v>233</v>
      </c>
      <c r="C51" s="41" t="s">
        <v>206</v>
      </c>
      <c r="D51" s="42">
        <v>8</v>
      </c>
      <c r="E51" s="43">
        <v>30</v>
      </c>
      <c r="F51" s="51">
        <f t="shared" si="0"/>
        <v>240</v>
      </c>
      <c r="G51" s="51">
        <f t="shared" si="1"/>
        <v>20</v>
      </c>
      <c r="H51" s="338">
        <f>G51+G52</f>
        <v>60</v>
      </c>
      <c r="I51" s="362" t="s">
        <v>280</v>
      </c>
    </row>
    <row r="52" spans="2:9" ht="21" customHeight="1" x14ac:dyDescent="0.25">
      <c r="B52" s="359"/>
      <c r="C52" s="29" t="s">
        <v>229</v>
      </c>
      <c r="D52" s="34">
        <v>8</v>
      </c>
      <c r="E52" s="36">
        <v>60</v>
      </c>
      <c r="F52" s="52">
        <f t="shared" si="0"/>
        <v>480</v>
      </c>
      <c r="G52" s="52">
        <f t="shared" si="1"/>
        <v>40</v>
      </c>
      <c r="H52" s="339"/>
      <c r="I52" s="362"/>
    </row>
    <row r="53" spans="2:9" ht="21" customHeight="1" thickBot="1" x14ac:dyDescent="0.3">
      <c r="B53" s="360"/>
      <c r="C53" s="33" t="s">
        <v>211</v>
      </c>
      <c r="D53" s="35">
        <v>4</v>
      </c>
      <c r="E53" s="37">
        <v>3</v>
      </c>
      <c r="F53" s="53">
        <f t="shared" si="0"/>
        <v>12</v>
      </c>
      <c r="G53" s="53">
        <f t="shared" si="1"/>
        <v>1</v>
      </c>
      <c r="H53" s="50">
        <f>G53</f>
        <v>1</v>
      </c>
      <c r="I53" s="29" t="s">
        <v>169</v>
      </c>
    </row>
    <row r="54" spans="2:9" ht="21" customHeight="1" x14ac:dyDescent="0.25">
      <c r="B54" s="353" t="s">
        <v>253</v>
      </c>
      <c r="C54" s="42" t="s">
        <v>206</v>
      </c>
      <c r="D54" s="42">
        <v>8</v>
      </c>
      <c r="E54" s="43">
        <v>30</v>
      </c>
      <c r="F54" s="51">
        <f t="shared" si="0"/>
        <v>240</v>
      </c>
      <c r="G54" s="51">
        <f t="shared" si="1"/>
        <v>20</v>
      </c>
      <c r="H54" s="50">
        <f>G54</f>
        <v>20</v>
      </c>
      <c r="I54" s="29" t="s">
        <v>280</v>
      </c>
    </row>
    <row r="55" spans="2:9" ht="21" customHeight="1" x14ac:dyDescent="0.25">
      <c r="B55" s="354"/>
      <c r="C55" s="34" t="s">
        <v>210</v>
      </c>
      <c r="D55" s="34">
        <v>4</v>
      </c>
      <c r="E55" s="36">
        <v>7</v>
      </c>
      <c r="F55" s="52">
        <f t="shared" si="0"/>
        <v>28</v>
      </c>
      <c r="G55" s="52">
        <f t="shared" si="1"/>
        <v>2.3333333333333335</v>
      </c>
      <c r="H55" s="338">
        <f>G55+G56</f>
        <v>4.3333333333333339</v>
      </c>
      <c r="I55" s="362" t="s">
        <v>169</v>
      </c>
    </row>
    <row r="56" spans="2:9" ht="21" customHeight="1" thickBot="1" x14ac:dyDescent="0.3">
      <c r="B56" s="355"/>
      <c r="C56" s="35" t="s">
        <v>254</v>
      </c>
      <c r="D56" s="35">
        <v>8</v>
      </c>
      <c r="E56" s="37">
        <v>3</v>
      </c>
      <c r="F56" s="53">
        <f t="shared" si="0"/>
        <v>24</v>
      </c>
      <c r="G56" s="53">
        <f t="shared" si="1"/>
        <v>2</v>
      </c>
      <c r="H56" s="338"/>
      <c r="I56" s="362"/>
    </row>
    <row r="57" spans="2:9" ht="21" customHeight="1" thickBot="1" x14ac:dyDescent="0.3">
      <c r="B57" s="45" t="s">
        <v>234</v>
      </c>
      <c r="C57" s="46" t="s">
        <v>204</v>
      </c>
      <c r="D57" s="47">
        <v>8</v>
      </c>
      <c r="E57" s="48">
        <v>30</v>
      </c>
      <c r="F57" s="51">
        <f t="shared" si="0"/>
        <v>240</v>
      </c>
      <c r="G57" s="53">
        <f t="shared" si="1"/>
        <v>20</v>
      </c>
      <c r="H57" s="50">
        <f>G57</f>
        <v>20</v>
      </c>
      <c r="I57" s="29" t="s">
        <v>280</v>
      </c>
    </row>
    <row r="58" spans="2:9" ht="21" customHeight="1" x14ac:dyDescent="0.25">
      <c r="B58" s="343" t="s">
        <v>235</v>
      </c>
      <c r="C58" s="41" t="s">
        <v>206</v>
      </c>
      <c r="D58" s="42">
        <v>8</v>
      </c>
      <c r="E58" s="43">
        <v>30</v>
      </c>
      <c r="F58" s="51">
        <f t="shared" si="0"/>
        <v>240</v>
      </c>
      <c r="G58" s="51">
        <f t="shared" si="1"/>
        <v>20</v>
      </c>
      <c r="H58" s="338">
        <f>G58+G59</f>
        <v>43.333333333333329</v>
      </c>
      <c r="I58" s="362" t="s">
        <v>280</v>
      </c>
    </row>
    <row r="59" spans="2:9" ht="21" customHeight="1" x14ac:dyDescent="0.25">
      <c r="B59" s="349"/>
      <c r="C59" s="29" t="s">
        <v>236</v>
      </c>
      <c r="D59" s="34">
        <v>8</v>
      </c>
      <c r="E59" s="36">
        <v>35</v>
      </c>
      <c r="F59" s="52">
        <f t="shared" si="0"/>
        <v>280</v>
      </c>
      <c r="G59" s="52">
        <f t="shared" si="1"/>
        <v>23.333333333333332</v>
      </c>
      <c r="H59" s="339"/>
      <c r="I59" s="362"/>
    </row>
    <row r="60" spans="2:9" ht="21" customHeight="1" x14ac:dyDescent="0.25">
      <c r="B60" s="349"/>
      <c r="C60" s="29" t="s">
        <v>237</v>
      </c>
      <c r="D60" s="34">
        <v>48</v>
      </c>
      <c r="E60" s="36">
        <v>30</v>
      </c>
      <c r="F60" s="52">
        <f t="shared" si="0"/>
        <v>1440</v>
      </c>
      <c r="G60" s="52">
        <f t="shared" si="1"/>
        <v>120</v>
      </c>
      <c r="H60" s="338">
        <f>G60+G61+G62</f>
        <v>124.83333333333333</v>
      </c>
      <c r="I60" s="362" t="s">
        <v>169</v>
      </c>
    </row>
    <row r="61" spans="2:9" ht="21" customHeight="1" x14ac:dyDescent="0.25">
      <c r="B61" s="349"/>
      <c r="C61" s="29" t="s">
        <v>238</v>
      </c>
      <c r="D61" s="34">
        <v>10</v>
      </c>
      <c r="E61" s="36">
        <v>3</v>
      </c>
      <c r="F61" s="52">
        <f t="shared" si="0"/>
        <v>30</v>
      </c>
      <c r="G61" s="52">
        <f t="shared" si="1"/>
        <v>2.5</v>
      </c>
      <c r="H61" s="339"/>
      <c r="I61" s="362"/>
    </row>
    <row r="62" spans="2:9" ht="21" customHeight="1" thickBot="1" x14ac:dyDescent="0.3">
      <c r="B62" s="345"/>
      <c r="C62" s="33" t="s">
        <v>210</v>
      </c>
      <c r="D62" s="35">
        <v>4</v>
      </c>
      <c r="E62" s="37">
        <v>7</v>
      </c>
      <c r="F62" s="53">
        <f t="shared" si="0"/>
        <v>28</v>
      </c>
      <c r="G62" s="53">
        <f t="shared" si="1"/>
        <v>2.3333333333333335</v>
      </c>
      <c r="H62" s="339"/>
      <c r="I62" s="362"/>
    </row>
    <row r="63" spans="2:9" ht="21" customHeight="1" x14ac:dyDescent="0.25">
      <c r="B63" s="343" t="s">
        <v>239</v>
      </c>
      <c r="C63" s="41" t="s">
        <v>206</v>
      </c>
      <c r="D63" s="42">
        <v>8</v>
      </c>
      <c r="E63" s="43">
        <v>30</v>
      </c>
      <c r="F63" s="51">
        <f t="shared" si="0"/>
        <v>240</v>
      </c>
      <c r="G63" s="51">
        <f t="shared" si="1"/>
        <v>20</v>
      </c>
      <c r="H63" s="338">
        <f>G63+G64</f>
        <v>43.333333333333329</v>
      </c>
      <c r="I63" s="362" t="s">
        <v>280</v>
      </c>
    </row>
    <row r="64" spans="2:9" ht="21" customHeight="1" x14ac:dyDescent="0.25">
      <c r="B64" s="349"/>
      <c r="C64" s="29" t="s">
        <v>236</v>
      </c>
      <c r="D64" s="34">
        <v>8</v>
      </c>
      <c r="E64" s="36">
        <v>35</v>
      </c>
      <c r="F64" s="52">
        <f t="shared" si="0"/>
        <v>280</v>
      </c>
      <c r="G64" s="52">
        <f t="shared" si="1"/>
        <v>23.333333333333332</v>
      </c>
      <c r="H64" s="339"/>
      <c r="I64" s="362"/>
    </row>
    <row r="65" spans="2:9" ht="21" customHeight="1" x14ac:dyDescent="0.25">
      <c r="B65" s="349"/>
      <c r="C65" s="29" t="s">
        <v>240</v>
      </c>
      <c r="D65" s="34">
        <v>48</v>
      </c>
      <c r="E65" s="36">
        <v>20</v>
      </c>
      <c r="F65" s="52">
        <f t="shared" si="0"/>
        <v>960</v>
      </c>
      <c r="G65" s="52">
        <f t="shared" si="1"/>
        <v>80</v>
      </c>
      <c r="H65" s="338">
        <f>G65+G66</f>
        <v>110</v>
      </c>
      <c r="I65" s="362" t="s">
        <v>169</v>
      </c>
    </row>
    <row r="66" spans="2:9" ht="21" customHeight="1" thickBot="1" x14ac:dyDescent="0.3">
      <c r="B66" s="345"/>
      <c r="C66" s="33" t="s">
        <v>241</v>
      </c>
      <c r="D66" s="35">
        <v>6</v>
      </c>
      <c r="E66" s="37">
        <v>60</v>
      </c>
      <c r="F66" s="53">
        <f t="shared" si="0"/>
        <v>360</v>
      </c>
      <c r="G66" s="53">
        <f t="shared" si="1"/>
        <v>30</v>
      </c>
      <c r="H66" s="339"/>
      <c r="I66" s="362"/>
    </row>
  </sheetData>
  <mergeCells count="58">
    <mergeCell ref="I55:I56"/>
    <mergeCell ref="I58:I59"/>
    <mergeCell ref="I60:I62"/>
    <mergeCell ref="I63:I64"/>
    <mergeCell ref="I65:I66"/>
    <mergeCell ref="I47:I49"/>
    <mergeCell ref="I51:I52"/>
    <mergeCell ref="H42:H46"/>
    <mergeCell ref="I42:I46"/>
    <mergeCell ref="H47:H49"/>
    <mergeCell ref="H51:H52"/>
    <mergeCell ref="I31:I33"/>
    <mergeCell ref="I34:I35"/>
    <mergeCell ref="I36:I39"/>
    <mergeCell ref="I40:I41"/>
    <mergeCell ref="I18:I19"/>
    <mergeCell ref="I21:I23"/>
    <mergeCell ref="I25:I26"/>
    <mergeCell ref="I28:I30"/>
    <mergeCell ref="I6:I7"/>
    <mergeCell ref="I8:I11"/>
    <mergeCell ref="I12:I13"/>
    <mergeCell ref="I14:I15"/>
    <mergeCell ref="I16:I17"/>
    <mergeCell ref="B63:B66"/>
    <mergeCell ref="H58:H59"/>
    <mergeCell ref="H60:H62"/>
    <mergeCell ref="H63:H64"/>
    <mergeCell ref="H65:H66"/>
    <mergeCell ref="H55:H56"/>
    <mergeCell ref="B58:B62"/>
    <mergeCell ref="B54:B56"/>
    <mergeCell ref="H18:H19"/>
    <mergeCell ref="H12:H13"/>
    <mergeCell ref="H14:H15"/>
    <mergeCell ref="B12:B15"/>
    <mergeCell ref="H40:H41"/>
    <mergeCell ref="H36:H39"/>
    <mergeCell ref="H21:H23"/>
    <mergeCell ref="H28:H30"/>
    <mergeCell ref="H31:H33"/>
    <mergeCell ref="H34:H35"/>
    <mergeCell ref="H25:H26"/>
    <mergeCell ref="B51:B53"/>
    <mergeCell ref="B40:B46"/>
    <mergeCell ref="B47:B49"/>
    <mergeCell ref="B25:B26"/>
    <mergeCell ref="B2:D2"/>
    <mergeCell ref="B6:B11"/>
    <mergeCell ref="B16:B19"/>
    <mergeCell ref="B21:B23"/>
    <mergeCell ref="B28:B30"/>
    <mergeCell ref="B31:B33"/>
    <mergeCell ref="B1:G1"/>
    <mergeCell ref="H6:H7"/>
    <mergeCell ref="H8:H11"/>
    <mergeCell ref="H16:H17"/>
    <mergeCell ref="B34:B3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4"/>
  <sheetViews>
    <sheetView topLeftCell="A71" zoomScale="60" zoomScaleNormal="60" workbookViewId="0">
      <selection activeCell="B87" sqref="B87:G89"/>
    </sheetView>
  </sheetViews>
  <sheetFormatPr defaultColWidth="9.140625" defaultRowHeight="15" x14ac:dyDescent="0.25"/>
  <cols>
    <col min="1" max="1" width="3.28515625" customWidth="1"/>
    <col min="2" max="2" width="9.85546875" customWidth="1"/>
    <col min="3" max="3" width="50.7109375" customWidth="1"/>
    <col min="4" max="4" width="33.28515625" customWidth="1"/>
    <col min="5" max="5" width="32.140625" customWidth="1"/>
    <col min="6" max="6" width="34.7109375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0" ht="24.95" customHeight="1" thickBot="1" x14ac:dyDescent="0.3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</row>
    <row r="2" spans="2:20" ht="24.95" customHeight="1" x14ac:dyDescent="0.3">
      <c r="B2" s="366" t="s">
        <v>0</v>
      </c>
      <c r="C2" s="367"/>
      <c r="D2" s="367"/>
      <c r="E2" s="368"/>
      <c r="F2" s="369"/>
      <c r="G2" s="370"/>
      <c r="H2" s="85"/>
      <c r="I2" s="8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</row>
    <row r="3" spans="2:20" ht="24.95" customHeight="1" x14ac:dyDescent="0.3">
      <c r="B3" s="371" t="s">
        <v>1</v>
      </c>
      <c r="C3" s="372"/>
      <c r="D3" s="372"/>
      <c r="E3" s="373"/>
      <c r="F3" s="374"/>
      <c r="G3" s="375"/>
      <c r="H3" s="89"/>
      <c r="I3" s="90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</row>
    <row r="4" spans="2:20" ht="24.95" customHeight="1" x14ac:dyDescent="0.35">
      <c r="B4" s="371" t="s">
        <v>2</v>
      </c>
      <c r="C4" s="372"/>
      <c r="D4" s="372"/>
      <c r="E4" s="373"/>
      <c r="F4" s="374"/>
      <c r="G4" s="375"/>
      <c r="H4" s="89"/>
      <c r="I4" s="90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2:20" ht="24.95" customHeight="1" x14ac:dyDescent="0.3">
      <c r="B5" s="381" t="s">
        <v>55</v>
      </c>
      <c r="C5" s="382"/>
      <c r="D5" s="383"/>
      <c r="E5" s="378"/>
      <c r="F5" s="379"/>
      <c r="G5" s="380"/>
      <c r="H5" s="89"/>
      <c r="I5" s="90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</row>
    <row r="6" spans="2:20" ht="24.95" customHeight="1" x14ac:dyDescent="0.3">
      <c r="B6" s="371" t="s">
        <v>3</v>
      </c>
      <c r="C6" s="372"/>
      <c r="D6" s="372"/>
      <c r="E6" s="373" t="s">
        <v>56</v>
      </c>
      <c r="F6" s="374"/>
      <c r="G6" s="375"/>
      <c r="H6" s="89"/>
      <c r="I6" s="90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spans="2:20" ht="24.95" customHeight="1" x14ac:dyDescent="0.3">
      <c r="B7" s="376" t="s">
        <v>40</v>
      </c>
      <c r="C7" s="377"/>
      <c r="D7" s="377"/>
      <c r="E7" s="378">
        <v>2025</v>
      </c>
      <c r="F7" s="379"/>
      <c r="G7" s="380"/>
      <c r="H7" s="89"/>
      <c r="I7" s="90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spans="2:20" ht="24.95" customHeight="1" x14ac:dyDescent="0.3">
      <c r="B8" s="387" t="s">
        <v>57</v>
      </c>
      <c r="C8" s="388"/>
      <c r="D8" s="389"/>
      <c r="E8" s="378"/>
      <c r="F8" s="379"/>
      <c r="G8" s="380"/>
      <c r="H8" s="89"/>
      <c r="I8" s="90"/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2:20" ht="24.95" customHeight="1" x14ac:dyDescent="0.3">
      <c r="B9" s="387" t="s">
        <v>45</v>
      </c>
      <c r="C9" s="388"/>
      <c r="D9" s="389"/>
      <c r="E9" s="373" t="s">
        <v>189</v>
      </c>
      <c r="F9" s="374"/>
      <c r="G9" s="375"/>
      <c r="H9" s="85"/>
      <c r="I9" s="90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2:20" ht="24.95" customHeight="1" x14ac:dyDescent="0.3">
      <c r="B10" s="371" t="s">
        <v>4</v>
      </c>
      <c r="C10" s="372"/>
      <c r="D10" s="372"/>
      <c r="E10" s="373">
        <v>12</v>
      </c>
      <c r="F10" s="374"/>
      <c r="G10" s="375"/>
      <c r="H10" s="89"/>
      <c r="I10" s="90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spans="2:20" ht="24.95" customHeight="1" x14ac:dyDescent="0.3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90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spans="2:20" ht="24.95" customHeight="1" x14ac:dyDescent="0.35">
      <c r="B12" s="384"/>
      <c r="C12" s="385"/>
      <c r="D12" s="385"/>
      <c r="E12" s="385"/>
      <c r="F12" s="373"/>
      <c r="G12" s="386"/>
      <c r="H12" s="89"/>
      <c r="I12" s="90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spans="2:20" ht="24.95" customHeight="1" x14ac:dyDescent="0.3">
      <c r="B13" s="404" t="s">
        <v>41</v>
      </c>
      <c r="C13" s="405"/>
      <c r="D13" s="406"/>
      <c r="E13" s="410" t="s">
        <v>310</v>
      </c>
      <c r="F13" s="411"/>
      <c r="G13" s="412"/>
      <c r="H13" s="89"/>
      <c r="I13" s="90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</row>
    <row r="14" spans="2:20" ht="24.95" customHeight="1" x14ac:dyDescent="0.3">
      <c r="B14" s="407"/>
      <c r="C14" s="408"/>
      <c r="D14" s="409"/>
      <c r="E14" s="413" t="s">
        <v>308</v>
      </c>
      <c r="F14" s="414"/>
      <c r="G14" s="415"/>
      <c r="H14" s="89"/>
      <c r="I14" s="90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</row>
    <row r="15" spans="2:20" ht="24.95" customHeight="1" thickBot="1" x14ac:dyDescent="0.35">
      <c r="B15" s="416" t="s">
        <v>42</v>
      </c>
      <c r="C15" s="417"/>
      <c r="D15" s="417"/>
      <c r="E15" s="373">
        <v>1</v>
      </c>
      <c r="F15" s="374"/>
      <c r="G15" s="375"/>
      <c r="H15" s="89"/>
      <c r="I15" s="113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</row>
    <row r="16" spans="2:20" ht="24.95" customHeight="1" x14ac:dyDescent="0.3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</row>
    <row r="17" spans="2:20" ht="24.95" customHeight="1" thickBot="1" x14ac:dyDescent="0.35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</row>
    <row r="18" spans="2:20" ht="24.95" customHeight="1" x14ac:dyDescent="0.3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87"/>
      <c r="L18" s="88"/>
      <c r="M18" s="85"/>
      <c r="N18" s="85"/>
      <c r="O18" s="85"/>
      <c r="P18" s="85"/>
      <c r="Q18" s="85"/>
      <c r="R18" s="85"/>
      <c r="S18" s="85"/>
      <c r="T18" s="85"/>
    </row>
    <row r="19" spans="2:20" ht="24.95" customHeight="1" x14ac:dyDescent="0.3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325</v>
      </c>
      <c r="J19" s="105"/>
      <c r="K19" s="208"/>
      <c r="L19" s="209"/>
      <c r="M19" s="85"/>
      <c r="N19" s="85"/>
      <c r="O19" s="85"/>
      <c r="P19" s="85"/>
      <c r="Q19" s="85"/>
      <c r="R19" s="85"/>
      <c r="S19" s="85"/>
      <c r="T19" s="85"/>
    </row>
    <row r="20" spans="2:20" ht="24.95" customHeight="1" x14ac:dyDescent="0.3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7.2557727272727268</v>
      </c>
      <c r="G20" s="103">
        <f>F20</f>
        <v>7.2557727272727268</v>
      </c>
      <c r="H20" s="85"/>
      <c r="I20" s="90" t="s">
        <v>158</v>
      </c>
      <c r="J20" s="91"/>
      <c r="K20" s="91"/>
      <c r="L20" s="92"/>
      <c r="M20" s="89"/>
      <c r="N20" s="89"/>
      <c r="O20" s="89"/>
      <c r="P20" s="89"/>
      <c r="Q20" s="85"/>
      <c r="R20" s="85"/>
      <c r="S20" s="85"/>
      <c r="T20" s="85"/>
    </row>
    <row r="21" spans="2:20" ht="24.95" customHeight="1" x14ac:dyDescent="0.35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14"/>
      <c r="K21" s="214"/>
      <c r="L21" s="284"/>
      <c r="M21" s="241"/>
      <c r="N21" s="241"/>
      <c r="O21" s="241"/>
      <c r="P21" s="241"/>
      <c r="Q21" s="241"/>
      <c r="R21" s="241"/>
      <c r="S21" s="241"/>
      <c r="T21" s="241"/>
    </row>
    <row r="22" spans="2:20" ht="24.95" customHeight="1" x14ac:dyDescent="0.3">
      <c r="B22" s="98" t="s">
        <v>9</v>
      </c>
      <c r="C22" s="99" t="s">
        <v>69</v>
      </c>
      <c r="D22" s="237">
        <v>0.2</v>
      </c>
      <c r="E22" s="108">
        <v>120</v>
      </c>
      <c r="F22" s="106">
        <f>F20*D22</f>
        <v>1.4511545454545454</v>
      </c>
      <c r="G22" s="103">
        <f>F22*E22</f>
        <v>174.13854545454544</v>
      </c>
      <c r="H22" s="85"/>
      <c r="I22" s="479" t="s">
        <v>180</v>
      </c>
      <c r="J22" s="480"/>
      <c r="K22" s="480"/>
      <c r="L22" s="481"/>
      <c r="M22" s="223"/>
      <c r="N22" s="223"/>
      <c r="O22" s="223"/>
      <c r="P22" s="223"/>
      <c r="Q22" s="223"/>
      <c r="R22" s="223"/>
      <c r="S22" s="223"/>
      <c r="T22" s="223"/>
    </row>
    <row r="23" spans="2:20" ht="24.95" customHeight="1" thickBot="1" x14ac:dyDescent="0.3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14"/>
      <c r="L23" s="93"/>
      <c r="M23" s="89"/>
      <c r="N23" s="89"/>
      <c r="O23" s="89"/>
      <c r="P23" s="89"/>
      <c r="Q23" s="89"/>
      <c r="R23" s="89"/>
      <c r="S23" s="89"/>
      <c r="T23" s="89"/>
    </row>
    <row r="24" spans="2:20" ht="24.95" customHeight="1" x14ac:dyDescent="0.3">
      <c r="B24" s="115"/>
      <c r="C24" s="116"/>
      <c r="D24" s="116"/>
      <c r="E24" s="390" t="s">
        <v>50</v>
      </c>
      <c r="F24" s="391"/>
      <c r="G24" s="117">
        <f>G19+G21+G22</f>
        <v>1770.4085454545454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</row>
    <row r="25" spans="2:20" ht="68.25" customHeight="1" x14ac:dyDescent="0.3">
      <c r="B25" s="477" t="s">
        <v>70</v>
      </c>
      <c r="C25" s="477"/>
      <c r="D25" s="477"/>
      <c r="E25" s="477"/>
      <c r="F25" s="477"/>
      <c r="G25" s="477"/>
      <c r="H25" s="112"/>
      <c r="I25" s="112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</row>
    <row r="26" spans="2:20" ht="20.45" x14ac:dyDescent="0.35">
      <c r="B26" s="392"/>
      <c r="C26" s="374"/>
      <c r="D26" s="374"/>
      <c r="E26" s="374"/>
      <c r="F26" s="374"/>
      <c r="G26" s="375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</row>
    <row r="27" spans="2:20" ht="24.95" customHeight="1" x14ac:dyDescent="0.3">
      <c r="B27" s="393" t="s">
        <v>13</v>
      </c>
      <c r="C27" s="390"/>
      <c r="D27" s="390"/>
      <c r="E27" s="390"/>
      <c r="F27" s="390"/>
      <c r="G27" s="394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</row>
    <row r="28" spans="2:20" ht="24.95" customHeight="1" thickBot="1" x14ac:dyDescent="0.35">
      <c r="B28" s="395" t="s">
        <v>72</v>
      </c>
      <c r="C28" s="396"/>
      <c r="D28" s="396"/>
      <c r="E28" s="396"/>
      <c r="F28" s="396"/>
      <c r="G28" s="397"/>
      <c r="H28" s="89"/>
      <c r="I28" s="89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</row>
    <row r="29" spans="2:20" ht="24.95" customHeight="1" x14ac:dyDescent="0.3">
      <c r="B29" s="94" t="s">
        <v>73</v>
      </c>
      <c r="C29" s="398" t="s">
        <v>74</v>
      </c>
      <c r="D29" s="399"/>
      <c r="E29" s="400"/>
      <c r="F29" s="96" t="s">
        <v>64</v>
      </c>
      <c r="G29" s="97" t="s">
        <v>67</v>
      </c>
      <c r="H29" s="89"/>
      <c r="I29" s="86" t="s">
        <v>58</v>
      </c>
      <c r="J29" s="87"/>
      <c r="K29" s="87"/>
      <c r="L29" s="88"/>
      <c r="M29" s="85"/>
      <c r="N29" s="85"/>
      <c r="O29" s="85"/>
      <c r="P29" s="85"/>
      <c r="Q29" s="85"/>
      <c r="R29" s="85"/>
      <c r="S29" s="85"/>
      <c r="T29" s="85"/>
    </row>
    <row r="30" spans="2:20" ht="24.95" customHeight="1" x14ac:dyDescent="0.25">
      <c r="B30" s="98" t="s">
        <v>6</v>
      </c>
      <c r="C30" s="374" t="s">
        <v>75</v>
      </c>
      <c r="D30" s="418"/>
      <c r="E30" s="118" t="s">
        <v>76</v>
      </c>
      <c r="F30" s="118">
        <v>8.3299999999999999E-2</v>
      </c>
      <c r="G30" s="119">
        <f>G24*F30</f>
        <v>147.47503183636363</v>
      </c>
      <c r="H30" s="89"/>
      <c r="I30" s="426" t="s">
        <v>79</v>
      </c>
      <c r="J30" s="427"/>
      <c r="K30" s="427"/>
      <c r="L30" s="451"/>
      <c r="M30" s="226"/>
      <c r="N30" s="226"/>
      <c r="O30" s="226"/>
      <c r="P30" s="226"/>
      <c r="Q30" s="226"/>
      <c r="R30" s="226"/>
      <c r="S30" s="89"/>
      <c r="T30" s="89"/>
    </row>
    <row r="31" spans="2:20" ht="24.95" customHeight="1" x14ac:dyDescent="0.3">
      <c r="B31" s="98" t="s">
        <v>7</v>
      </c>
      <c r="C31" s="374" t="s">
        <v>48</v>
      </c>
      <c r="D31" s="418"/>
      <c r="E31" s="120" t="s">
        <v>77</v>
      </c>
      <c r="F31" s="120">
        <v>0.121</v>
      </c>
      <c r="G31" s="119">
        <f>G24*F31</f>
        <v>214.21943400000001</v>
      </c>
      <c r="H31" s="89"/>
      <c r="I31" s="426"/>
      <c r="J31" s="427"/>
      <c r="K31" s="427"/>
      <c r="L31" s="451"/>
      <c r="M31" s="85"/>
      <c r="N31" s="85"/>
      <c r="O31" s="85"/>
      <c r="P31" s="85"/>
      <c r="Q31" s="85"/>
      <c r="R31" s="85"/>
      <c r="S31" s="85"/>
      <c r="T31" s="85"/>
    </row>
    <row r="32" spans="2:20" ht="24.95" customHeight="1" thickBot="1" x14ac:dyDescent="0.4">
      <c r="B32" s="121"/>
      <c r="C32" s="122"/>
      <c r="D32" s="122"/>
      <c r="E32" s="123"/>
      <c r="F32" s="124" t="s">
        <v>71</v>
      </c>
      <c r="G32" s="125">
        <f>G30+G31</f>
        <v>361.69446583636363</v>
      </c>
      <c r="H32" s="89"/>
      <c r="I32" s="113" t="s">
        <v>80</v>
      </c>
      <c r="J32" s="215"/>
      <c r="K32" s="215"/>
      <c r="L32" s="236"/>
      <c r="M32" s="85"/>
      <c r="N32" s="85"/>
      <c r="O32" s="85"/>
      <c r="P32" s="85"/>
      <c r="Q32" s="85"/>
      <c r="R32" s="85"/>
      <c r="S32" s="85"/>
      <c r="T32" s="85"/>
    </row>
    <row r="33" spans="2:20" ht="24.95" customHeight="1" x14ac:dyDescent="0.3">
      <c r="B33" s="98" t="s">
        <v>8</v>
      </c>
      <c r="C33" s="420" t="s">
        <v>78</v>
      </c>
      <c r="D33" s="421"/>
      <c r="E33" s="421"/>
      <c r="F33" s="422"/>
      <c r="G33" s="126">
        <f>F45*G32</f>
        <v>143.95439740287276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</row>
    <row r="34" spans="2:20" ht="24.95" customHeight="1" x14ac:dyDescent="0.35">
      <c r="B34" s="127"/>
      <c r="C34" s="128"/>
      <c r="D34" s="128"/>
      <c r="E34" s="128"/>
      <c r="F34" s="129" t="s">
        <v>84</v>
      </c>
      <c r="G34" s="130">
        <f>G32+G33</f>
        <v>505.64886323923639</v>
      </c>
      <c r="H34" s="89"/>
      <c r="I34" s="89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</row>
    <row r="35" spans="2:20" ht="42" customHeight="1" thickBot="1" x14ac:dyDescent="0.35">
      <c r="B35" s="423" t="s">
        <v>82</v>
      </c>
      <c r="C35" s="424"/>
      <c r="D35" s="424"/>
      <c r="E35" s="424"/>
      <c r="F35" s="424"/>
      <c r="G35" s="42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</row>
    <row r="36" spans="2:20" ht="24.95" customHeight="1" x14ac:dyDescent="0.3">
      <c r="B36" s="131" t="s">
        <v>81</v>
      </c>
      <c r="C36" s="419" t="s">
        <v>83</v>
      </c>
      <c r="D36" s="419"/>
      <c r="E36" s="419"/>
      <c r="F36" s="132" t="s">
        <v>64</v>
      </c>
      <c r="G36" s="133" t="s">
        <v>67</v>
      </c>
      <c r="H36" s="85"/>
      <c r="I36" s="287" t="s">
        <v>58</v>
      </c>
      <c r="J36" s="288"/>
      <c r="K36" s="288"/>
      <c r="L36" s="292"/>
      <c r="M36" s="293"/>
      <c r="N36" s="293"/>
      <c r="O36" s="293"/>
      <c r="P36" s="293"/>
      <c r="Q36" s="293"/>
      <c r="R36" s="293"/>
      <c r="S36" s="293"/>
      <c r="T36" s="293"/>
    </row>
    <row r="37" spans="2:20" ht="24.95" customHeight="1" x14ac:dyDescent="0.35">
      <c r="B37" s="134" t="s">
        <v>6</v>
      </c>
      <c r="C37" s="373" t="s">
        <v>14</v>
      </c>
      <c r="D37" s="374"/>
      <c r="E37" s="418"/>
      <c r="F37" s="118">
        <v>0.2</v>
      </c>
      <c r="G37" s="135">
        <f>G24*F37</f>
        <v>354.0817090909091</v>
      </c>
      <c r="H37" s="85"/>
      <c r="I37" s="197" t="s">
        <v>85</v>
      </c>
      <c r="J37" s="198"/>
      <c r="K37" s="198"/>
      <c r="L37" s="238"/>
      <c r="M37" s="226"/>
      <c r="N37" s="226"/>
      <c r="O37" s="226"/>
      <c r="P37" s="226"/>
      <c r="Q37" s="226"/>
      <c r="R37" s="226"/>
      <c r="S37" s="226"/>
      <c r="T37" s="226"/>
    </row>
    <row r="38" spans="2:20" ht="24.95" customHeight="1" x14ac:dyDescent="0.3">
      <c r="B38" s="134" t="s">
        <v>7</v>
      </c>
      <c r="C38" s="373" t="s">
        <v>15</v>
      </c>
      <c r="D38" s="374"/>
      <c r="E38" s="418"/>
      <c r="F38" s="120">
        <v>2.5000000000000001E-2</v>
      </c>
      <c r="G38" s="135">
        <f>G24*F38</f>
        <v>44.260213636363638</v>
      </c>
      <c r="H38" s="85"/>
      <c r="I38" s="197" t="s">
        <v>85</v>
      </c>
      <c r="J38" s="198"/>
      <c r="K38" s="198"/>
      <c r="L38" s="238"/>
      <c r="M38" s="226"/>
      <c r="N38" s="226"/>
      <c r="O38" s="226"/>
      <c r="P38" s="226"/>
      <c r="Q38" s="226"/>
      <c r="R38" s="226"/>
      <c r="S38" s="226"/>
      <c r="T38" s="226"/>
    </row>
    <row r="39" spans="2:20" ht="38.25" customHeight="1" x14ac:dyDescent="0.3">
      <c r="B39" s="134" t="s">
        <v>8</v>
      </c>
      <c r="C39" s="373" t="s">
        <v>86</v>
      </c>
      <c r="D39" s="374"/>
      <c r="E39" s="418"/>
      <c r="F39" s="136">
        <v>0.06</v>
      </c>
      <c r="G39" s="137">
        <f>G24*F39</f>
        <v>106.22451272727272</v>
      </c>
      <c r="H39" s="138"/>
      <c r="I39" s="426" t="s">
        <v>263</v>
      </c>
      <c r="J39" s="427"/>
      <c r="K39" s="427"/>
      <c r="L39" s="451"/>
      <c r="M39" s="226"/>
      <c r="N39" s="226"/>
      <c r="O39" s="226"/>
      <c r="P39" s="226"/>
      <c r="Q39" s="226"/>
      <c r="R39" s="89"/>
      <c r="S39" s="89"/>
      <c r="T39" s="89"/>
    </row>
    <row r="40" spans="2:20" ht="24.95" customHeight="1" x14ac:dyDescent="0.35">
      <c r="B40" s="134" t="s">
        <v>9</v>
      </c>
      <c r="C40" s="373" t="s">
        <v>16</v>
      </c>
      <c r="D40" s="374"/>
      <c r="E40" s="418"/>
      <c r="F40" s="120">
        <v>1.4999999999999999E-2</v>
      </c>
      <c r="G40" s="135">
        <f>G24*F40</f>
        <v>26.556128181818181</v>
      </c>
      <c r="H40" s="85"/>
      <c r="I40" s="197" t="s">
        <v>85</v>
      </c>
      <c r="J40" s="198"/>
      <c r="K40" s="198"/>
      <c r="L40" s="238"/>
      <c r="M40" s="226"/>
      <c r="N40" s="226"/>
      <c r="O40" s="226"/>
      <c r="P40" s="226"/>
      <c r="Q40" s="226"/>
      <c r="R40" s="226"/>
      <c r="S40" s="226"/>
      <c r="T40" s="226"/>
    </row>
    <row r="41" spans="2:20" ht="24.95" customHeight="1" x14ac:dyDescent="0.35">
      <c r="B41" s="134" t="s">
        <v>10</v>
      </c>
      <c r="C41" s="373" t="s">
        <v>47</v>
      </c>
      <c r="D41" s="374"/>
      <c r="E41" s="418"/>
      <c r="F41" s="120">
        <v>0.01</v>
      </c>
      <c r="G41" s="135">
        <f>G24*F41</f>
        <v>17.704085454545456</v>
      </c>
      <c r="H41" s="85"/>
      <c r="I41" s="197" t="s">
        <v>85</v>
      </c>
      <c r="J41" s="198"/>
      <c r="K41" s="198"/>
      <c r="L41" s="238"/>
      <c r="M41" s="226"/>
      <c r="N41" s="226"/>
      <c r="O41" s="226"/>
      <c r="P41" s="226"/>
      <c r="Q41" s="226"/>
      <c r="R41" s="226"/>
      <c r="S41" s="226"/>
      <c r="T41" s="226"/>
    </row>
    <row r="42" spans="2:20" ht="24.95" customHeight="1" x14ac:dyDescent="0.35">
      <c r="B42" s="134" t="s">
        <v>12</v>
      </c>
      <c r="C42" s="373" t="s">
        <v>17</v>
      </c>
      <c r="D42" s="374"/>
      <c r="E42" s="418"/>
      <c r="F42" s="120">
        <v>6.0000000000000001E-3</v>
      </c>
      <c r="G42" s="135">
        <f>G24*F42</f>
        <v>10.622451272727274</v>
      </c>
      <c r="H42" s="85"/>
      <c r="I42" s="197" t="s">
        <v>85</v>
      </c>
      <c r="J42" s="198"/>
      <c r="K42" s="198"/>
      <c r="L42" s="238"/>
      <c r="M42" s="226"/>
      <c r="N42" s="226"/>
      <c r="O42" s="226"/>
      <c r="P42" s="226"/>
      <c r="Q42" s="226"/>
      <c r="R42" s="226"/>
      <c r="S42" s="226"/>
      <c r="T42" s="226"/>
    </row>
    <row r="43" spans="2:20" ht="24.95" customHeight="1" x14ac:dyDescent="0.35">
      <c r="B43" s="134" t="s">
        <v>18</v>
      </c>
      <c r="C43" s="373" t="s">
        <v>19</v>
      </c>
      <c r="D43" s="374"/>
      <c r="E43" s="418"/>
      <c r="F43" s="120">
        <v>2E-3</v>
      </c>
      <c r="G43" s="135">
        <f>G24*F43</f>
        <v>3.540817090909091</v>
      </c>
      <c r="H43" s="85"/>
      <c r="I43" s="197" t="s">
        <v>85</v>
      </c>
      <c r="J43" s="198"/>
      <c r="K43" s="198"/>
      <c r="L43" s="238"/>
      <c r="M43" s="226"/>
      <c r="N43" s="226"/>
      <c r="O43" s="226"/>
      <c r="P43" s="226"/>
      <c r="Q43" s="226"/>
      <c r="R43" s="226"/>
      <c r="S43" s="226"/>
      <c r="T43" s="226"/>
    </row>
    <row r="44" spans="2:20" ht="24.95" customHeight="1" thickBot="1" x14ac:dyDescent="0.4">
      <c r="B44" s="134" t="s">
        <v>20</v>
      </c>
      <c r="C44" s="373" t="s">
        <v>21</v>
      </c>
      <c r="D44" s="374"/>
      <c r="E44" s="418"/>
      <c r="F44" s="120">
        <v>0.08</v>
      </c>
      <c r="G44" s="135">
        <f>G24*F44</f>
        <v>141.63268363636365</v>
      </c>
      <c r="H44" s="85"/>
      <c r="I44" s="289" t="s">
        <v>85</v>
      </c>
      <c r="J44" s="290"/>
      <c r="K44" s="290"/>
      <c r="L44" s="291"/>
      <c r="M44" s="226"/>
      <c r="N44" s="226"/>
      <c r="O44" s="226"/>
      <c r="P44" s="226"/>
      <c r="Q44" s="226"/>
      <c r="R44" s="226"/>
      <c r="S44" s="226"/>
      <c r="T44" s="226"/>
    </row>
    <row r="45" spans="2:20" ht="24.95" customHeight="1" x14ac:dyDescent="0.35">
      <c r="B45" s="141"/>
      <c r="C45" s="142"/>
      <c r="D45" s="143"/>
      <c r="E45" s="144" t="s">
        <v>87</v>
      </c>
      <c r="F45" s="144">
        <f>SUM(F37:F44)</f>
        <v>0.39800000000000008</v>
      </c>
      <c r="G45" s="145">
        <f>SUM(G37:G44)</f>
        <v>704.62260109090903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</row>
    <row r="46" spans="2:20" ht="24.95" customHeight="1" thickBot="1" x14ac:dyDescent="0.35">
      <c r="B46" s="395" t="s">
        <v>22</v>
      </c>
      <c r="C46" s="396"/>
      <c r="D46" s="396"/>
      <c r="E46" s="396"/>
      <c r="F46" s="396"/>
      <c r="G46" s="397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</row>
    <row r="47" spans="2:20" ht="24.95" customHeight="1" x14ac:dyDescent="0.3">
      <c r="B47" s="94" t="s">
        <v>88</v>
      </c>
      <c r="C47" s="399" t="s">
        <v>89</v>
      </c>
      <c r="D47" s="399"/>
      <c r="E47" s="399"/>
      <c r="F47" s="399"/>
      <c r="G47" s="97" t="s">
        <v>67</v>
      </c>
      <c r="H47" s="85"/>
      <c r="I47" s="86" t="s">
        <v>58</v>
      </c>
      <c r="J47" s="87"/>
      <c r="K47" s="88"/>
      <c r="L47" s="231"/>
      <c r="M47" s="85"/>
      <c r="N47" s="85"/>
      <c r="O47" s="85"/>
      <c r="P47" s="85"/>
      <c r="Q47" s="85"/>
      <c r="R47" s="85"/>
      <c r="S47" s="85"/>
      <c r="T47" s="85"/>
    </row>
    <row r="48" spans="2:20" ht="30" customHeight="1" x14ac:dyDescent="0.3">
      <c r="B48" s="428" t="s">
        <v>6</v>
      </c>
      <c r="C48" s="430" t="s">
        <v>90</v>
      </c>
      <c r="D48" s="146" t="s">
        <v>91</v>
      </c>
      <c r="E48" s="147" t="s">
        <v>92</v>
      </c>
      <c r="F48" s="148" t="s">
        <v>94</v>
      </c>
      <c r="G48" s="432">
        <f>IF((D49*E49*F49)-(G19*0.06)&lt;0,0,((D49*E49*F49)-(G19*0.06)))</f>
        <v>30.223800000000011</v>
      </c>
      <c r="H48" s="149"/>
      <c r="I48" s="426" t="s">
        <v>264</v>
      </c>
      <c r="J48" s="427"/>
      <c r="K48" s="451"/>
      <c r="L48" s="226"/>
      <c r="M48" s="226"/>
      <c r="N48" s="226"/>
      <c r="O48" s="226"/>
      <c r="P48" s="226"/>
      <c r="Q48" s="226"/>
      <c r="R48" s="226"/>
      <c r="S48" s="226"/>
      <c r="T48" s="226"/>
    </row>
    <row r="49" spans="2:20" ht="30" customHeight="1" x14ac:dyDescent="0.3">
      <c r="B49" s="429"/>
      <c r="C49" s="431"/>
      <c r="D49" s="150">
        <v>2</v>
      </c>
      <c r="E49" s="147">
        <v>4.2</v>
      </c>
      <c r="F49" s="151">
        <v>15</v>
      </c>
      <c r="G49" s="433"/>
      <c r="H49" s="149"/>
      <c r="I49" s="426"/>
      <c r="J49" s="427"/>
      <c r="K49" s="451"/>
      <c r="L49" s="226"/>
      <c r="M49" s="226"/>
      <c r="N49" s="226"/>
      <c r="O49" s="226"/>
      <c r="P49" s="226"/>
      <c r="Q49" s="226"/>
      <c r="R49" s="226"/>
      <c r="S49" s="226"/>
      <c r="T49" s="226"/>
    </row>
    <row r="50" spans="2:20" ht="30" customHeight="1" x14ac:dyDescent="0.3">
      <c r="B50" s="428" t="s">
        <v>7</v>
      </c>
      <c r="C50" s="434" t="s">
        <v>93</v>
      </c>
      <c r="D50" s="435"/>
      <c r="E50" s="152" t="s">
        <v>92</v>
      </c>
      <c r="F50" s="153" t="s">
        <v>94</v>
      </c>
      <c r="G50" s="432">
        <f>(E51*F51)*(100%-20%)</f>
        <v>348</v>
      </c>
      <c r="H50" s="149"/>
      <c r="I50" s="426" t="s">
        <v>247</v>
      </c>
      <c r="J50" s="427"/>
      <c r="K50" s="451"/>
      <c r="L50" s="226"/>
      <c r="M50" s="226"/>
      <c r="N50" s="226"/>
      <c r="O50" s="226"/>
      <c r="P50" s="226"/>
      <c r="Q50" s="226"/>
      <c r="R50" s="226"/>
      <c r="S50" s="226"/>
      <c r="T50" s="226"/>
    </row>
    <row r="51" spans="2:20" ht="30" customHeight="1" x14ac:dyDescent="0.3">
      <c r="B51" s="429"/>
      <c r="C51" s="436"/>
      <c r="D51" s="437"/>
      <c r="E51" s="154">
        <v>29</v>
      </c>
      <c r="F51" s="155">
        <v>15</v>
      </c>
      <c r="G51" s="433"/>
      <c r="H51" s="85"/>
      <c r="I51" s="426"/>
      <c r="J51" s="427"/>
      <c r="K51" s="451"/>
      <c r="L51" s="226"/>
      <c r="M51" s="226"/>
      <c r="N51" s="226"/>
      <c r="O51" s="226"/>
      <c r="P51" s="226"/>
      <c r="Q51" s="226"/>
      <c r="R51" s="226"/>
      <c r="S51" s="226"/>
      <c r="T51" s="226"/>
    </row>
    <row r="52" spans="2:20" ht="24.95" customHeight="1" x14ac:dyDescent="0.3">
      <c r="B52" s="134" t="s">
        <v>8</v>
      </c>
      <c r="C52" s="438" t="s">
        <v>95</v>
      </c>
      <c r="D52" s="439"/>
      <c r="E52" s="439"/>
      <c r="F52" s="440"/>
      <c r="G52" s="137">
        <v>0</v>
      </c>
      <c r="H52" s="112"/>
      <c r="I52" s="247" t="s">
        <v>248</v>
      </c>
      <c r="J52" s="90"/>
      <c r="K52" s="92"/>
      <c r="L52" s="85"/>
      <c r="M52" s="85"/>
      <c r="N52" s="85"/>
      <c r="O52" s="85"/>
      <c r="P52" s="85"/>
      <c r="Q52" s="85"/>
      <c r="R52" s="85"/>
      <c r="S52" s="85"/>
      <c r="T52" s="85"/>
    </row>
    <row r="53" spans="2:20" ht="24.95" customHeight="1" x14ac:dyDescent="0.3">
      <c r="B53" s="134" t="s">
        <v>9</v>
      </c>
      <c r="C53" s="438" t="s">
        <v>96</v>
      </c>
      <c r="D53" s="439"/>
      <c r="E53" s="439"/>
      <c r="F53" s="440"/>
      <c r="G53" s="156">
        <v>0</v>
      </c>
      <c r="H53" s="112"/>
      <c r="I53" s="247" t="s">
        <v>248</v>
      </c>
      <c r="J53" s="90"/>
      <c r="K53" s="92"/>
      <c r="L53" s="85"/>
      <c r="M53" s="85"/>
      <c r="N53" s="85"/>
      <c r="O53" s="85"/>
      <c r="P53" s="85"/>
      <c r="Q53" s="85"/>
      <c r="R53" s="85"/>
      <c r="S53" s="85"/>
      <c r="T53" s="85"/>
    </row>
    <row r="54" spans="2:20" ht="24.95" customHeight="1" x14ac:dyDescent="0.3">
      <c r="B54" s="134" t="s">
        <v>10</v>
      </c>
      <c r="C54" s="438" t="s">
        <v>97</v>
      </c>
      <c r="D54" s="439"/>
      <c r="E54" s="439"/>
      <c r="F54" s="440"/>
      <c r="G54" s="157">
        <v>0</v>
      </c>
      <c r="H54" s="112"/>
      <c r="I54" s="247" t="s">
        <v>248</v>
      </c>
      <c r="J54" s="90"/>
      <c r="K54" s="92"/>
      <c r="L54" s="85"/>
      <c r="M54" s="85"/>
      <c r="N54" s="85"/>
      <c r="O54" s="85"/>
      <c r="P54" s="85"/>
      <c r="Q54" s="85"/>
      <c r="R54" s="85"/>
      <c r="S54" s="85"/>
      <c r="T54" s="85"/>
    </row>
    <row r="55" spans="2:20" ht="24.95" customHeight="1" thickBot="1" x14ac:dyDescent="0.4">
      <c r="B55" s="134" t="s">
        <v>18</v>
      </c>
      <c r="C55" s="445" t="s">
        <v>11</v>
      </c>
      <c r="D55" s="446"/>
      <c r="E55" s="446"/>
      <c r="F55" s="447"/>
      <c r="G55" s="157"/>
      <c r="H55" s="112"/>
      <c r="I55" s="113" t="s">
        <v>154</v>
      </c>
      <c r="J55" s="215"/>
      <c r="K55" s="236"/>
      <c r="L55" s="85"/>
      <c r="M55" s="85"/>
      <c r="N55" s="85"/>
      <c r="O55" s="85"/>
      <c r="P55" s="85"/>
      <c r="Q55" s="85"/>
      <c r="R55" s="85"/>
      <c r="S55" s="85"/>
      <c r="T55" s="85"/>
    </row>
    <row r="56" spans="2:20" ht="24.95" customHeight="1" x14ac:dyDescent="0.35">
      <c r="B56" s="141"/>
      <c r="C56" s="142"/>
      <c r="D56" s="142"/>
      <c r="E56" s="142"/>
      <c r="F56" s="158" t="s">
        <v>71</v>
      </c>
      <c r="G56" s="145">
        <f>SUM(G48:G55)</f>
        <v>378.22379999999998</v>
      </c>
      <c r="H56" s="85"/>
      <c r="I56" s="235"/>
      <c r="J56" s="235"/>
      <c r="K56" s="235"/>
      <c r="L56" s="235"/>
      <c r="M56" s="235"/>
      <c r="N56" s="235"/>
      <c r="O56" s="235"/>
      <c r="P56" s="235"/>
      <c r="Q56" s="235"/>
      <c r="R56" s="235"/>
      <c r="S56" s="235"/>
      <c r="T56" s="235"/>
    </row>
    <row r="57" spans="2:20" ht="24.95" customHeight="1" x14ac:dyDescent="0.3">
      <c r="B57" s="115"/>
      <c r="C57" s="116"/>
      <c r="D57" s="116"/>
      <c r="E57" s="390" t="s">
        <v>23</v>
      </c>
      <c r="F57" s="391"/>
      <c r="G57" s="160">
        <f>G34+G45+G56</f>
        <v>1588.4952643301453</v>
      </c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</row>
    <row r="58" spans="2:20" ht="23.25" customHeight="1" x14ac:dyDescent="0.35">
      <c r="B58" s="448"/>
      <c r="C58" s="449"/>
      <c r="D58" s="449"/>
      <c r="E58" s="449"/>
      <c r="F58" s="449"/>
      <c r="G58" s="450"/>
      <c r="H58" s="85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</row>
    <row r="59" spans="2:20" ht="24.95" customHeight="1" thickBot="1" x14ac:dyDescent="0.35">
      <c r="B59" s="393" t="s">
        <v>24</v>
      </c>
      <c r="C59" s="390"/>
      <c r="D59" s="390"/>
      <c r="E59" s="390"/>
      <c r="F59" s="390"/>
      <c r="G59" s="394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</row>
    <row r="60" spans="2:20" ht="24.95" customHeight="1" x14ac:dyDescent="0.3">
      <c r="B60" s="162" t="s">
        <v>99</v>
      </c>
      <c r="C60" s="441" t="s">
        <v>100</v>
      </c>
      <c r="D60" s="441"/>
      <c r="E60" s="441"/>
      <c r="F60" s="163" t="s">
        <v>64</v>
      </c>
      <c r="G60" s="164" t="s">
        <v>67</v>
      </c>
      <c r="H60" s="85"/>
      <c r="I60" s="86" t="s">
        <v>58</v>
      </c>
      <c r="J60" s="87"/>
      <c r="K60" s="87"/>
      <c r="L60" s="88"/>
      <c r="M60" s="221"/>
      <c r="N60" s="85"/>
      <c r="O60" s="85"/>
      <c r="P60" s="85"/>
      <c r="Q60" s="85"/>
      <c r="R60" s="85"/>
      <c r="S60" s="85"/>
      <c r="T60" s="85"/>
    </row>
    <row r="61" spans="2:20" ht="24.95" customHeight="1" x14ac:dyDescent="0.3">
      <c r="B61" s="165" t="s">
        <v>6</v>
      </c>
      <c r="C61" s="442" t="s">
        <v>25</v>
      </c>
      <c r="D61" s="443"/>
      <c r="E61" s="444"/>
      <c r="F61" s="166">
        <v>4.1999999999999997E-3</v>
      </c>
      <c r="G61" s="167">
        <f>G24*F61</f>
        <v>7.4357158909090906</v>
      </c>
      <c r="H61" s="85"/>
      <c r="I61" s="426" t="s">
        <v>109</v>
      </c>
      <c r="J61" s="427"/>
      <c r="K61" s="427"/>
      <c r="L61" s="285"/>
      <c r="M61" s="227"/>
      <c r="N61" s="228"/>
      <c r="O61" s="228"/>
      <c r="P61" s="228"/>
      <c r="Q61" s="228"/>
      <c r="R61" s="228"/>
      <c r="S61" s="228"/>
      <c r="T61" s="228"/>
    </row>
    <row r="62" spans="2:20" ht="24.95" customHeight="1" x14ac:dyDescent="0.3">
      <c r="B62" s="165" t="s">
        <v>7</v>
      </c>
      <c r="C62" s="442" t="s">
        <v>26</v>
      </c>
      <c r="D62" s="443"/>
      <c r="E62" s="444"/>
      <c r="F62" s="166">
        <v>2.9999999999999997E-4</v>
      </c>
      <c r="G62" s="167">
        <f>G24*F62</f>
        <v>0.53112256363636356</v>
      </c>
      <c r="H62" s="85"/>
      <c r="I62" s="90" t="s">
        <v>109</v>
      </c>
      <c r="J62" s="198"/>
      <c r="K62" s="198"/>
      <c r="L62" s="285"/>
      <c r="M62" s="227"/>
      <c r="N62" s="228"/>
      <c r="O62" s="228"/>
      <c r="P62" s="228"/>
      <c r="Q62" s="228"/>
      <c r="R62" s="228"/>
      <c r="S62" s="228"/>
      <c r="T62" s="228"/>
    </row>
    <row r="63" spans="2:20" ht="24.95" customHeight="1" x14ac:dyDescent="0.3">
      <c r="B63" s="165" t="s">
        <v>8</v>
      </c>
      <c r="C63" s="168" t="s">
        <v>110</v>
      </c>
      <c r="D63" s="169"/>
      <c r="E63" s="170"/>
      <c r="F63" s="166">
        <v>3.44E-2</v>
      </c>
      <c r="G63" s="167">
        <f>G24*F63</f>
        <v>60.902053963636362</v>
      </c>
      <c r="H63" s="85"/>
      <c r="I63" s="90" t="s">
        <v>109</v>
      </c>
      <c r="J63" s="198"/>
      <c r="K63" s="198"/>
      <c r="L63" s="285"/>
      <c r="M63" s="227"/>
      <c r="N63" s="228"/>
      <c r="O63" s="228"/>
      <c r="P63" s="228"/>
      <c r="Q63" s="228"/>
      <c r="R63" s="228"/>
      <c r="S63" s="228"/>
      <c r="T63" s="228"/>
    </row>
    <row r="64" spans="2:20" ht="24.95" customHeight="1" x14ac:dyDescent="0.3">
      <c r="B64" s="134" t="s">
        <v>9</v>
      </c>
      <c r="C64" s="445" t="s">
        <v>101</v>
      </c>
      <c r="D64" s="446"/>
      <c r="E64" s="447"/>
      <c r="F64" s="171">
        <v>1.9400000000000001E-2</v>
      </c>
      <c r="G64" s="172">
        <f>G24*F64</f>
        <v>34.345925781818181</v>
      </c>
      <c r="H64" s="85"/>
      <c r="I64" s="497" t="s">
        <v>98</v>
      </c>
      <c r="J64" s="498"/>
      <c r="K64" s="498"/>
      <c r="L64" s="286"/>
      <c r="M64" s="229"/>
      <c r="N64" s="230"/>
      <c r="O64" s="230"/>
      <c r="P64" s="230"/>
      <c r="Q64" s="230"/>
      <c r="R64" s="230"/>
      <c r="S64" s="230"/>
      <c r="T64" s="230"/>
    </row>
    <row r="65" spans="2:20" ht="24.95" customHeight="1" x14ac:dyDescent="0.3">
      <c r="B65" s="134" t="s">
        <v>10</v>
      </c>
      <c r="C65" s="438" t="s">
        <v>102</v>
      </c>
      <c r="D65" s="439"/>
      <c r="E65" s="440"/>
      <c r="F65" s="120">
        <f>F45</f>
        <v>0.39800000000000008</v>
      </c>
      <c r="G65" s="103">
        <f>G64*F65</f>
        <v>13.669678461163638</v>
      </c>
      <c r="H65" s="85"/>
      <c r="I65" s="197"/>
      <c r="J65" s="198"/>
      <c r="K65" s="198"/>
      <c r="L65" s="238"/>
      <c r="M65" s="225"/>
      <c r="N65" s="226"/>
      <c r="O65" s="226"/>
      <c r="P65" s="226"/>
      <c r="Q65" s="226"/>
      <c r="R65" s="226"/>
      <c r="S65" s="226"/>
      <c r="T65" s="226"/>
    </row>
    <row r="66" spans="2:20" ht="24.95" customHeight="1" x14ac:dyDescent="0.3">
      <c r="B66" s="134" t="s">
        <v>12</v>
      </c>
      <c r="C66" s="438" t="s">
        <v>111</v>
      </c>
      <c r="D66" s="439"/>
      <c r="E66" s="440"/>
      <c r="F66" s="173" t="s">
        <v>112</v>
      </c>
      <c r="G66" s="103">
        <f>F66*G24</f>
        <v>1.0976532981818181</v>
      </c>
      <c r="H66" s="85"/>
      <c r="I66" s="90" t="s">
        <v>109</v>
      </c>
      <c r="J66" s="198"/>
      <c r="K66" s="198"/>
      <c r="L66" s="285"/>
      <c r="M66" s="227"/>
      <c r="N66" s="228"/>
      <c r="O66" s="228"/>
      <c r="P66" s="228"/>
      <c r="Q66" s="228"/>
      <c r="R66" s="228"/>
      <c r="S66" s="228"/>
      <c r="T66" s="228"/>
    </row>
    <row r="67" spans="2:20" ht="24.95" customHeight="1" thickBot="1" x14ac:dyDescent="0.35">
      <c r="B67" s="115"/>
      <c r="C67" s="116"/>
      <c r="D67" s="390" t="s">
        <v>52</v>
      </c>
      <c r="E67" s="391"/>
      <c r="F67" s="175">
        <f>SUM(F61:F66)</f>
        <v>0.45630000000000009</v>
      </c>
      <c r="G67" s="160">
        <f>SUM(G61:G66)</f>
        <v>117.98214995934546</v>
      </c>
      <c r="H67" s="85"/>
      <c r="I67" s="457" t="s">
        <v>262</v>
      </c>
      <c r="J67" s="458"/>
      <c r="K67" s="458"/>
      <c r="L67" s="459"/>
      <c r="M67" s="221"/>
      <c r="N67" s="85"/>
      <c r="O67" s="85"/>
      <c r="P67" s="85"/>
      <c r="Q67" s="85"/>
      <c r="R67" s="85"/>
      <c r="S67" s="85"/>
      <c r="T67" s="85"/>
    </row>
    <row r="68" spans="2:20" ht="23.25" customHeight="1" x14ac:dyDescent="0.35">
      <c r="B68" s="392"/>
      <c r="C68" s="374"/>
      <c r="D68" s="374"/>
      <c r="E68" s="374"/>
      <c r="F68" s="374"/>
      <c r="G68" s="37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</row>
    <row r="69" spans="2:20" ht="24.95" customHeight="1" thickBot="1" x14ac:dyDescent="0.35">
      <c r="B69" s="393" t="s">
        <v>27</v>
      </c>
      <c r="C69" s="390"/>
      <c r="D69" s="390"/>
      <c r="E69" s="390"/>
      <c r="F69" s="390"/>
      <c r="G69" s="394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</row>
    <row r="70" spans="2:20" ht="24.95" customHeight="1" x14ac:dyDescent="0.3">
      <c r="B70" s="162" t="s">
        <v>114</v>
      </c>
      <c r="C70" s="441" t="s">
        <v>115</v>
      </c>
      <c r="D70" s="441"/>
      <c r="E70" s="441"/>
      <c r="F70" s="163" t="s">
        <v>64</v>
      </c>
      <c r="G70" s="176" t="s">
        <v>67</v>
      </c>
      <c r="H70" s="85"/>
      <c r="I70" s="86" t="s">
        <v>58</v>
      </c>
      <c r="J70" s="87"/>
      <c r="K70" s="87"/>
      <c r="L70" s="88"/>
      <c r="M70" s="182"/>
      <c r="N70" s="231"/>
      <c r="O70" s="231"/>
      <c r="P70" s="231"/>
      <c r="Q70" s="231"/>
      <c r="R70" s="231"/>
      <c r="S70" s="231"/>
      <c r="T70" s="231"/>
    </row>
    <row r="71" spans="2:20" ht="24.95" customHeight="1" x14ac:dyDescent="0.3">
      <c r="B71" s="165" t="s">
        <v>6</v>
      </c>
      <c r="C71" s="442" t="s">
        <v>103</v>
      </c>
      <c r="D71" s="443"/>
      <c r="E71" s="444"/>
      <c r="F71" s="166">
        <v>8.3299999999999999E-2</v>
      </c>
      <c r="G71" s="167">
        <f>(G19+G21)*F71</f>
        <v>132.969291</v>
      </c>
      <c r="H71" s="85"/>
      <c r="I71" s="177" t="s">
        <v>117</v>
      </c>
      <c r="J71" s="178"/>
      <c r="K71" s="178"/>
      <c r="L71" s="263"/>
      <c r="M71" s="232"/>
      <c r="N71" s="233"/>
      <c r="O71" s="233"/>
      <c r="P71" s="233"/>
      <c r="Q71" s="233"/>
      <c r="R71" s="233"/>
      <c r="S71" s="233"/>
      <c r="T71" s="233"/>
    </row>
    <row r="72" spans="2:20" ht="24.95" customHeight="1" x14ac:dyDescent="0.3">
      <c r="B72" s="165" t="s">
        <v>7</v>
      </c>
      <c r="C72" s="442" t="s">
        <v>116</v>
      </c>
      <c r="D72" s="443"/>
      <c r="E72" s="444"/>
      <c r="F72" s="166">
        <v>1.3899999999999999E-2</v>
      </c>
      <c r="G72" s="167">
        <f>G24*F72</f>
        <v>24.608678781818181</v>
      </c>
      <c r="H72" s="85"/>
      <c r="I72" s="177" t="s">
        <v>109</v>
      </c>
      <c r="J72" s="178"/>
      <c r="K72" s="178"/>
      <c r="L72" s="285"/>
      <c r="M72" s="227"/>
      <c r="N72" s="228"/>
      <c r="O72" s="228"/>
      <c r="P72" s="228"/>
      <c r="Q72" s="228"/>
      <c r="R72" s="228"/>
      <c r="S72" s="228"/>
      <c r="T72" s="228"/>
    </row>
    <row r="73" spans="2:20" ht="24.95" customHeight="1" x14ac:dyDescent="0.3">
      <c r="B73" s="165" t="s">
        <v>8</v>
      </c>
      <c r="C73" s="442" t="s">
        <v>104</v>
      </c>
      <c r="D73" s="443"/>
      <c r="E73" s="444"/>
      <c r="F73" s="166">
        <v>2.8E-3</v>
      </c>
      <c r="G73" s="167">
        <f>G24*F73</f>
        <v>4.9571439272727273</v>
      </c>
      <c r="H73" s="85"/>
      <c r="I73" s="177" t="s">
        <v>109</v>
      </c>
      <c r="J73" s="178"/>
      <c r="K73" s="178"/>
      <c r="L73" s="285"/>
      <c r="M73" s="227"/>
      <c r="N73" s="228"/>
      <c r="O73" s="228"/>
      <c r="P73" s="228"/>
      <c r="Q73" s="228"/>
      <c r="R73" s="228"/>
      <c r="S73" s="228"/>
      <c r="T73" s="228"/>
    </row>
    <row r="74" spans="2:20" ht="24.95" customHeight="1" x14ac:dyDescent="0.3">
      <c r="B74" s="134" t="s">
        <v>9</v>
      </c>
      <c r="C74" s="438" t="s">
        <v>113</v>
      </c>
      <c r="D74" s="439"/>
      <c r="E74" s="440"/>
      <c r="F74" s="171">
        <v>2.0000000000000001E-4</v>
      </c>
      <c r="G74" s="172">
        <f>G24*F74</f>
        <v>0.35408170909090908</v>
      </c>
      <c r="H74" s="85"/>
      <c r="I74" s="177" t="s">
        <v>109</v>
      </c>
      <c r="J74" s="178"/>
      <c r="K74" s="178"/>
      <c r="L74" s="285"/>
      <c r="M74" s="227"/>
      <c r="N74" s="228"/>
      <c r="O74" s="228"/>
      <c r="P74" s="228"/>
      <c r="Q74" s="228"/>
      <c r="R74" s="228"/>
      <c r="S74" s="228"/>
      <c r="T74" s="228"/>
    </row>
    <row r="75" spans="2:20" ht="24.95" customHeight="1" x14ac:dyDescent="0.3">
      <c r="B75" s="134" t="s">
        <v>10</v>
      </c>
      <c r="C75" s="438" t="s">
        <v>105</v>
      </c>
      <c r="D75" s="439"/>
      <c r="E75" s="440"/>
      <c r="F75" s="179">
        <v>6.9999999999999999E-4</v>
      </c>
      <c r="G75" s="103">
        <f>G24*F75</f>
        <v>1.2392859818181818</v>
      </c>
      <c r="H75" s="85"/>
      <c r="I75" s="177" t="s">
        <v>109</v>
      </c>
      <c r="J75" s="178"/>
      <c r="K75" s="178"/>
      <c r="L75" s="285"/>
      <c r="M75" s="227"/>
      <c r="N75" s="228"/>
      <c r="O75" s="228"/>
      <c r="P75" s="228"/>
      <c r="Q75" s="228"/>
      <c r="R75" s="228"/>
      <c r="S75" s="228"/>
      <c r="T75" s="228"/>
    </row>
    <row r="76" spans="2:20" ht="24.95" customHeight="1" x14ac:dyDescent="0.3">
      <c r="B76" s="134" t="s">
        <v>12</v>
      </c>
      <c r="C76" s="438" t="s">
        <v>106</v>
      </c>
      <c r="D76" s="439"/>
      <c r="E76" s="440"/>
      <c r="F76" s="179">
        <v>2.8999999999999998E-3</v>
      </c>
      <c r="G76" s="103">
        <f>G24*F76</f>
        <v>5.1341847818181812</v>
      </c>
      <c r="H76" s="85"/>
      <c r="I76" s="177" t="s">
        <v>109</v>
      </c>
      <c r="J76" s="178"/>
      <c r="K76" s="178"/>
      <c r="L76" s="285"/>
      <c r="M76" s="227"/>
      <c r="N76" s="228"/>
      <c r="O76" s="228"/>
      <c r="P76" s="228"/>
      <c r="Q76" s="228"/>
      <c r="R76" s="228"/>
      <c r="S76" s="228"/>
      <c r="T76" s="228"/>
    </row>
    <row r="77" spans="2:20" ht="24.95" customHeight="1" x14ac:dyDescent="0.35">
      <c r="B77" s="134" t="s">
        <v>18</v>
      </c>
      <c r="C77" s="438" t="s">
        <v>28</v>
      </c>
      <c r="D77" s="439"/>
      <c r="E77" s="440"/>
      <c r="F77" s="218"/>
      <c r="G77" s="103"/>
      <c r="H77" s="85"/>
      <c r="I77" s="90" t="s">
        <v>154</v>
      </c>
      <c r="J77" s="208"/>
      <c r="K77" s="208"/>
      <c r="L77" s="209"/>
      <c r="M77" s="221"/>
      <c r="N77" s="85"/>
      <c r="O77" s="85"/>
      <c r="P77" s="85"/>
      <c r="Q77" s="85"/>
      <c r="R77" s="85"/>
      <c r="S77" s="85"/>
      <c r="T77" s="85"/>
    </row>
    <row r="78" spans="2:20" ht="24.95" customHeight="1" x14ac:dyDescent="0.35">
      <c r="B78" s="141"/>
      <c r="C78" s="142"/>
      <c r="D78" s="142"/>
      <c r="E78" s="95" t="s">
        <v>108</v>
      </c>
      <c r="F78" s="181">
        <f>SUM(F71:F77)</f>
        <v>0.1038</v>
      </c>
      <c r="G78" s="145">
        <f>SUM(G71:G77)</f>
        <v>169.26266618181819</v>
      </c>
      <c r="H78" s="85"/>
      <c r="I78" s="210"/>
      <c r="J78" s="208"/>
      <c r="K78" s="208"/>
      <c r="L78" s="209"/>
      <c r="M78" s="221"/>
      <c r="N78" s="85"/>
      <c r="O78" s="85"/>
      <c r="P78" s="85"/>
      <c r="Q78" s="85"/>
      <c r="R78" s="85"/>
      <c r="S78" s="85"/>
      <c r="T78" s="85"/>
    </row>
    <row r="79" spans="2:20" ht="24.95" customHeight="1" x14ac:dyDescent="0.3">
      <c r="B79" s="134" t="s">
        <v>20</v>
      </c>
      <c r="C79" s="373" t="s">
        <v>107</v>
      </c>
      <c r="D79" s="374"/>
      <c r="E79" s="374"/>
      <c r="F79" s="418"/>
      <c r="G79" s="103">
        <f>G78*F45</f>
        <v>67.366541140363651</v>
      </c>
      <c r="H79" s="85"/>
      <c r="I79" s="210"/>
      <c r="J79" s="208"/>
      <c r="K79" s="208"/>
      <c r="L79" s="209"/>
      <c r="M79" s="221"/>
      <c r="N79" s="85"/>
      <c r="O79" s="85"/>
      <c r="P79" s="85"/>
      <c r="Q79" s="85"/>
      <c r="R79" s="85"/>
      <c r="S79" s="85"/>
      <c r="T79" s="85"/>
    </row>
    <row r="80" spans="2:20" ht="24.95" customHeight="1" thickBot="1" x14ac:dyDescent="0.35">
      <c r="B80" s="115"/>
      <c r="C80" s="116"/>
      <c r="D80" s="116"/>
      <c r="E80" s="390" t="s">
        <v>29</v>
      </c>
      <c r="F80" s="391"/>
      <c r="G80" s="160">
        <f>G78+G79</f>
        <v>236.62920732218186</v>
      </c>
      <c r="H80" s="85"/>
      <c r="I80" s="457" t="s">
        <v>262</v>
      </c>
      <c r="J80" s="458"/>
      <c r="K80" s="458"/>
      <c r="L80" s="459"/>
      <c r="M80" s="221"/>
      <c r="N80" s="85"/>
      <c r="O80" s="85"/>
      <c r="P80" s="85"/>
      <c r="Q80" s="85"/>
      <c r="R80" s="85"/>
      <c r="S80" s="85"/>
      <c r="T80" s="85"/>
    </row>
    <row r="81" spans="2:24" ht="27" customHeight="1" x14ac:dyDescent="0.35">
      <c r="B81" s="392"/>
      <c r="C81" s="374"/>
      <c r="D81" s="374"/>
      <c r="E81" s="374"/>
      <c r="F81" s="374"/>
      <c r="G81" s="37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</row>
    <row r="82" spans="2:24" ht="24.95" customHeight="1" thickBot="1" x14ac:dyDescent="0.35">
      <c r="B82" s="393" t="s">
        <v>30</v>
      </c>
      <c r="C82" s="390"/>
      <c r="D82" s="390"/>
      <c r="E82" s="390"/>
      <c r="F82" s="390"/>
      <c r="G82" s="394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</row>
    <row r="83" spans="2:24" ht="24.95" customHeight="1" x14ac:dyDescent="0.3">
      <c r="B83" s="162" t="s">
        <v>152</v>
      </c>
      <c r="C83" s="441" t="s">
        <v>153</v>
      </c>
      <c r="D83" s="441"/>
      <c r="E83" s="441"/>
      <c r="F83" s="441"/>
      <c r="G83" s="176" t="s">
        <v>67</v>
      </c>
      <c r="H83" s="85"/>
      <c r="I83" s="246" t="s">
        <v>58</v>
      </c>
      <c r="J83" s="182"/>
      <c r="K83" s="231"/>
      <c r="L83" s="231"/>
      <c r="M83" s="231"/>
      <c r="N83" s="231"/>
      <c r="O83" s="231"/>
      <c r="P83" s="231"/>
      <c r="Q83" s="231"/>
      <c r="R83" s="231"/>
      <c r="S83" s="231"/>
      <c r="T83" s="231"/>
    </row>
    <row r="84" spans="2:24" ht="24.95" customHeight="1" x14ac:dyDescent="0.3">
      <c r="B84" s="134" t="s">
        <v>6</v>
      </c>
      <c r="C84" s="438" t="s">
        <v>31</v>
      </c>
      <c r="D84" s="439"/>
      <c r="E84" s="439"/>
      <c r="F84" s="440"/>
      <c r="G84" s="103">
        <v>0</v>
      </c>
      <c r="H84" s="85"/>
      <c r="I84" s="493" t="s">
        <v>245</v>
      </c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</row>
    <row r="85" spans="2:24" ht="24.95" customHeight="1" x14ac:dyDescent="0.3">
      <c r="B85" s="134" t="s">
        <v>7</v>
      </c>
      <c r="C85" s="438" t="s">
        <v>169</v>
      </c>
      <c r="D85" s="439"/>
      <c r="E85" s="439"/>
      <c r="F85" s="440"/>
      <c r="G85" s="103">
        <v>0</v>
      </c>
      <c r="H85" s="85"/>
      <c r="I85" s="493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</row>
    <row r="86" spans="2:24" ht="24.95" customHeight="1" x14ac:dyDescent="0.35">
      <c r="B86" s="134" t="s">
        <v>8</v>
      </c>
      <c r="C86" s="445" t="s">
        <v>32</v>
      </c>
      <c r="D86" s="446"/>
      <c r="E86" s="446"/>
      <c r="F86" s="447"/>
      <c r="G86" s="135">
        <v>0</v>
      </c>
      <c r="H86" s="85"/>
      <c r="I86" s="247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</row>
    <row r="87" spans="2:24" ht="24.95" customHeight="1" x14ac:dyDescent="0.35">
      <c r="B87" s="134" t="s">
        <v>9</v>
      </c>
      <c r="C87" s="445" t="s">
        <v>326</v>
      </c>
      <c r="D87" s="446"/>
      <c r="E87" s="446"/>
      <c r="F87" s="447"/>
      <c r="G87" s="135">
        <v>0</v>
      </c>
      <c r="H87" s="85"/>
      <c r="I87" s="247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</row>
    <row r="88" spans="2:24" ht="24.95" customHeight="1" x14ac:dyDescent="0.3">
      <c r="B88" s="134" t="s">
        <v>10</v>
      </c>
      <c r="C88" s="445" t="s">
        <v>327</v>
      </c>
      <c r="D88" s="446"/>
      <c r="E88" s="446"/>
      <c r="F88" s="447"/>
      <c r="G88" s="135">
        <v>0</v>
      </c>
      <c r="H88" s="85"/>
      <c r="I88" s="247"/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</row>
    <row r="89" spans="2:24" ht="24.95" customHeight="1" thickBot="1" x14ac:dyDescent="0.4">
      <c r="B89" s="134" t="s">
        <v>12</v>
      </c>
      <c r="C89" s="438" t="s">
        <v>11</v>
      </c>
      <c r="D89" s="439"/>
      <c r="E89" s="439"/>
      <c r="F89" s="440"/>
      <c r="G89" s="157">
        <v>0</v>
      </c>
      <c r="H89" s="85"/>
      <c r="I89" s="248" t="s">
        <v>154</v>
      </c>
      <c r="J89" s="221"/>
      <c r="K89" s="85"/>
      <c r="L89" s="85"/>
      <c r="M89" s="85"/>
      <c r="N89" s="85"/>
      <c r="O89" s="85"/>
      <c r="P89" s="85"/>
      <c r="Q89" s="85"/>
      <c r="R89" s="85"/>
      <c r="S89" s="85"/>
      <c r="T89" s="85"/>
    </row>
    <row r="90" spans="2:24" ht="24.95" customHeight="1" x14ac:dyDescent="0.3">
      <c r="B90" s="115"/>
      <c r="C90" s="116"/>
      <c r="D90" s="116"/>
      <c r="E90" s="390" t="s">
        <v>51</v>
      </c>
      <c r="F90" s="391"/>
      <c r="G90" s="160">
        <f>SUM(G84:G89)</f>
        <v>0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</row>
    <row r="91" spans="2:24" ht="20.45" x14ac:dyDescent="0.35">
      <c r="B91" s="184"/>
      <c r="C91" s="89"/>
      <c r="D91" s="89"/>
      <c r="E91" s="185"/>
      <c r="F91" s="185"/>
      <c r="G91" s="186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</row>
    <row r="92" spans="2:24" ht="24.95" customHeight="1" thickBot="1" x14ac:dyDescent="0.35">
      <c r="B92" s="393" t="s">
        <v>33</v>
      </c>
      <c r="C92" s="390"/>
      <c r="D92" s="390"/>
      <c r="E92" s="390"/>
      <c r="F92" s="390"/>
      <c r="G92" s="394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</row>
    <row r="93" spans="2:24" ht="94.5" customHeight="1" x14ac:dyDescent="0.3">
      <c r="B93" s="162" t="s">
        <v>118</v>
      </c>
      <c r="C93" s="187" t="s">
        <v>119</v>
      </c>
      <c r="D93" s="187" t="s">
        <v>139</v>
      </c>
      <c r="E93" s="187" t="s">
        <v>125</v>
      </c>
      <c r="F93" s="187" t="s">
        <v>127</v>
      </c>
      <c r="G93" s="176" t="s">
        <v>67</v>
      </c>
      <c r="H93" s="85"/>
      <c r="I93" s="86" t="s">
        <v>58</v>
      </c>
      <c r="J93" s="87"/>
      <c r="K93" s="87"/>
      <c r="L93" s="88"/>
      <c r="M93" s="182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60"/>
    </row>
    <row r="94" spans="2:24" ht="44.25" customHeight="1" x14ac:dyDescent="0.3">
      <c r="B94" s="134" t="s">
        <v>6</v>
      </c>
      <c r="C94" s="188" t="s">
        <v>34</v>
      </c>
      <c r="D94" s="189">
        <f>G24+G57+G67+G80+G90</f>
        <v>3713.5151670662181</v>
      </c>
      <c r="E94" s="190"/>
      <c r="F94" s="191">
        <v>0.05</v>
      </c>
      <c r="G94" s="103">
        <f>D94*F94</f>
        <v>185.67575835331093</v>
      </c>
      <c r="H94" s="85"/>
      <c r="I94" s="460" t="s">
        <v>120</v>
      </c>
      <c r="J94" s="461"/>
      <c r="K94" s="461"/>
      <c r="L94" s="492"/>
      <c r="M94" s="232"/>
      <c r="N94" s="228"/>
      <c r="O94" s="228"/>
      <c r="P94" s="228"/>
      <c r="Q94" s="228"/>
      <c r="R94" s="228"/>
      <c r="S94" s="228"/>
      <c r="T94" s="228"/>
      <c r="U94" s="257"/>
      <c r="V94" s="257"/>
      <c r="X94" s="60"/>
    </row>
    <row r="95" spans="2:24" ht="34.5" customHeight="1" x14ac:dyDescent="0.3">
      <c r="B95" s="134" t="s">
        <v>7</v>
      </c>
      <c r="C95" s="188" t="s">
        <v>35</v>
      </c>
      <c r="D95" s="189">
        <f>G24+G57+G67+G80+G90+G94</f>
        <v>3899.1909254195289</v>
      </c>
      <c r="E95" s="190"/>
      <c r="F95" s="191">
        <v>0.1</v>
      </c>
      <c r="G95" s="103">
        <f>D95*F95</f>
        <v>389.91909254195292</v>
      </c>
      <c r="H95" s="85"/>
      <c r="I95" s="426" t="s">
        <v>121</v>
      </c>
      <c r="J95" s="427"/>
      <c r="K95" s="427"/>
      <c r="L95" s="451"/>
      <c r="M95" s="183"/>
      <c r="N95" s="89"/>
      <c r="O95" s="89"/>
      <c r="P95" s="228"/>
      <c r="Q95" s="228"/>
      <c r="R95" s="228"/>
      <c r="S95" s="228"/>
      <c r="T95" s="228"/>
      <c r="U95" s="257"/>
      <c r="V95" s="257"/>
      <c r="W95" s="257"/>
      <c r="X95" s="72"/>
    </row>
    <row r="96" spans="2:24" ht="37.5" customHeight="1" x14ac:dyDescent="0.3">
      <c r="B96" s="134" t="s">
        <v>8</v>
      </c>
      <c r="C96" s="192" t="s">
        <v>128</v>
      </c>
      <c r="D96" s="193">
        <f>D94+G94+G95</f>
        <v>4289.1100179614814</v>
      </c>
      <c r="E96" s="148"/>
      <c r="F96" s="151"/>
      <c r="G96" s="119">
        <f>D96/(1-E100)</f>
        <v>4832.8000202382891</v>
      </c>
      <c r="H96" s="85"/>
      <c r="I96" s="90" t="s">
        <v>140</v>
      </c>
      <c r="J96" s="91"/>
      <c r="K96" s="91"/>
      <c r="L96" s="92"/>
      <c r="M96" s="183"/>
      <c r="N96" s="89"/>
      <c r="O96" s="89"/>
      <c r="P96" s="89"/>
      <c r="Q96" s="89"/>
      <c r="R96" s="89"/>
      <c r="S96" s="89"/>
      <c r="T96" s="89"/>
      <c r="X96" s="60"/>
    </row>
    <row r="97" spans="2:24" ht="24.95" customHeight="1" x14ac:dyDescent="0.3">
      <c r="B97" s="134" t="s">
        <v>9</v>
      </c>
      <c r="C97" s="99" t="s">
        <v>36</v>
      </c>
      <c r="D97" s="194"/>
      <c r="E97" s="195">
        <v>1.6500000000000001E-2</v>
      </c>
      <c r="F97" s="179"/>
      <c r="G97" s="119">
        <f>G96*E97</f>
        <v>79.741200333931772</v>
      </c>
      <c r="H97" s="85"/>
      <c r="I97" s="90" t="s">
        <v>156</v>
      </c>
      <c r="J97" s="91"/>
      <c r="K97" s="91"/>
      <c r="L97" s="92"/>
      <c r="M97" s="183"/>
      <c r="N97" s="89"/>
      <c r="O97" s="89"/>
      <c r="P97" s="89"/>
      <c r="Q97" s="89"/>
      <c r="R97" s="89"/>
      <c r="S97" s="89"/>
      <c r="T97" s="89"/>
      <c r="X97" s="60"/>
    </row>
    <row r="98" spans="2:24" ht="24.95" customHeight="1" x14ac:dyDescent="0.3">
      <c r="B98" s="134" t="s">
        <v>9</v>
      </c>
      <c r="C98" s="99" t="s">
        <v>37</v>
      </c>
      <c r="D98" s="194"/>
      <c r="E98" s="195">
        <v>7.5999999999999998E-2</v>
      </c>
      <c r="F98" s="179"/>
      <c r="G98" s="119">
        <f>G96*E98</f>
        <v>367.29280153810998</v>
      </c>
      <c r="H98" s="85"/>
      <c r="I98" s="90" t="s">
        <v>156</v>
      </c>
      <c r="J98" s="91"/>
      <c r="K98" s="91"/>
      <c r="L98" s="92"/>
      <c r="M98" s="183"/>
      <c r="N98" s="89"/>
      <c r="O98" s="89"/>
      <c r="P98" s="89"/>
      <c r="Q98" s="89"/>
      <c r="R98" s="89"/>
      <c r="S98" s="89"/>
      <c r="T98" s="89"/>
      <c r="X98" s="60"/>
    </row>
    <row r="99" spans="2:24" ht="24.95" customHeight="1" x14ac:dyDescent="0.3">
      <c r="B99" s="134" t="s">
        <v>12</v>
      </c>
      <c r="C99" s="99" t="s">
        <v>38</v>
      </c>
      <c r="D99" s="194"/>
      <c r="E99" s="196">
        <v>0.02</v>
      </c>
      <c r="F99" s="196"/>
      <c r="G99" s="119">
        <f>G96*E99</f>
        <v>96.656000404765791</v>
      </c>
      <c r="H99" s="85"/>
      <c r="I99" s="90" t="s">
        <v>137</v>
      </c>
      <c r="J99" s="91"/>
      <c r="K99" s="91"/>
      <c r="L99" s="92"/>
      <c r="M99" s="183"/>
      <c r="N99" s="89"/>
      <c r="O99" s="89"/>
      <c r="P99" s="89"/>
      <c r="Q99" s="89"/>
      <c r="R99" s="89"/>
      <c r="S99" s="89"/>
      <c r="T99" s="89"/>
      <c r="X99" s="60"/>
    </row>
    <row r="100" spans="2:24" ht="24.95" customHeight="1" x14ac:dyDescent="0.35">
      <c r="B100" s="134"/>
      <c r="C100" s="99"/>
      <c r="D100" s="129" t="s">
        <v>126</v>
      </c>
      <c r="E100" s="199">
        <f>E97+E98+E99</f>
        <v>0.1125</v>
      </c>
      <c r="F100" s="196"/>
      <c r="G100" s="119"/>
      <c r="H100" s="85"/>
      <c r="I100" s="90"/>
      <c r="J100" s="91"/>
      <c r="K100" s="91"/>
      <c r="L100" s="92"/>
      <c r="M100" s="221"/>
      <c r="N100" s="85"/>
      <c r="O100" s="85"/>
      <c r="P100" s="85"/>
      <c r="Q100" s="85"/>
      <c r="R100" s="85"/>
      <c r="S100" s="85"/>
      <c r="T100" s="85"/>
    </row>
    <row r="101" spans="2:24" ht="24.95" customHeight="1" thickBot="1" x14ac:dyDescent="0.35">
      <c r="B101" s="115"/>
      <c r="C101" s="116"/>
      <c r="D101" s="116"/>
      <c r="E101" s="472" t="s">
        <v>53</v>
      </c>
      <c r="F101" s="473"/>
      <c r="G101" s="117">
        <f>G94+G95+G97+G98+G99</f>
        <v>1119.2848531720715</v>
      </c>
      <c r="H101" s="85"/>
      <c r="I101" s="457" t="s">
        <v>262</v>
      </c>
      <c r="J101" s="458"/>
      <c r="K101" s="458"/>
      <c r="L101" s="459"/>
      <c r="M101" s="221"/>
      <c r="N101" s="85"/>
      <c r="O101" s="85"/>
      <c r="P101" s="85"/>
      <c r="Q101" s="85"/>
      <c r="R101" s="85"/>
      <c r="S101" s="85"/>
      <c r="T101" s="85"/>
    </row>
    <row r="102" spans="2:24" ht="18" customHeight="1" thickBot="1" x14ac:dyDescent="0.4">
      <c r="B102" s="465"/>
      <c r="C102" s="466"/>
      <c r="D102" s="466"/>
      <c r="E102" s="466"/>
      <c r="F102" s="466"/>
      <c r="G102" s="467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</row>
    <row r="103" spans="2:24" ht="24.95" customHeight="1" x14ac:dyDescent="0.35">
      <c r="B103" s="468" t="s">
        <v>129</v>
      </c>
      <c r="C103" s="469"/>
      <c r="D103" s="469"/>
      <c r="E103" s="469"/>
      <c r="F103" s="469"/>
      <c r="G103" s="47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</row>
    <row r="104" spans="2:24" ht="24.95" customHeight="1" x14ac:dyDescent="0.3">
      <c r="B104" s="471" t="s">
        <v>130</v>
      </c>
      <c r="C104" s="441"/>
      <c r="D104" s="441"/>
      <c r="E104" s="441"/>
      <c r="F104" s="441"/>
      <c r="G104" s="201" t="s">
        <v>67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</row>
    <row r="105" spans="2:24" ht="24.95" customHeight="1" x14ac:dyDescent="0.3">
      <c r="B105" s="98" t="s">
        <v>6</v>
      </c>
      <c r="C105" s="438" t="s">
        <v>131</v>
      </c>
      <c r="D105" s="439"/>
      <c r="E105" s="439"/>
      <c r="F105" s="440"/>
      <c r="G105" s="119">
        <f>G24</f>
        <v>1770.4085454545454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</row>
    <row r="106" spans="2:24" ht="24.95" customHeight="1" x14ac:dyDescent="0.3">
      <c r="B106" s="98" t="s">
        <v>7</v>
      </c>
      <c r="C106" s="438" t="s">
        <v>132</v>
      </c>
      <c r="D106" s="439"/>
      <c r="E106" s="439"/>
      <c r="F106" s="440"/>
      <c r="G106" s="119">
        <f>G57</f>
        <v>1588.4952643301453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</row>
    <row r="107" spans="2:24" ht="24.95" customHeight="1" x14ac:dyDescent="0.3">
      <c r="B107" s="98" t="s">
        <v>8</v>
      </c>
      <c r="C107" s="438" t="s">
        <v>133</v>
      </c>
      <c r="D107" s="439"/>
      <c r="E107" s="439"/>
      <c r="F107" s="440"/>
      <c r="G107" s="103">
        <f>G67</f>
        <v>117.98214995934546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</row>
    <row r="108" spans="2:24" ht="24.95" customHeight="1" x14ac:dyDescent="0.3">
      <c r="B108" s="98" t="s">
        <v>9</v>
      </c>
      <c r="C108" s="438" t="s">
        <v>134</v>
      </c>
      <c r="D108" s="439"/>
      <c r="E108" s="439"/>
      <c r="F108" s="440"/>
      <c r="G108" s="103">
        <f>G80</f>
        <v>236.62920732218186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</row>
    <row r="109" spans="2:24" ht="24.95" customHeight="1" x14ac:dyDescent="0.3">
      <c r="B109" s="98" t="s">
        <v>10</v>
      </c>
      <c r="C109" s="438" t="s">
        <v>135</v>
      </c>
      <c r="D109" s="439"/>
      <c r="E109" s="439"/>
      <c r="F109" s="440"/>
      <c r="G109" s="103">
        <f>G90</f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</row>
    <row r="110" spans="2:24" ht="24.95" customHeight="1" thickBot="1" x14ac:dyDescent="0.35">
      <c r="B110" s="202" t="s">
        <v>12</v>
      </c>
      <c r="C110" s="462" t="s">
        <v>136</v>
      </c>
      <c r="D110" s="463"/>
      <c r="E110" s="463"/>
      <c r="F110" s="464"/>
      <c r="G110" s="203">
        <f>G101</f>
        <v>1119.2848531720715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</row>
    <row r="111" spans="2:24" ht="24.95" customHeight="1" thickBot="1" x14ac:dyDescent="0.35">
      <c r="B111" s="204"/>
      <c r="C111" s="205"/>
      <c r="D111" s="490" t="s">
        <v>138</v>
      </c>
      <c r="E111" s="490"/>
      <c r="F111" s="491"/>
      <c r="G111" s="206">
        <f>SUM(G105:G110)</f>
        <v>4832.80002023829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</row>
    <row r="112" spans="2:24" ht="18" customHeight="1" x14ac:dyDescent="0.25">
      <c r="B112" s="3"/>
      <c r="C112" s="3"/>
      <c r="D112" s="3"/>
      <c r="E112" s="3"/>
      <c r="F112" s="4"/>
      <c r="G112" s="5"/>
    </row>
    <row r="113" spans="3:14" ht="20.25" x14ac:dyDescent="0.3">
      <c r="C113" s="13"/>
    </row>
    <row r="114" spans="3:14" x14ac:dyDescent="0.25"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</sheetData>
  <sheetProtection deleteColumns="0"/>
  <mergeCells count="118">
    <mergeCell ref="I80:L80"/>
    <mergeCell ref="I101:L101"/>
    <mergeCell ref="I84:I85"/>
    <mergeCell ref="C109:F109"/>
    <mergeCell ref="C110:F110"/>
    <mergeCell ref="B102:G102"/>
    <mergeCell ref="B103:G103"/>
    <mergeCell ref="B104:F104"/>
    <mergeCell ref="C105:F105"/>
    <mergeCell ref="C106:F106"/>
    <mergeCell ref="C107:F107"/>
    <mergeCell ref="C108:F108"/>
    <mergeCell ref="C87:F87"/>
    <mergeCell ref="C88:F88"/>
    <mergeCell ref="I22:L22"/>
    <mergeCell ref="I95:L95"/>
    <mergeCell ref="I94:L94"/>
    <mergeCell ref="B92:G92"/>
    <mergeCell ref="C84:F84"/>
    <mergeCell ref="C85:F85"/>
    <mergeCell ref="C86:F86"/>
    <mergeCell ref="C89:F89"/>
    <mergeCell ref="E90:F90"/>
    <mergeCell ref="C77:E77"/>
    <mergeCell ref="C79:F79"/>
    <mergeCell ref="E80:F80"/>
    <mergeCell ref="B81:G81"/>
    <mergeCell ref="B82:G82"/>
    <mergeCell ref="C83:F83"/>
    <mergeCell ref="C74:E74"/>
    <mergeCell ref="C75:E75"/>
    <mergeCell ref="C76:E76"/>
    <mergeCell ref="I61:K61"/>
    <mergeCell ref="C62:E62"/>
    <mergeCell ref="I64:K64"/>
    <mergeCell ref="C71:E71"/>
    <mergeCell ref="C72:E72"/>
    <mergeCell ref="C73:E73"/>
    <mergeCell ref="C66:E66"/>
    <mergeCell ref="B68:G68"/>
    <mergeCell ref="B69:G69"/>
    <mergeCell ref="C70:E70"/>
    <mergeCell ref="I67:L67"/>
    <mergeCell ref="B59:G59"/>
    <mergeCell ref="C60:E60"/>
    <mergeCell ref="C52:F52"/>
    <mergeCell ref="C53:F53"/>
    <mergeCell ref="C54:F54"/>
    <mergeCell ref="C55:F55"/>
    <mergeCell ref="C64:E64"/>
    <mergeCell ref="C65:E65"/>
    <mergeCell ref="C61:E61"/>
    <mergeCell ref="B50:B51"/>
    <mergeCell ref="C50:D51"/>
    <mergeCell ref="G50:G51"/>
    <mergeCell ref="C43:E43"/>
    <mergeCell ref="C44:E44"/>
    <mergeCell ref="B46:G46"/>
    <mergeCell ref="C47:F47"/>
    <mergeCell ref="E57:F57"/>
    <mergeCell ref="B58:G58"/>
    <mergeCell ref="I30:L31"/>
    <mergeCell ref="C40:E40"/>
    <mergeCell ref="C41:E41"/>
    <mergeCell ref="C42:E42"/>
    <mergeCell ref="C37:E37"/>
    <mergeCell ref="C38:E38"/>
    <mergeCell ref="C39:E39"/>
    <mergeCell ref="I39:L39"/>
    <mergeCell ref="B48:B49"/>
    <mergeCell ref="C48:C49"/>
    <mergeCell ref="G48:G49"/>
    <mergeCell ref="I48:K49"/>
    <mergeCell ref="C30:D30"/>
    <mergeCell ref="C31:D31"/>
    <mergeCell ref="C33:F33"/>
    <mergeCell ref="B35:G35"/>
    <mergeCell ref="C36:E36"/>
    <mergeCell ref="E24:F24"/>
    <mergeCell ref="B26:G26"/>
    <mergeCell ref="B27:G27"/>
    <mergeCell ref="B28:G28"/>
    <mergeCell ref="C29:E29"/>
    <mergeCell ref="B25:G25"/>
    <mergeCell ref="E8:G8"/>
    <mergeCell ref="B9:D9"/>
    <mergeCell ref="E9:G9"/>
    <mergeCell ref="B16:G16"/>
    <mergeCell ref="B17:G17"/>
    <mergeCell ref="B13:D14"/>
    <mergeCell ref="E13:G13"/>
    <mergeCell ref="E14:G14"/>
    <mergeCell ref="B15:D15"/>
    <mergeCell ref="E15:G15"/>
    <mergeCell ref="I50:K51"/>
    <mergeCell ref="D67:E67"/>
    <mergeCell ref="E101:F101"/>
    <mergeCell ref="D111:F111"/>
    <mergeCell ref="I1:K1"/>
    <mergeCell ref="B4:D4"/>
    <mergeCell ref="E4:G4"/>
    <mergeCell ref="B5:D5"/>
    <mergeCell ref="E5:G5"/>
    <mergeCell ref="B6:D6"/>
    <mergeCell ref="E6:G6"/>
    <mergeCell ref="B1:G1"/>
    <mergeCell ref="B2:D2"/>
    <mergeCell ref="E2:G2"/>
    <mergeCell ref="B3:D3"/>
    <mergeCell ref="E3:G3"/>
    <mergeCell ref="B10:D10"/>
    <mergeCell ref="E10:G10"/>
    <mergeCell ref="B11:D11"/>
    <mergeCell ref="E11:G11"/>
    <mergeCell ref="B12:G12"/>
    <mergeCell ref="B7:D7"/>
    <mergeCell ref="E7:G7"/>
    <mergeCell ref="B8:D8"/>
  </mergeCells>
  <hyperlinks>
    <hyperlink ref="J2" location="RESUMO!A1" display="&lt;- RESUMO"/>
    <hyperlink ref="I67:L67" r:id="rId1" display="¹Link: https://transparencia.stj.jus.br/wp-content/uploads/Manual_do_Modelo_de_Planilhas_de_Custos_do_STJ.pdf"/>
    <hyperlink ref="I80:L80" r:id="rId2" display="¹Link: https://transparencia.stj.jus.br/wp-content/uploads/Manual_do_Modelo_de_Planilhas_de_Custos_do_STJ.pdf"/>
    <hyperlink ref="I101:L101" r:id="rId3" display="¹Link: https://transparencia.stj.jus.br/wp-content/uploads/Manual_do_Modelo_de_Planilhas_de_Custos_do_STJ.pdf"/>
    <hyperlink ref="I84:I85" location="'UNIFORMES E EPI''S'!A1" display="Valor obtido na aba &quot;Uniformes e Epi's&quot;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73" zoomScale="60" zoomScaleNormal="60" workbookViewId="0">
      <selection activeCell="B88" sqref="B86:G88"/>
    </sheetView>
  </sheetViews>
  <sheetFormatPr defaultColWidth="9.140625" defaultRowHeight="15" x14ac:dyDescent="0.25"/>
  <cols>
    <col min="1" max="1" width="3.28515625" customWidth="1"/>
    <col min="2" max="2" width="8.85546875" customWidth="1"/>
    <col min="3" max="3" width="57.28515625" customWidth="1"/>
    <col min="4" max="4" width="30.140625" customWidth="1"/>
    <col min="5" max="5" width="27.7109375" customWidth="1"/>
    <col min="6" max="6" width="39.28515625" customWidth="1"/>
    <col min="7" max="7" width="24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26.2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503" t="s">
        <v>54</v>
      </c>
      <c r="J1" s="503"/>
      <c r="K1" s="503"/>
      <c r="L1" s="503"/>
      <c r="M1" s="220"/>
      <c r="N1" s="224"/>
      <c r="O1" s="224"/>
      <c r="P1" s="224"/>
      <c r="Q1" s="224"/>
      <c r="R1" s="224"/>
      <c r="S1" s="224"/>
      <c r="T1" s="224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247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5" t="s">
        <v>312</v>
      </c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190</v>
      </c>
      <c r="F9" s="374"/>
      <c r="G9" s="375"/>
      <c r="H9" s="85"/>
      <c r="I9" s="294" t="s">
        <v>59</v>
      </c>
      <c r="J9" s="225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305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18" customHeight="1" x14ac:dyDescent="0.4">
      <c r="B12" s="384"/>
      <c r="C12" s="385"/>
      <c r="D12" s="385"/>
      <c r="E12" s="385"/>
      <c r="F12" s="373"/>
      <c r="G12" s="386"/>
      <c r="H12" s="89"/>
      <c r="I12" s="247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261</v>
      </c>
      <c r="F13" s="411"/>
      <c r="G13" s="412"/>
      <c r="H13" s="89"/>
      <c r="I13" s="247"/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247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8"/>
      <c r="K18" s="231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2142.14</v>
      </c>
      <c r="G19" s="103">
        <f>F19</f>
        <v>2142.14</v>
      </c>
      <c r="H19" s="85"/>
      <c r="I19" s="104" t="s">
        <v>61</v>
      </c>
      <c r="J19" s="29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9.7370000000000001</v>
      </c>
      <c r="G20" s="103">
        <f>F20</f>
        <v>9.7370000000000001</v>
      </c>
      <c r="H20" s="85"/>
      <c r="I20" s="90" t="s">
        <v>158</v>
      </c>
      <c r="J20" s="92"/>
      <c r="K20" s="89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84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1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93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2142.14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4.95" customHeight="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86" t="s">
        <v>58</v>
      </c>
      <c r="J28" s="87"/>
      <c r="K28" s="87"/>
      <c r="L28" s="88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24.9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178.44026199999999</v>
      </c>
      <c r="H29" s="89"/>
      <c r="I29" s="426" t="s">
        <v>79</v>
      </c>
      <c r="J29" s="427"/>
      <c r="K29" s="427"/>
      <c r="L29" s="451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x14ac:dyDescent="0.35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259.19893999999999</v>
      </c>
      <c r="H30" s="89"/>
      <c r="I30" s="426"/>
      <c r="J30" s="427"/>
      <c r="K30" s="427"/>
      <c r="L30" s="451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thickBot="1" x14ac:dyDescent="0.45">
      <c r="B31" s="121"/>
      <c r="C31" s="122"/>
      <c r="D31" s="122"/>
      <c r="E31" s="123"/>
      <c r="F31" s="124" t="s">
        <v>71</v>
      </c>
      <c r="G31" s="125">
        <f>G29+G30</f>
        <v>437.63920199999995</v>
      </c>
      <c r="H31" s="89"/>
      <c r="I31" s="507" t="s">
        <v>80</v>
      </c>
      <c r="J31" s="508"/>
      <c r="K31" s="508"/>
      <c r="L31" s="509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174.18040239600001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611.81960439599993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50.2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504" t="s">
        <v>58</v>
      </c>
      <c r="J35" s="505"/>
      <c r="K35" s="505"/>
      <c r="L35" s="506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428.428</v>
      </c>
      <c r="H36" s="85"/>
      <c r="I36" s="482" t="s">
        <v>85</v>
      </c>
      <c r="J36" s="483"/>
      <c r="K36" s="483"/>
      <c r="L36" s="484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53.5535</v>
      </c>
      <c r="H37" s="85"/>
      <c r="I37" s="482" t="s">
        <v>85</v>
      </c>
      <c r="J37" s="483"/>
      <c r="K37" s="483"/>
      <c r="L37" s="92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39.7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128.52839999999998</v>
      </c>
      <c r="H38" s="138"/>
      <c r="I38" s="426" t="s">
        <v>263</v>
      </c>
      <c r="J38" s="427"/>
      <c r="K38" s="427"/>
      <c r="L38" s="451"/>
      <c r="M38" s="226"/>
      <c r="N38" s="226"/>
      <c r="O38" s="226"/>
      <c r="P38" s="226"/>
      <c r="Q38" s="226"/>
      <c r="R38" s="226"/>
      <c r="S38" s="226"/>
      <c r="T38" s="226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32.132099999999994</v>
      </c>
      <c r="H39" s="85"/>
      <c r="I39" s="482" t="s">
        <v>85</v>
      </c>
      <c r="J39" s="483"/>
      <c r="K39" s="483"/>
      <c r="L39" s="484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21.421399999999998</v>
      </c>
      <c r="H40" s="85"/>
      <c r="I40" s="482" t="s">
        <v>85</v>
      </c>
      <c r="J40" s="483"/>
      <c r="K40" s="483"/>
      <c r="L40" s="484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12.852839999999999</v>
      </c>
      <c r="H41" s="85"/>
      <c r="I41" s="482" t="s">
        <v>85</v>
      </c>
      <c r="J41" s="483"/>
      <c r="K41" s="483"/>
      <c r="L41" s="484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4.2842799999999999</v>
      </c>
      <c r="H42" s="85"/>
      <c r="I42" s="482" t="s">
        <v>85</v>
      </c>
      <c r="J42" s="483"/>
      <c r="K42" s="483"/>
      <c r="L42" s="484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171.37119999999999</v>
      </c>
      <c r="H43" s="85"/>
      <c r="I43" s="510" t="s">
        <v>85</v>
      </c>
      <c r="J43" s="511"/>
      <c r="K43" s="511"/>
      <c r="L43" s="512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852.57171999999991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504" t="s">
        <v>58</v>
      </c>
      <c r="J46" s="505"/>
      <c r="K46" s="505"/>
      <c r="L46" s="506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27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56.271600000000035</v>
      </c>
      <c r="H47" s="149"/>
      <c r="I47" s="426" t="s">
        <v>264</v>
      </c>
      <c r="J47" s="427"/>
      <c r="K47" s="427"/>
      <c r="L47" s="451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27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451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2.1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171</v>
      </c>
      <c r="J49" s="427"/>
      <c r="K49" s="427"/>
      <c r="L49" s="451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2.1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451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482" t="s">
        <v>248</v>
      </c>
      <c r="J51" s="483"/>
      <c r="K51" s="483"/>
      <c r="L51" s="209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482" t="s">
        <v>248</v>
      </c>
      <c r="J52" s="483"/>
      <c r="K52" s="483"/>
      <c r="L52" s="209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482" t="s">
        <v>248</v>
      </c>
      <c r="J53" s="483"/>
      <c r="K53" s="483"/>
      <c r="L53" s="209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510" t="s">
        <v>154</v>
      </c>
      <c r="J54" s="511"/>
      <c r="K54" s="511"/>
      <c r="L54" s="512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566.67160000000013</v>
      </c>
      <c r="H55" s="85"/>
      <c r="I55" s="514"/>
      <c r="J55" s="514"/>
      <c r="K55" s="514"/>
      <c r="L55" s="514"/>
      <c r="M55" s="515"/>
      <c r="N55" s="515"/>
      <c r="O55" s="515"/>
      <c r="P55" s="515"/>
      <c r="Q55" s="515"/>
      <c r="R55" s="515"/>
      <c r="S55" s="515"/>
      <c r="T55" s="51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2031.062924396</v>
      </c>
      <c r="H56" s="85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220"/>
      <c r="V56" s="220"/>
      <c r="W56" s="220"/>
    </row>
    <row r="57" spans="2:23" ht="23.25" customHeight="1" x14ac:dyDescent="0.35">
      <c r="B57" s="448"/>
      <c r="C57" s="449"/>
      <c r="D57" s="449"/>
      <c r="E57" s="449"/>
      <c r="F57" s="449"/>
      <c r="G57" s="450"/>
      <c r="H57" s="85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220"/>
      <c r="V57" s="220"/>
      <c r="W57" s="220"/>
    </row>
    <row r="58" spans="2:23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504" t="s">
        <v>58</v>
      </c>
      <c r="J59" s="505"/>
      <c r="K59" s="505"/>
      <c r="L59" s="506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8.9969879999999982</v>
      </c>
      <c r="H60" s="85"/>
      <c r="I60" s="426" t="s">
        <v>265</v>
      </c>
      <c r="J60" s="427"/>
      <c r="K60" s="427"/>
      <c r="L60" s="285"/>
      <c r="M60" s="228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0.64264199999999994</v>
      </c>
      <c r="H61" s="85"/>
      <c r="I61" s="426" t="s">
        <v>109</v>
      </c>
      <c r="J61" s="427"/>
      <c r="K61" s="427"/>
      <c r="L61" s="285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73.689616000000001</v>
      </c>
      <c r="H62" s="85"/>
      <c r="I62" s="426" t="s">
        <v>109</v>
      </c>
      <c r="J62" s="427"/>
      <c r="K62" s="427"/>
      <c r="L62" s="285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4.9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41.557516</v>
      </c>
      <c r="H63" s="85"/>
      <c r="I63" s="426" t="s">
        <v>98</v>
      </c>
      <c r="J63" s="427"/>
      <c r="K63" s="427"/>
      <c r="L63" s="286"/>
      <c r="M63" s="230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16.539891368000003</v>
      </c>
      <c r="H64" s="85"/>
      <c r="I64" s="197"/>
      <c r="J64" s="198"/>
      <c r="K64" s="198"/>
      <c r="L64" s="238"/>
      <c r="M64" s="226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1.3281267999999999</v>
      </c>
      <c r="H65" s="85"/>
      <c r="I65" s="426" t="s">
        <v>109</v>
      </c>
      <c r="J65" s="427"/>
      <c r="K65" s="427"/>
      <c r="L65" s="285"/>
      <c r="M65" s="228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390" t="s">
        <v>52</v>
      </c>
      <c r="E66" s="391"/>
      <c r="F66" s="175">
        <f>SUM(F60:F65)</f>
        <v>0.45630000000000009</v>
      </c>
      <c r="G66" s="160">
        <f>SUM(G60:G65)</f>
        <v>142.75478016800002</v>
      </c>
      <c r="H66" s="85"/>
      <c r="I66" s="516" t="s">
        <v>262</v>
      </c>
      <c r="J66" s="517"/>
      <c r="K66" s="517"/>
      <c r="L66" s="518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504" t="s">
        <v>58</v>
      </c>
      <c r="J69" s="505"/>
      <c r="K69" s="505"/>
      <c r="L69" s="506"/>
      <c r="M69" s="182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178.44026199999999</v>
      </c>
      <c r="H70" s="85"/>
      <c r="I70" s="519" t="s">
        <v>117</v>
      </c>
      <c r="J70" s="520"/>
      <c r="K70" s="520"/>
      <c r="L70" s="521"/>
      <c r="M70" s="232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29.775745999999998</v>
      </c>
      <c r="H71" s="85"/>
      <c r="I71" s="177" t="s">
        <v>109</v>
      </c>
      <c r="J71" s="178"/>
      <c r="K71" s="178"/>
      <c r="L71" s="285"/>
      <c r="M71" s="227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5.997992</v>
      </c>
      <c r="H72" s="85"/>
      <c r="I72" s="177" t="s">
        <v>109</v>
      </c>
      <c r="J72" s="178"/>
      <c r="K72" s="178"/>
      <c r="L72" s="285"/>
      <c r="M72" s="227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0.42842799999999998</v>
      </c>
      <c r="H73" s="85"/>
      <c r="I73" s="177" t="s">
        <v>109</v>
      </c>
      <c r="J73" s="178"/>
      <c r="K73" s="178"/>
      <c r="L73" s="285"/>
      <c r="M73" s="227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1.499498</v>
      </c>
      <c r="H74" s="85"/>
      <c r="I74" s="177" t="s">
        <v>109</v>
      </c>
      <c r="J74" s="178"/>
      <c r="K74" s="178"/>
      <c r="L74" s="285"/>
      <c r="M74" s="227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6.2122059999999992</v>
      </c>
      <c r="H75" s="85"/>
      <c r="I75" s="177" t="s">
        <v>109</v>
      </c>
      <c r="J75" s="178"/>
      <c r="K75" s="178"/>
      <c r="L75" s="285"/>
      <c r="M75" s="227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482" t="s">
        <v>154</v>
      </c>
      <c r="J76" s="483"/>
      <c r="K76" s="483"/>
      <c r="L76" s="484"/>
      <c r="M76" s="221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222.35413199999999</v>
      </c>
      <c r="H77" s="85"/>
      <c r="I77" s="210"/>
      <c r="J77" s="208"/>
      <c r="K77" s="208"/>
      <c r="L77" s="209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88.496944536000015</v>
      </c>
      <c r="H78" s="85"/>
      <c r="I78" s="210"/>
      <c r="J78" s="208"/>
      <c r="K78" s="208"/>
      <c r="L78" s="209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310.85107653599999</v>
      </c>
      <c r="H79" s="85"/>
      <c r="I79" s="516" t="s">
        <v>262</v>
      </c>
      <c r="J79" s="517"/>
      <c r="K79" s="517"/>
      <c r="L79" s="518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24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183"/>
      <c r="K83" s="89"/>
      <c r="L83" s="89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183"/>
      <c r="K84" s="89"/>
      <c r="L84" s="89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247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247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247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248" t="s">
        <v>154</v>
      </c>
      <c r="J88" s="183"/>
      <c r="K88" s="89"/>
      <c r="L88" s="89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72.75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88"/>
      <c r="M92" s="182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45" customHeight="1" x14ac:dyDescent="0.35">
      <c r="B93" s="134" t="s">
        <v>6</v>
      </c>
      <c r="C93" s="188" t="s">
        <v>34</v>
      </c>
      <c r="D93" s="189">
        <f>G24+G56+G66+G79+G89</f>
        <v>4626.8087810999996</v>
      </c>
      <c r="E93" s="190"/>
      <c r="F93" s="191">
        <v>0.05</v>
      </c>
      <c r="G93" s="103">
        <f>D93*F93</f>
        <v>231.34043905499999</v>
      </c>
      <c r="H93" s="85"/>
      <c r="I93" s="460" t="s">
        <v>120</v>
      </c>
      <c r="J93" s="461"/>
      <c r="K93" s="461"/>
      <c r="L93" s="263"/>
      <c r="M93" s="232"/>
      <c r="N93" s="478"/>
      <c r="O93" s="478"/>
      <c r="P93" s="478"/>
      <c r="Q93" s="478"/>
      <c r="R93" s="478"/>
      <c r="S93" s="478"/>
      <c r="T93" s="478"/>
      <c r="U93" s="478"/>
      <c r="V93" s="478"/>
      <c r="W93" s="220"/>
      <c r="X93" s="60"/>
    </row>
    <row r="94" spans="2:24" ht="45" customHeight="1" x14ac:dyDescent="0.3">
      <c r="B94" s="134" t="s">
        <v>7</v>
      </c>
      <c r="C94" s="188" t="s">
        <v>35</v>
      </c>
      <c r="D94" s="189">
        <f>G24+G56+G66+G79+G89+G93</f>
        <v>4858.149220155</v>
      </c>
      <c r="E94" s="190"/>
      <c r="F94" s="191">
        <v>0.1</v>
      </c>
      <c r="G94" s="103">
        <f>D94*F94</f>
        <v>485.81492201550003</v>
      </c>
      <c r="H94" s="85"/>
      <c r="I94" s="426" t="s">
        <v>121</v>
      </c>
      <c r="J94" s="427"/>
      <c r="K94" s="427"/>
      <c r="L94" s="451"/>
      <c r="M94" s="183"/>
      <c r="N94" s="89"/>
      <c r="O94" s="89"/>
      <c r="P94" s="478"/>
      <c r="Q94" s="478"/>
      <c r="R94" s="478"/>
      <c r="S94" s="478"/>
      <c r="T94" s="478"/>
      <c r="U94" s="478"/>
      <c r="V94" s="478"/>
      <c r="W94" s="478"/>
      <c r="X94" s="72"/>
    </row>
    <row r="95" spans="2:24" ht="60" customHeight="1" x14ac:dyDescent="0.35">
      <c r="B95" s="134" t="s">
        <v>8</v>
      </c>
      <c r="C95" s="192" t="s">
        <v>128</v>
      </c>
      <c r="D95" s="193">
        <f>D93+G93+G94</f>
        <v>5343.9641421705001</v>
      </c>
      <c r="E95" s="148"/>
      <c r="F95" s="151"/>
      <c r="G95" s="119">
        <f>D95/(1-E99)</f>
        <v>6021.3680475160563</v>
      </c>
      <c r="H95" s="85"/>
      <c r="I95" s="482" t="s">
        <v>140</v>
      </c>
      <c r="J95" s="483"/>
      <c r="K95" s="483"/>
      <c r="L95" s="484"/>
      <c r="M95" s="183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99.352572784014939</v>
      </c>
      <c r="H96" s="85"/>
      <c r="I96" s="482" t="s">
        <v>156</v>
      </c>
      <c r="J96" s="483"/>
      <c r="K96" s="483"/>
      <c r="L96" s="484"/>
      <c r="M96" s="183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457.62397161122027</v>
      </c>
      <c r="H97" s="85"/>
      <c r="I97" s="482" t="s">
        <v>156</v>
      </c>
      <c r="J97" s="483"/>
      <c r="K97" s="483"/>
      <c r="L97" s="484"/>
      <c r="M97" s="183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120.42736095032113</v>
      </c>
      <c r="H98" s="85"/>
      <c r="I98" s="482" t="s">
        <v>137</v>
      </c>
      <c r="J98" s="483"/>
      <c r="K98" s="483"/>
      <c r="L98" s="484"/>
      <c r="M98" s="183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8"/>
      <c r="L99" s="209"/>
      <c r="M99" s="221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200"/>
      <c r="F100" s="200" t="s">
        <v>53</v>
      </c>
      <c r="G100" s="117">
        <f>G93+G94+G96+G97+G98</f>
        <v>1394.5592664160563</v>
      </c>
      <c r="H100" s="85"/>
      <c r="I100" s="516" t="s">
        <v>262</v>
      </c>
      <c r="J100" s="517"/>
      <c r="K100" s="517"/>
      <c r="L100" s="518"/>
      <c r="M100" s="221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4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2142.14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2031.062924396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142.75478016800002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310.85107653599999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1394.5592664160563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6021.3680475160563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44">
    <mergeCell ref="D110:F110"/>
    <mergeCell ref="I83:I84"/>
    <mergeCell ref="I96:L96"/>
    <mergeCell ref="I95:L95"/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I100:L100"/>
    <mergeCell ref="I98:L98"/>
    <mergeCell ref="I97:L97"/>
    <mergeCell ref="C86:F86"/>
    <mergeCell ref="C87:F87"/>
    <mergeCell ref="B80:G80"/>
    <mergeCell ref="B81:G81"/>
    <mergeCell ref="C82:F82"/>
    <mergeCell ref="C73:E73"/>
    <mergeCell ref="C74:E74"/>
    <mergeCell ref="C75:E75"/>
    <mergeCell ref="B91:G91"/>
    <mergeCell ref="N93:V93"/>
    <mergeCell ref="P94:W94"/>
    <mergeCell ref="C83:F83"/>
    <mergeCell ref="C84:F84"/>
    <mergeCell ref="C85:F85"/>
    <mergeCell ref="C88:F88"/>
    <mergeCell ref="E89:F89"/>
    <mergeCell ref="I94:L94"/>
    <mergeCell ref="I79:L79"/>
    <mergeCell ref="I76:L76"/>
    <mergeCell ref="C76:E76"/>
    <mergeCell ref="C78:F78"/>
    <mergeCell ref="E79:F79"/>
    <mergeCell ref="I93:K93"/>
    <mergeCell ref="C70:E70"/>
    <mergeCell ref="C71:E71"/>
    <mergeCell ref="C72:E72"/>
    <mergeCell ref="C65:E65"/>
    <mergeCell ref="I65:K65"/>
    <mergeCell ref="B67:G67"/>
    <mergeCell ref="B68:G68"/>
    <mergeCell ref="C69:E69"/>
    <mergeCell ref="I66:L66"/>
    <mergeCell ref="I69:L69"/>
    <mergeCell ref="I70:L70"/>
    <mergeCell ref="D66:E66"/>
    <mergeCell ref="I55:T55"/>
    <mergeCell ref="I52:K52"/>
    <mergeCell ref="I53:K53"/>
    <mergeCell ref="I54:L54"/>
    <mergeCell ref="I62:K62"/>
    <mergeCell ref="C63:E63"/>
    <mergeCell ref="C64:E64"/>
    <mergeCell ref="C60:E60"/>
    <mergeCell ref="I60:K60"/>
    <mergeCell ref="C61:E61"/>
    <mergeCell ref="I61:K61"/>
    <mergeCell ref="I63:K63"/>
    <mergeCell ref="C59:E59"/>
    <mergeCell ref="I59:L59"/>
    <mergeCell ref="I46:L46"/>
    <mergeCell ref="I42:L42"/>
    <mergeCell ref="I43:L43"/>
    <mergeCell ref="I49:L50"/>
    <mergeCell ref="I47:L48"/>
    <mergeCell ref="E56:F56"/>
    <mergeCell ref="I56:T57"/>
    <mergeCell ref="B57:G57"/>
    <mergeCell ref="B58:G58"/>
    <mergeCell ref="B47:B48"/>
    <mergeCell ref="C47:C48"/>
    <mergeCell ref="G47:G48"/>
    <mergeCell ref="B49:B50"/>
    <mergeCell ref="C49:D50"/>
    <mergeCell ref="G49:G50"/>
    <mergeCell ref="C42:E42"/>
    <mergeCell ref="C43:E43"/>
    <mergeCell ref="B45:G45"/>
    <mergeCell ref="C46:F46"/>
    <mergeCell ref="C51:F51"/>
    <mergeCell ref="I51:K51"/>
    <mergeCell ref="C52:F52"/>
    <mergeCell ref="C53:F53"/>
    <mergeCell ref="C54:F54"/>
    <mergeCell ref="C41:E41"/>
    <mergeCell ref="C36:E36"/>
    <mergeCell ref="C37:E37"/>
    <mergeCell ref="C38:E38"/>
    <mergeCell ref="I36:L36"/>
    <mergeCell ref="I37:K37"/>
    <mergeCell ref="I38:L38"/>
    <mergeCell ref="I39:L39"/>
    <mergeCell ref="I40:L40"/>
    <mergeCell ref="I41:L41"/>
    <mergeCell ref="B16:G16"/>
    <mergeCell ref="B17:G17"/>
    <mergeCell ref="B13:D14"/>
    <mergeCell ref="E13:G13"/>
    <mergeCell ref="E14:G14"/>
    <mergeCell ref="B15:D15"/>
    <mergeCell ref="E15:G15"/>
    <mergeCell ref="C39:E39"/>
    <mergeCell ref="C40:E40"/>
    <mergeCell ref="C35:E35"/>
    <mergeCell ref="I35:L35"/>
    <mergeCell ref="E24:F24"/>
    <mergeCell ref="B25:G25"/>
    <mergeCell ref="B26:G26"/>
    <mergeCell ref="B27:G27"/>
    <mergeCell ref="C28:E28"/>
    <mergeCell ref="I31:L31"/>
    <mergeCell ref="I29:L30"/>
    <mergeCell ref="C29:D29"/>
    <mergeCell ref="C30:D30"/>
    <mergeCell ref="C32:F32"/>
    <mergeCell ref="B34:G34"/>
    <mergeCell ref="I1:L1"/>
    <mergeCell ref="B10:D10"/>
    <mergeCell ref="E10:G10"/>
    <mergeCell ref="B11:D11"/>
    <mergeCell ref="E11:G11"/>
    <mergeCell ref="B12:G12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B1:G1"/>
    <mergeCell ref="B2:D2"/>
    <mergeCell ref="E2:G2"/>
    <mergeCell ref="B3:D3"/>
    <mergeCell ref="E3:G3"/>
  </mergeCells>
  <hyperlinks>
    <hyperlink ref="J2" location="RESUMO!A1" display="&lt;- RESUMO"/>
    <hyperlink ref="I66:L66" r:id="rId1" display="¹Link: https://transparencia.stj.jus.br/wp-content/uploads/Manual_do_Modelo_de_Planilhas_de_Custos_do_STJ.pdf"/>
    <hyperlink ref="I79:L79" r:id="rId2" display="¹Link: https://transparencia.stj.jus.br/wp-content/uploads/Manual_do_Modelo_de_Planilhas_de_Custos_do_STJ.pdf"/>
    <hyperlink ref="I100:L100" r:id="rId3" display="¹Link: https://transparencia.stj.jus.br/wp-content/uploads/Manual_do_Modelo_de_Planilhas_de_Custos_do_STJ.pdf"/>
    <hyperlink ref="I83:I84" location="'UNIFORMES E EPI''S'!A1" display="Valor obtido na aba &quot;Uniformes e Epi's&quot;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67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7.140625" customWidth="1"/>
    <col min="3" max="3" width="55.85546875" customWidth="1"/>
    <col min="4" max="4" width="32.140625" customWidth="1"/>
    <col min="5" max="5" width="29.28515625" customWidth="1"/>
    <col min="6" max="6" width="29.85546875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24.9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456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247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292</v>
      </c>
      <c r="F8" s="379"/>
      <c r="G8" s="380"/>
      <c r="H8" s="89"/>
      <c r="I8" s="305" t="s">
        <v>314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191</v>
      </c>
      <c r="F9" s="374"/>
      <c r="G9" s="375"/>
      <c r="H9" s="85"/>
      <c r="I9" s="247" t="s">
        <v>59</v>
      </c>
      <c r="J9" s="89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247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257</v>
      </c>
      <c r="F13" s="411"/>
      <c r="G13" s="412"/>
      <c r="H13" s="89"/>
      <c r="I13" s="247" t="s">
        <v>60</v>
      </c>
      <c r="J13" s="8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247"/>
      <c r="J14" s="8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89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504" t="s">
        <v>58</v>
      </c>
      <c r="J18" s="505"/>
      <c r="K18" s="505"/>
      <c r="L18" s="505"/>
      <c r="M18" s="221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482" t="s">
        <v>293</v>
      </c>
      <c r="J19" s="483"/>
      <c r="K19" s="483"/>
      <c r="L19" s="483"/>
      <c r="M19" s="221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10.015772727272729</v>
      </c>
      <c r="G20" s="103">
        <f>F20</f>
        <v>10.015772727272729</v>
      </c>
      <c r="H20" s="85"/>
      <c r="I20" s="90" t="s">
        <v>158</v>
      </c>
      <c r="J20" s="91"/>
      <c r="K20" s="91"/>
      <c r="L20" s="91"/>
      <c r="M20" s="183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35">
      <c r="B21" s="98" t="s">
        <v>8</v>
      </c>
      <c r="C21" s="99" t="s">
        <v>176</v>
      </c>
      <c r="D21" s="107">
        <v>0.4</v>
      </c>
      <c r="E21" s="108">
        <v>1</v>
      </c>
      <c r="F21" s="106">
        <f>D21*1518</f>
        <v>607.20000000000005</v>
      </c>
      <c r="G21" s="103">
        <f>F21</f>
        <v>607.20000000000005</v>
      </c>
      <c r="H21" s="85"/>
      <c r="I21" s="479" t="s">
        <v>290</v>
      </c>
      <c r="J21" s="480"/>
      <c r="K21" s="480"/>
      <c r="L21" s="481"/>
      <c r="M21" s="240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110"/>
      <c r="L22" s="110"/>
      <c r="M22" s="222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14"/>
      <c r="L23" s="114"/>
      <c r="M23" s="183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2203.4700000000003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504" t="s">
        <v>58</v>
      </c>
      <c r="J28" s="505"/>
      <c r="K28" s="505"/>
      <c r="L28" s="506"/>
      <c r="M28" s="221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4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183.54905100000002</v>
      </c>
      <c r="H29" s="89"/>
      <c r="I29" s="426" t="s">
        <v>79</v>
      </c>
      <c r="J29" s="427"/>
      <c r="K29" s="427"/>
      <c r="L29" s="451"/>
      <c r="M29" s="183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266.61987000000005</v>
      </c>
      <c r="H30" s="89"/>
      <c r="I30" s="510" t="s">
        <v>80</v>
      </c>
      <c r="J30" s="511"/>
      <c r="K30" s="511"/>
      <c r="L30" s="512"/>
      <c r="M30" s="221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450.16892100000007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179.16723055800006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629.3361515580001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48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504" t="s">
        <v>58</v>
      </c>
      <c r="J35" s="505"/>
      <c r="K35" s="505"/>
      <c r="L35" s="506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440.69400000000007</v>
      </c>
      <c r="H36" s="85"/>
      <c r="I36" s="90" t="s">
        <v>85</v>
      </c>
      <c r="J36" s="91"/>
      <c r="K36" s="91"/>
      <c r="L36" s="92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55.086750000000009</v>
      </c>
      <c r="H37" s="85"/>
      <c r="I37" s="90" t="s">
        <v>85</v>
      </c>
      <c r="J37" s="91"/>
      <c r="K37" s="91"/>
      <c r="L37" s="92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46.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132.20820000000001</v>
      </c>
      <c r="H38" s="138"/>
      <c r="I38" s="426" t="s">
        <v>263</v>
      </c>
      <c r="J38" s="427"/>
      <c r="K38" s="427"/>
      <c r="L38" s="451"/>
      <c r="M38" s="89"/>
      <c r="N38" s="89"/>
      <c r="O38" s="89"/>
      <c r="P38" s="89"/>
      <c r="Q38" s="89"/>
      <c r="R38" s="89"/>
      <c r="S38" s="89"/>
      <c r="T38" s="85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33.052050000000001</v>
      </c>
      <c r="H39" s="85"/>
      <c r="I39" s="90" t="s">
        <v>85</v>
      </c>
      <c r="J39" s="91"/>
      <c r="K39" s="91"/>
      <c r="L39" s="92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22.034700000000004</v>
      </c>
      <c r="H40" s="85"/>
      <c r="I40" s="90" t="s">
        <v>85</v>
      </c>
      <c r="J40" s="91"/>
      <c r="K40" s="91"/>
      <c r="L40" s="92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13.220820000000002</v>
      </c>
      <c r="H41" s="85"/>
      <c r="I41" s="90" t="s">
        <v>85</v>
      </c>
      <c r="J41" s="91"/>
      <c r="K41" s="91"/>
      <c r="L41" s="92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4.4069400000000005</v>
      </c>
      <c r="H42" s="85"/>
      <c r="I42" s="90" t="s">
        <v>85</v>
      </c>
      <c r="J42" s="91"/>
      <c r="K42" s="91"/>
      <c r="L42" s="92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176.27760000000004</v>
      </c>
      <c r="H43" s="85"/>
      <c r="I43" s="113" t="s">
        <v>85</v>
      </c>
      <c r="J43" s="114"/>
      <c r="K43" s="114"/>
      <c r="L43" s="9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876.98106000000007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504" t="s">
        <v>58</v>
      </c>
      <c r="J46" s="505"/>
      <c r="K46" s="505"/>
      <c r="L46" s="506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0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89.023800000000023</v>
      </c>
      <c r="H47" s="149"/>
      <c r="I47" s="426" t="s">
        <v>264</v>
      </c>
      <c r="J47" s="427"/>
      <c r="K47" s="427"/>
      <c r="L47" s="451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0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451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0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247</v>
      </c>
      <c r="J49" s="427"/>
      <c r="K49" s="427"/>
      <c r="L49" s="451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0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451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482" t="s">
        <v>248</v>
      </c>
      <c r="J51" s="483"/>
      <c r="K51" s="483"/>
      <c r="L51" s="209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482" t="s">
        <v>248</v>
      </c>
      <c r="J52" s="483"/>
      <c r="K52" s="483"/>
      <c r="L52" s="209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482" t="s">
        <v>248</v>
      </c>
      <c r="J53" s="483"/>
      <c r="K53" s="483"/>
      <c r="L53" s="209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36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599.42380000000003</v>
      </c>
      <c r="H55" s="85"/>
      <c r="I55" s="514"/>
      <c r="J55" s="514"/>
      <c r="K55" s="514"/>
      <c r="L55" s="514"/>
      <c r="M55" s="515"/>
      <c r="N55" s="515"/>
      <c r="O55" s="515"/>
      <c r="P55" s="515"/>
      <c r="Q55" s="515"/>
      <c r="R55" s="515"/>
      <c r="S55" s="515"/>
      <c r="T55" s="51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2105.7410115580001</v>
      </c>
      <c r="H56" s="85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220"/>
      <c r="V56" s="220"/>
      <c r="W56" s="220"/>
    </row>
    <row r="57" spans="2:23" ht="23.25" customHeight="1" x14ac:dyDescent="0.35">
      <c r="B57" s="448"/>
      <c r="C57" s="449"/>
      <c r="D57" s="449"/>
      <c r="E57" s="449"/>
      <c r="F57" s="449"/>
      <c r="G57" s="450"/>
      <c r="H57" s="85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220"/>
      <c r="V57" s="220"/>
      <c r="W57" s="220"/>
    </row>
    <row r="58" spans="2:23" ht="21.75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504" t="s">
        <v>58</v>
      </c>
      <c r="J59" s="505"/>
      <c r="K59" s="505"/>
      <c r="L59" s="506"/>
      <c r="M59" s="221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9.2545739999999999</v>
      </c>
      <c r="H60" s="85"/>
      <c r="I60" s="426" t="s">
        <v>109</v>
      </c>
      <c r="J60" s="427"/>
      <c r="K60" s="427"/>
      <c r="L60" s="285"/>
      <c r="M60" s="227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0.66104099999999999</v>
      </c>
      <c r="H61" s="85"/>
      <c r="I61" s="426" t="s">
        <v>109</v>
      </c>
      <c r="J61" s="427"/>
      <c r="K61" s="427"/>
      <c r="L61" s="285"/>
      <c r="M61" s="227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75.799368000000015</v>
      </c>
      <c r="H62" s="85"/>
      <c r="I62" s="426" t="s">
        <v>109</v>
      </c>
      <c r="J62" s="427"/>
      <c r="K62" s="427"/>
      <c r="L62" s="285"/>
      <c r="M62" s="227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6.2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42.747318000000007</v>
      </c>
      <c r="H63" s="85"/>
      <c r="I63" s="497" t="s">
        <v>98</v>
      </c>
      <c r="J63" s="498"/>
      <c r="K63" s="498"/>
      <c r="L63" s="522"/>
      <c r="M63" s="229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17.013432564000006</v>
      </c>
      <c r="H64" s="85"/>
      <c r="I64" s="197"/>
      <c r="J64" s="198"/>
      <c r="K64" s="198"/>
      <c r="L64" s="238"/>
      <c r="M64" s="225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1.3661514000000001</v>
      </c>
      <c r="H65" s="85"/>
      <c r="I65" s="426" t="s">
        <v>109</v>
      </c>
      <c r="J65" s="427"/>
      <c r="K65" s="427"/>
      <c r="L65" s="285"/>
      <c r="M65" s="227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146.84188496400003</v>
      </c>
      <c r="H66" s="85"/>
      <c r="I66" s="302" t="s">
        <v>262</v>
      </c>
      <c r="J66" s="215"/>
      <c r="K66" s="215"/>
      <c r="L66" s="236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88"/>
      <c r="M69" s="182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183.54905100000002</v>
      </c>
      <c r="H70" s="85"/>
      <c r="I70" s="177" t="s">
        <v>117</v>
      </c>
      <c r="J70" s="178"/>
      <c r="K70" s="178"/>
      <c r="L70" s="263"/>
      <c r="M70" s="232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30.628233000000002</v>
      </c>
      <c r="H71" s="85"/>
      <c r="I71" s="177" t="s">
        <v>109</v>
      </c>
      <c r="J71" s="178"/>
      <c r="K71" s="178"/>
      <c r="L71" s="285"/>
      <c r="M71" s="227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6.1697160000000011</v>
      </c>
      <c r="H72" s="85"/>
      <c r="I72" s="177" t="s">
        <v>109</v>
      </c>
      <c r="J72" s="178"/>
      <c r="K72" s="178"/>
      <c r="L72" s="285"/>
      <c r="M72" s="227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0.44069400000000009</v>
      </c>
      <c r="H73" s="85"/>
      <c r="I73" s="177" t="s">
        <v>109</v>
      </c>
      <c r="J73" s="178"/>
      <c r="K73" s="178"/>
      <c r="L73" s="285"/>
      <c r="M73" s="227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1.5424290000000003</v>
      </c>
      <c r="H74" s="85"/>
      <c r="I74" s="177" t="s">
        <v>109</v>
      </c>
      <c r="J74" s="178"/>
      <c r="K74" s="178"/>
      <c r="L74" s="285"/>
      <c r="M74" s="227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6.3900630000000005</v>
      </c>
      <c r="H75" s="85"/>
      <c r="I75" s="177" t="s">
        <v>109</v>
      </c>
      <c r="J75" s="178"/>
      <c r="K75" s="178"/>
      <c r="L75" s="285"/>
      <c r="M75" s="227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8"/>
      <c r="L76" s="209"/>
      <c r="M76" s="221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228.72018600000001</v>
      </c>
      <c r="H77" s="85"/>
      <c r="I77" s="210"/>
      <c r="J77" s="208"/>
      <c r="K77" s="208"/>
      <c r="L77" s="209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91.030634028000023</v>
      </c>
      <c r="H78" s="85"/>
      <c r="I78" s="210"/>
      <c r="J78" s="208"/>
      <c r="K78" s="208"/>
      <c r="L78" s="209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319.75082002800002</v>
      </c>
      <c r="H79" s="85"/>
      <c r="I79" s="302" t="s">
        <v>262</v>
      </c>
      <c r="J79" s="215"/>
      <c r="K79" s="215"/>
      <c r="L79" s="236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24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183"/>
      <c r="K83" s="89"/>
      <c r="L83" s="89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183"/>
      <c r="K84" s="89"/>
      <c r="L84" s="89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247"/>
      <c r="J85" s="183"/>
      <c r="K85" s="89"/>
      <c r="L85" s="89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247"/>
      <c r="J86" s="183"/>
      <c r="K86" s="89"/>
      <c r="L86" s="89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247"/>
      <c r="J87" s="183"/>
      <c r="K87" s="89"/>
      <c r="L87" s="89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248" t="s">
        <v>154</v>
      </c>
      <c r="J88" s="183"/>
      <c r="K88" s="89"/>
      <c r="L88" s="89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69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504" t="s">
        <v>58</v>
      </c>
      <c r="J92" s="505"/>
      <c r="K92" s="505"/>
      <c r="L92" s="506"/>
      <c r="M92" s="182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40.5" customHeight="1" x14ac:dyDescent="0.35">
      <c r="B93" s="134" t="s">
        <v>6</v>
      </c>
      <c r="C93" s="188" t="s">
        <v>34</v>
      </c>
      <c r="D93" s="189">
        <f>G24+G56+G66+G79+G89</f>
        <v>4775.80371655</v>
      </c>
      <c r="E93" s="190"/>
      <c r="F93" s="191">
        <v>0.05</v>
      </c>
      <c r="G93" s="103">
        <f>D93*F93</f>
        <v>238.79018582750001</v>
      </c>
      <c r="H93" s="85"/>
      <c r="I93" s="460" t="s">
        <v>120</v>
      </c>
      <c r="J93" s="461"/>
      <c r="K93" s="461"/>
      <c r="L93" s="492"/>
      <c r="M93" s="232"/>
      <c r="N93" s="478"/>
      <c r="O93" s="478"/>
      <c r="P93" s="478"/>
      <c r="Q93" s="478"/>
      <c r="R93" s="478"/>
      <c r="S93" s="478"/>
      <c r="T93" s="478"/>
      <c r="U93" s="478"/>
      <c r="V93" s="478"/>
      <c r="W93" s="220"/>
      <c r="X93" s="60"/>
    </row>
    <row r="94" spans="2:24" ht="42" customHeight="1" x14ac:dyDescent="0.3">
      <c r="B94" s="134" t="s">
        <v>7</v>
      </c>
      <c r="C94" s="188" t="s">
        <v>35</v>
      </c>
      <c r="D94" s="189">
        <f>G24+G56+G66+G79+G89+G93</f>
        <v>5014.5939023774999</v>
      </c>
      <c r="E94" s="190"/>
      <c r="F94" s="191">
        <v>0.1</v>
      </c>
      <c r="G94" s="103">
        <f>D94*F94</f>
        <v>501.45939023775003</v>
      </c>
      <c r="H94" s="85"/>
      <c r="I94" s="426" t="s">
        <v>121</v>
      </c>
      <c r="J94" s="427"/>
      <c r="K94" s="427"/>
      <c r="L94" s="451"/>
      <c r="M94" s="183"/>
      <c r="N94" s="89"/>
      <c r="O94" s="89"/>
      <c r="P94" s="478"/>
      <c r="Q94" s="478"/>
      <c r="R94" s="478"/>
      <c r="S94" s="478"/>
      <c r="T94" s="478"/>
      <c r="U94" s="478"/>
      <c r="V94" s="478"/>
      <c r="W94" s="478"/>
      <c r="X94" s="72"/>
    </row>
    <row r="95" spans="2:24" ht="37.5" customHeight="1" x14ac:dyDescent="0.35">
      <c r="B95" s="134" t="s">
        <v>8</v>
      </c>
      <c r="C95" s="192" t="s">
        <v>128</v>
      </c>
      <c r="D95" s="193">
        <f>D93+G93+G94</f>
        <v>5516.05329261525</v>
      </c>
      <c r="E95" s="148"/>
      <c r="F95" s="151"/>
      <c r="G95" s="119">
        <f>D95/(1-E99)</f>
        <v>6215.2713156228174</v>
      </c>
      <c r="H95" s="85"/>
      <c r="I95" s="482" t="s">
        <v>140</v>
      </c>
      <c r="J95" s="483"/>
      <c r="K95" s="483"/>
      <c r="L95" s="484"/>
      <c r="M95" s="183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102.55197670777649</v>
      </c>
      <c r="H96" s="85"/>
      <c r="I96" s="482" t="s">
        <v>156</v>
      </c>
      <c r="J96" s="483"/>
      <c r="K96" s="483"/>
      <c r="L96" s="484"/>
      <c r="M96" s="183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472.36061998733413</v>
      </c>
      <c r="H97" s="85"/>
      <c r="I97" s="482" t="s">
        <v>156</v>
      </c>
      <c r="J97" s="483"/>
      <c r="K97" s="483"/>
      <c r="L97" s="484"/>
      <c r="M97" s="183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124.30542631245635</v>
      </c>
      <c r="H98" s="85"/>
      <c r="I98" s="482" t="s">
        <v>137</v>
      </c>
      <c r="J98" s="483"/>
      <c r="K98" s="483"/>
      <c r="L98" s="484"/>
      <c r="M98" s="183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8"/>
      <c r="L99" s="209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1439.4675990728169</v>
      </c>
      <c r="H100" s="85"/>
      <c r="I100" s="516" t="s">
        <v>262</v>
      </c>
      <c r="J100" s="517"/>
      <c r="K100" s="517"/>
      <c r="L100" s="518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35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2203.4700000000003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2105.7410115580001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146.84188496400003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319.75082002800002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1439.4675990728169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6215.2713156228165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36">
    <mergeCell ref="C108:F108"/>
    <mergeCell ref="C109:F109"/>
    <mergeCell ref="B101:G101"/>
    <mergeCell ref="B102:G102"/>
    <mergeCell ref="B103:F103"/>
    <mergeCell ref="C104:F104"/>
    <mergeCell ref="I98:L98"/>
    <mergeCell ref="I97:L97"/>
    <mergeCell ref="I100:L100"/>
    <mergeCell ref="I96:L96"/>
    <mergeCell ref="I95:L95"/>
    <mergeCell ref="I92:L92"/>
    <mergeCell ref="I93:L93"/>
    <mergeCell ref="I94:L94"/>
    <mergeCell ref="C105:F105"/>
    <mergeCell ref="C106:F106"/>
    <mergeCell ref="C107:F107"/>
    <mergeCell ref="B91:G91"/>
    <mergeCell ref="E100:F100"/>
    <mergeCell ref="N93:V93"/>
    <mergeCell ref="P94:W94"/>
    <mergeCell ref="C83:F83"/>
    <mergeCell ref="C84:F84"/>
    <mergeCell ref="C85:F85"/>
    <mergeCell ref="C88:F88"/>
    <mergeCell ref="E89:F89"/>
    <mergeCell ref="C76:E76"/>
    <mergeCell ref="C78:F78"/>
    <mergeCell ref="E79:F79"/>
    <mergeCell ref="B80:G80"/>
    <mergeCell ref="B81:G81"/>
    <mergeCell ref="C82:F82"/>
    <mergeCell ref="I83:I84"/>
    <mergeCell ref="C86:F86"/>
    <mergeCell ref="C87:F87"/>
    <mergeCell ref="C73:E73"/>
    <mergeCell ref="C74:E74"/>
    <mergeCell ref="C75:E75"/>
    <mergeCell ref="C70:E70"/>
    <mergeCell ref="C71:E71"/>
    <mergeCell ref="C72:E72"/>
    <mergeCell ref="C65:E65"/>
    <mergeCell ref="I65:K65"/>
    <mergeCell ref="B67:G67"/>
    <mergeCell ref="B68:G68"/>
    <mergeCell ref="C69:E69"/>
    <mergeCell ref="I62:K62"/>
    <mergeCell ref="C63:E63"/>
    <mergeCell ref="C64:E64"/>
    <mergeCell ref="C60:E60"/>
    <mergeCell ref="I60:K60"/>
    <mergeCell ref="C61:E61"/>
    <mergeCell ref="I61:K61"/>
    <mergeCell ref="I63:L63"/>
    <mergeCell ref="E56:F56"/>
    <mergeCell ref="I56:T57"/>
    <mergeCell ref="B57:G57"/>
    <mergeCell ref="B58:G58"/>
    <mergeCell ref="C59:E59"/>
    <mergeCell ref="I59:L59"/>
    <mergeCell ref="C52:F52"/>
    <mergeCell ref="C53:F53"/>
    <mergeCell ref="C54:F54"/>
    <mergeCell ref="I55:T55"/>
    <mergeCell ref="I52:K52"/>
    <mergeCell ref="I53:K53"/>
    <mergeCell ref="B49:B50"/>
    <mergeCell ref="C49:D50"/>
    <mergeCell ref="G49:G50"/>
    <mergeCell ref="B45:G45"/>
    <mergeCell ref="C46:F46"/>
    <mergeCell ref="I46:L46"/>
    <mergeCell ref="I47:L48"/>
    <mergeCell ref="I49:L50"/>
    <mergeCell ref="C39:E39"/>
    <mergeCell ref="C40:E40"/>
    <mergeCell ref="C41:E41"/>
    <mergeCell ref="C51:F51"/>
    <mergeCell ref="I51:K51"/>
    <mergeCell ref="C36:E36"/>
    <mergeCell ref="C37:E37"/>
    <mergeCell ref="C38:E38"/>
    <mergeCell ref="I38:L38"/>
    <mergeCell ref="B47:B48"/>
    <mergeCell ref="C47:C48"/>
    <mergeCell ref="G47:G48"/>
    <mergeCell ref="I21:L21"/>
    <mergeCell ref="C29:D29"/>
    <mergeCell ref="C30:D30"/>
    <mergeCell ref="C32:F32"/>
    <mergeCell ref="B34:G34"/>
    <mergeCell ref="C35:E35"/>
    <mergeCell ref="I35:L35"/>
    <mergeCell ref="E24:F24"/>
    <mergeCell ref="B25:G25"/>
    <mergeCell ref="B26:G26"/>
    <mergeCell ref="B27:G27"/>
    <mergeCell ref="C28:E28"/>
    <mergeCell ref="I28:L28"/>
    <mergeCell ref="I29:L29"/>
    <mergeCell ref="I30:L30"/>
    <mergeCell ref="C42:E42"/>
    <mergeCell ref="C43:E43"/>
    <mergeCell ref="B16:G16"/>
    <mergeCell ref="B17:G17"/>
    <mergeCell ref="I18:L18"/>
    <mergeCell ref="B13:D14"/>
    <mergeCell ref="E13:G13"/>
    <mergeCell ref="E14:G14"/>
    <mergeCell ref="B15:D15"/>
    <mergeCell ref="E15:G15"/>
    <mergeCell ref="I19:L19"/>
    <mergeCell ref="D110:F110"/>
    <mergeCell ref="I1:L1"/>
    <mergeCell ref="B10:D10"/>
    <mergeCell ref="E10:G10"/>
    <mergeCell ref="B11:D11"/>
    <mergeCell ref="E11:G11"/>
    <mergeCell ref="B12:G12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B1:G1"/>
    <mergeCell ref="B2:D2"/>
    <mergeCell ref="E2:G2"/>
    <mergeCell ref="B3:D3"/>
    <mergeCell ref="E3:G3"/>
  </mergeCells>
  <hyperlinks>
    <hyperlink ref="J2" location="RESUMO!A1" display="&lt;- RESUMO"/>
    <hyperlink ref="I66" r:id="rId1"/>
    <hyperlink ref="I79" r:id="rId2"/>
    <hyperlink ref="I83:I84" location="'UNIFORMES E EPI''S'!A1" display="Valor obtido na aba &quot;Uniformes e Epi's&quot;"/>
    <hyperlink ref="I100:L100" r:id="rId3" display="¹Link: https://transparencia.stj.jus.br/wp-content/uploads/Manual_do_Modelo_de_Planilhas_de_Custos_do_STJ.pdf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4"/>
  <sheetViews>
    <sheetView topLeftCell="A73" zoomScale="60" zoomScaleNormal="60" workbookViewId="0">
      <selection activeCell="G89" sqref="B87:G89"/>
    </sheetView>
  </sheetViews>
  <sheetFormatPr defaultColWidth="9.140625" defaultRowHeight="15" x14ac:dyDescent="0.25"/>
  <cols>
    <col min="1" max="1" width="3.28515625" customWidth="1"/>
    <col min="2" max="2" width="8.7109375" customWidth="1"/>
    <col min="3" max="3" width="72.28515625" customWidth="1"/>
    <col min="4" max="4" width="32.140625" customWidth="1"/>
    <col min="5" max="5" width="37.7109375" customWidth="1"/>
    <col min="6" max="6" width="38.140625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24.9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5" t="s">
        <v>54</v>
      </c>
      <c r="J1" s="456"/>
      <c r="K1" s="456"/>
      <c r="L1" s="456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247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5" t="s">
        <v>315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192</v>
      </c>
      <c r="F9" s="374"/>
      <c r="G9" s="375"/>
      <c r="H9" s="85"/>
      <c r="I9" s="247" t="s">
        <v>59</v>
      </c>
      <c r="J9" s="89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305" t="s">
        <v>124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247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300</v>
      </c>
      <c r="F13" s="411"/>
      <c r="G13" s="412"/>
      <c r="H13" s="89"/>
      <c r="I13" s="247"/>
      <c r="J13" s="8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306</v>
      </c>
      <c r="F14" s="414"/>
      <c r="G14" s="415"/>
      <c r="H14" s="89"/>
      <c r="I14" s="247"/>
      <c r="J14" s="8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89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8"/>
      <c r="K18" s="182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2036.21</v>
      </c>
      <c r="G19" s="103">
        <f>F19</f>
        <v>2036.21</v>
      </c>
      <c r="H19" s="85"/>
      <c r="I19" s="104" t="s">
        <v>61</v>
      </c>
      <c r="J19" s="295"/>
      <c r="K19" s="22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9.2554999999999996</v>
      </c>
      <c r="G20" s="103">
        <f>F20</f>
        <v>9.2554999999999996</v>
      </c>
      <c r="H20" s="85"/>
      <c r="I20" s="90" t="s">
        <v>158</v>
      </c>
      <c r="J20" s="92"/>
      <c r="K20" s="183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84"/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1"/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93"/>
      <c r="K23" s="18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2036.21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55.5" customHeight="1" x14ac:dyDescent="0.35">
      <c r="B25" s="477" t="s">
        <v>70</v>
      </c>
      <c r="C25" s="477"/>
      <c r="D25" s="477"/>
      <c r="E25" s="477"/>
      <c r="F25" s="477"/>
      <c r="G25" s="477"/>
      <c r="H25" s="112"/>
      <c r="I25" s="112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4">
      <c r="B26" s="392"/>
      <c r="C26" s="374"/>
      <c r="D26" s="374"/>
      <c r="E26" s="374"/>
      <c r="F26" s="374"/>
      <c r="G26" s="375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x14ac:dyDescent="0.35">
      <c r="B27" s="393" t="s">
        <v>13</v>
      </c>
      <c r="C27" s="390"/>
      <c r="D27" s="390"/>
      <c r="E27" s="390"/>
      <c r="F27" s="390"/>
      <c r="G27" s="394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thickBot="1" x14ac:dyDescent="0.4">
      <c r="B28" s="395" t="s">
        <v>72</v>
      </c>
      <c r="C28" s="396"/>
      <c r="D28" s="396"/>
      <c r="E28" s="396"/>
      <c r="F28" s="396"/>
      <c r="G28" s="397"/>
      <c r="H28" s="89"/>
      <c r="I28" s="89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24.95" customHeight="1" x14ac:dyDescent="0.35">
      <c r="B29" s="94" t="s">
        <v>73</v>
      </c>
      <c r="C29" s="398" t="s">
        <v>74</v>
      </c>
      <c r="D29" s="399"/>
      <c r="E29" s="400"/>
      <c r="F29" s="96" t="s">
        <v>64</v>
      </c>
      <c r="G29" s="97" t="s">
        <v>67</v>
      </c>
      <c r="H29" s="89"/>
      <c r="I29" s="504" t="s">
        <v>58</v>
      </c>
      <c r="J29" s="505"/>
      <c r="K29" s="505"/>
      <c r="L29" s="506"/>
      <c r="M29" s="85"/>
      <c r="N29" s="85"/>
      <c r="O29" s="85"/>
      <c r="P29" s="85"/>
      <c r="Q29" s="85"/>
      <c r="R29" s="85"/>
      <c r="S29" s="85"/>
      <c r="T29" s="85"/>
      <c r="U29" s="220"/>
      <c r="V29" s="220"/>
      <c r="W29" s="220"/>
    </row>
    <row r="30" spans="2:23" ht="57" customHeight="1" x14ac:dyDescent="0.35">
      <c r="B30" s="98" t="s">
        <v>6</v>
      </c>
      <c r="C30" s="374" t="s">
        <v>75</v>
      </c>
      <c r="D30" s="418"/>
      <c r="E30" s="118" t="s">
        <v>76</v>
      </c>
      <c r="F30" s="118">
        <v>8.3299999999999999E-2</v>
      </c>
      <c r="G30" s="119">
        <f>G24*F30</f>
        <v>169.61629300000001</v>
      </c>
      <c r="H30" s="89"/>
      <c r="I30" s="426" t="s">
        <v>79</v>
      </c>
      <c r="J30" s="427"/>
      <c r="K30" s="427"/>
      <c r="L30" s="451"/>
      <c r="M30" s="89"/>
      <c r="N30" s="89"/>
      <c r="O30" s="89"/>
      <c r="P30" s="89"/>
      <c r="Q30" s="89"/>
      <c r="R30" s="89"/>
      <c r="S30" s="89"/>
      <c r="T30" s="89"/>
      <c r="U30" s="220"/>
      <c r="V30" s="220"/>
      <c r="W30" s="220"/>
    </row>
    <row r="31" spans="2:23" ht="24.95" customHeight="1" thickBot="1" x14ac:dyDescent="0.4">
      <c r="B31" s="98" t="s">
        <v>7</v>
      </c>
      <c r="C31" s="374" t="s">
        <v>48</v>
      </c>
      <c r="D31" s="418"/>
      <c r="E31" s="120" t="s">
        <v>77</v>
      </c>
      <c r="F31" s="120">
        <v>0.121</v>
      </c>
      <c r="G31" s="119">
        <f>G24*F31</f>
        <v>246.38140999999999</v>
      </c>
      <c r="H31" s="89"/>
      <c r="I31" s="510" t="s">
        <v>80</v>
      </c>
      <c r="J31" s="511"/>
      <c r="K31" s="511"/>
      <c r="L31" s="512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4">
      <c r="B32" s="121"/>
      <c r="C32" s="122"/>
      <c r="D32" s="122"/>
      <c r="E32" s="123"/>
      <c r="F32" s="124" t="s">
        <v>71</v>
      </c>
      <c r="G32" s="125">
        <f>G30+G31</f>
        <v>415.997703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35">
      <c r="B33" s="98" t="s">
        <v>8</v>
      </c>
      <c r="C33" s="420" t="s">
        <v>78</v>
      </c>
      <c r="D33" s="421"/>
      <c r="E33" s="421"/>
      <c r="F33" s="422"/>
      <c r="G33" s="126">
        <f>F45*G32</f>
        <v>165.56708579400004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24.95" customHeight="1" x14ac:dyDescent="0.4">
      <c r="B34" s="127"/>
      <c r="C34" s="128"/>
      <c r="D34" s="128"/>
      <c r="E34" s="128"/>
      <c r="F34" s="129" t="s">
        <v>84</v>
      </c>
      <c r="G34" s="130">
        <f>G32+G33</f>
        <v>581.56478879400004</v>
      </c>
      <c r="H34" s="89"/>
      <c r="I34" s="89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64.5" customHeight="1" thickBot="1" x14ac:dyDescent="0.4">
      <c r="B35" s="423" t="s">
        <v>82</v>
      </c>
      <c r="C35" s="424"/>
      <c r="D35" s="424"/>
      <c r="E35" s="424"/>
      <c r="F35" s="424"/>
      <c r="G35" s="42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35">
      <c r="B36" s="131" t="s">
        <v>81</v>
      </c>
      <c r="C36" s="419" t="s">
        <v>83</v>
      </c>
      <c r="D36" s="419"/>
      <c r="E36" s="419"/>
      <c r="F36" s="132" t="s">
        <v>64</v>
      </c>
      <c r="G36" s="133" t="s">
        <v>67</v>
      </c>
      <c r="H36" s="85"/>
      <c r="I36" s="504" t="s">
        <v>58</v>
      </c>
      <c r="J36" s="505"/>
      <c r="K36" s="505"/>
      <c r="L36" s="506"/>
      <c r="M36" s="85"/>
      <c r="N36" s="85"/>
      <c r="O36" s="85"/>
      <c r="P36" s="85"/>
      <c r="Q36" s="85"/>
      <c r="R36" s="85"/>
      <c r="S36" s="85"/>
      <c r="T36" s="85"/>
      <c r="U36" s="220"/>
      <c r="V36" s="220"/>
      <c r="W36" s="220"/>
    </row>
    <row r="37" spans="2:23" ht="24.95" customHeight="1" x14ac:dyDescent="0.4">
      <c r="B37" s="134" t="s">
        <v>6</v>
      </c>
      <c r="C37" s="373" t="s">
        <v>14</v>
      </c>
      <c r="D37" s="374"/>
      <c r="E37" s="418"/>
      <c r="F37" s="118">
        <v>0.2</v>
      </c>
      <c r="G37" s="135">
        <f>G24*F37</f>
        <v>407.24200000000002</v>
      </c>
      <c r="H37" s="85"/>
      <c r="I37" s="90" t="s">
        <v>85</v>
      </c>
      <c r="J37" s="91"/>
      <c r="K37" s="91"/>
      <c r="L37" s="92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24.95" customHeight="1" x14ac:dyDescent="0.35">
      <c r="B38" s="134" t="s">
        <v>7</v>
      </c>
      <c r="C38" s="373" t="s">
        <v>15</v>
      </c>
      <c r="D38" s="374"/>
      <c r="E38" s="418"/>
      <c r="F38" s="120">
        <v>2.5000000000000001E-2</v>
      </c>
      <c r="G38" s="135">
        <f>G24*F38</f>
        <v>50.905250000000002</v>
      </c>
      <c r="H38" s="85"/>
      <c r="I38" s="90" t="s">
        <v>85</v>
      </c>
      <c r="J38" s="91"/>
      <c r="K38" s="91"/>
      <c r="L38" s="92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66" customHeight="1" x14ac:dyDescent="0.35">
      <c r="B39" s="134" t="s">
        <v>8</v>
      </c>
      <c r="C39" s="373" t="s">
        <v>86</v>
      </c>
      <c r="D39" s="374"/>
      <c r="E39" s="418"/>
      <c r="F39" s="136">
        <v>0.06</v>
      </c>
      <c r="G39" s="137">
        <f>G24*F39</f>
        <v>122.1726</v>
      </c>
      <c r="H39" s="138"/>
      <c r="I39" s="426" t="s">
        <v>263</v>
      </c>
      <c r="J39" s="427"/>
      <c r="K39" s="427"/>
      <c r="L39" s="451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9</v>
      </c>
      <c r="C40" s="373" t="s">
        <v>16</v>
      </c>
      <c r="D40" s="374"/>
      <c r="E40" s="418"/>
      <c r="F40" s="120">
        <v>1.4999999999999999E-2</v>
      </c>
      <c r="G40" s="135">
        <f>G24*F40</f>
        <v>30.543150000000001</v>
      </c>
      <c r="H40" s="85"/>
      <c r="I40" s="90" t="s">
        <v>85</v>
      </c>
      <c r="J40" s="91"/>
      <c r="K40" s="91"/>
      <c r="L40" s="92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10</v>
      </c>
      <c r="C41" s="373" t="s">
        <v>47</v>
      </c>
      <c r="D41" s="374"/>
      <c r="E41" s="418"/>
      <c r="F41" s="120">
        <v>0.01</v>
      </c>
      <c r="G41" s="135">
        <f>G24*F41</f>
        <v>20.362100000000002</v>
      </c>
      <c r="H41" s="85"/>
      <c r="I41" s="90" t="s">
        <v>85</v>
      </c>
      <c r="J41" s="91"/>
      <c r="K41" s="91"/>
      <c r="L41" s="92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12</v>
      </c>
      <c r="C42" s="373" t="s">
        <v>17</v>
      </c>
      <c r="D42" s="374"/>
      <c r="E42" s="418"/>
      <c r="F42" s="120">
        <v>6.0000000000000001E-3</v>
      </c>
      <c r="G42" s="135">
        <f>G24*F42</f>
        <v>12.217260000000001</v>
      </c>
      <c r="H42" s="85"/>
      <c r="I42" s="90" t="s">
        <v>85</v>
      </c>
      <c r="J42" s="91"/>
      <c r="K42" s="91"/>
      <c r="L42" s="92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x14ac:dyDescent="0.4">
      <c r="B43" s="134" t="s">
        <v>18</v>
      </c>
      <c r="C43" s="373" t="s">
        <v>19</v>
      </c>
      <c r="D43" s="374"/>
      <c r="E43" s="418"/>
      <c r="F43" s="120">
        <v>2E-3</v>
      </c>
      <c r="G43" s="135">
        <f>G24*F43</f>
        <v>4.0724200000000002</v>
      </c>
      <c r="H43" s="85"/>
      <c r="I43" s="90" t="s">
        <v>85</v>
      </c>
      <c r="J43" s="91"/>
      <c r="K43" s="91"/>
      <c r="L43" s="92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thickBot="1" x14ac:dyDescent="0.45">
      <c r="B44" s="134" t="s">
        <v>20</v>
      </c>
      <c r="C44" s="373" t="s">
        <v>21</v>
      </c>
      <c r="D44" s="374"/>
      <c r="E44" s="418"/>
      <c r="F44" s="120">
        <v>0.08</v>
      </c>
      <c r="G44" s="135">
        <f>G24*F44</f>
        <v>162.89680000000001</v>
      </c>
      <c r="H44" s="85"/>
      <c r="I44" s="113" t="s">
        <v>85</v>
      </c>
      <c r="J44" s="114"/>
      <c r="K44" s="114"/>
      <c r="L44" s="93"/>
      <c r="M44" s="89"/>
      <c r="N44" s="89"/>
      <c r="O44" s="89"/>
      <c r="P44" s="89"/>
      <c r="Q44" s="89"/>
      <c r="R44" s="89"/>
      <c r="S44" s="89"/>
      <c r="T44" s="89"/>
      <c r="U44" s="220"/>
      <c r="V44" s="220"/>
      <c r="W44" s="220"/>
    </row>
    <row r="45" spans="2:23" ht="24.95" customHeight="1" x14ac:dyDescent="0.4">
      <c r="B45" s="141"/>
      <c r="C45" s="142"/>
      <c r="D45" s="143"/>
      <c r="E45" s="144" t="s">
        <v>87</v>
      </c>
      <c r="F45" s="144">
        <f>SUM(F37:F44)</f>
        <v>0.39800000000000008</v>
      </c>
      <c r="G45" s="145">
        <f>SUM(G37:G44)</f>
        <v>810.41158000000007</v>
      </c>
      <c r="H45" s="85"/>
      <c r="I45" s="85"/>
      <c r="J45" s="85"/>
      <c r="K45" s="85"/>
      <c r="L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thickBot="1" x14ac:dyDescent="0.4">
      <c r="B46" s="395" t="s">
        <v>22</v>
      </c>
      <c r="C46" s="396"/>
      <c r="D46" s="396"/>
      <c r="E46" s="396"/>
      <c r="F46" s="396"/>
      <c r="G46" s="397"/>
      <c r="H46" s="85"/>
      <c r="I46" s="85"/>
      <c r="J46" s="85"/>
      <c r="K46" s="85"/>
      <c r="L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24.95" customHeight="1" x14ac:dyDescent="0.35">
      <c r="B47" s="94" t="s">
        <v>88</v>
      </c>
      <c r="C47" s="399" t="s">
        <v>89</v>
      </c>
      <c r="D47" s="399"/>
      <c r="E47" s="399"/>
      <c r="F47" s="399"/>
      <c r="G47" s="97" t="s">
        <v>67</v>
      </c>
      <c r="H47" s="85"/>
      <c r="I47" s="504" t="s">
        <v>58</v>
      </c>
      <c r="J47" s="505"/>
      <c r="K47" s="505"/>
      <c r="L47" s="506"/>
      <c r="M47" s="85"/>
      <c r="N47" s="85"/>
      <c r="O47" s="85"/>
      <c r="P47" s="85"/>
      <c r="Q47" s="85"/>
      <c r="R47" s="85"/>
      <c r="S47" s="85"/>
      <c r="T47" s="85"/>
      <c r="U47" s="220"/>
      <c r="V47" s="220"/>
      <c r="W47" s="220"/>
    </row>
    <row r="48" spans="2:23" ht="35.1" customHeight="1" x14ac:dyDescent="0.35">
      <c r="B48" s="428" t="s">
        <v>6</v>
      </c>
      <c r="C48" s="430" t="s">
        <v>90</v>
      </c>
      <c r="D48" s="146" t="s">
        <v>91</v>
      </c>
      <c r="E48" s="147" t="s">
        <v>92</v>
      </c>
      <c r="F48" s="148" t="s">
        <v>94</v>
      </c>
      <c r="G48" s="432">
        <f>IF((D49*E49*F49)-(G19*0.06)&lt;0,0,((D49*E49*F49)-(G19*0.06)))</f>
        <v>3.8273999999999972</v>
      </c>
      <c r="H48" s="149"/>
      <c r="I48" s="426" t="s">
        <v>264</v>
      </c>
      <c r="J48" s="427"/>
      <c r="K48" s="427"/>
      <c r="L48" s="451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5.1" customHeight="1" x14ac:dyDescent="0.35">
      <c r="B49" s="429"/>
      <c r="C49" s="431"/>
      <c r="D49" s="150">
        <v>2</v>
      </c>
      <c r="E49" s="147">
        <v>4.2</v>
      </c>
      <c r="F49" s="151">
        <v>15</v>
      </c>
      <c r="G49" s="433"/>
      <c r="H49" s="149"/>
      <c r="I49" s="426"/>
      <c r="J49" s="427"/>
      <c r="K49" s="427"/>
      <c r="L49" s="451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5.1" customHeight="1" x14ac:dyDescent="0.35">
      <c r="B50" s="428" t="s">
        <v>7</v>
      </c>
      <c r="C50" s="434" t="s">
        <v>93</v>
      </c>
      <c r="D50" s="435"/>
      <c r="E50" s="152" t="s">
        <v>92</v>
      </c>
      <c r="F50" s="153" t="s">
        <v>94</v>
      </c>
      <c r="G50" s="432">
        <f>(E51*F51)*(100%-20%)</f>
        <v>348</v>
      </c>
      <c r="H50" s="149"/>
      <c r="I50" s="426" t="s">
        <v>171</v>
      </c>
      <c r="J50" s="427"/>
      <c r="K50" s="427"/>
      <c r="L50" s="451"/>
      <c r="M50" s="226"/>
      <c r="N50" s="226"/>
      <c r="O50" s="226"/>
      <c r="P50" s="85"/>
      <c r="Q50" s="85"/>
      <c r="R50" s="226"/>
      <c r="S50" s="226"/>
      <c r="T50" s="226"/>
      <c r="U50" s="220"/>
      <c r="V50" s="220"/>
      <c r="W50" s="220"/>
    </row>
    <row r="51" spans="2:23" ht="35.1" customHeight="1" x14ac:dyDescent="0.35">
      <c r="B51" s="429"/>
      <c r="C51" s="436"/>
      <c r="D51" s="437"/>
      <c r="E51" s="154">
        <v>29</v>
      </c>
      <c r="F51" s="155">
        <v>15</v>
      </c>
      <c r="G51" s="433"/>
      <c r="H51" s="85"/>
      <c r="I51" s="426"/>
      <c r="J51" s="427"/>
      <c r="K51" s="427"/>
      <c r="L51" s="451"/>
      <c r="M51" s="226"/>
      <c r="N51" s="226"/>
      <c r="O51" s="226"/>
      <c r="P51" s="85"/>
      <c r="Q51" s="85"/>
      <c r="R51" s="226"/>
      <c r="S51" s="226"/>
      <c r="T51" s="226"/>
      <c r="U51" s="220"/>
      <c r="V51" s="220"/>
      <c r="W51" s="220"/>
    </row>
    <row r="52" spans="2:23" ht="24.95" customHeight="1" x14ac:dyDescent="0.35">
      <c r="B52" s="134" t="s">
        <v>8</v>
      </c>
      <c r="C52" s="438" t="s">
        <v>95</v>
      </c>
      <c r="D52" s="439"/>
      <c r="E52" s="439"/>
      <c r="F52" s="440"/>
      <c r="G52" s="137">
        <v>0</v>
      </c>
      <c r="H52" s="112"/>
      <c r="I52" s="482" t="s">
        <v>170</v>
      </c>
      <c r="J52" s="483"/>
      <c r="K52" s="483"/>
      <c r="L52" s="209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9</v>
      </c>
      <c r="C53" s="438" t="s">
        <v>96</v>
      </c>
      <c r="D53" s="439"/>
      <c r="E53" s="439"/>
      <c r="F53" s="440"/>
      <c r="G53" s="156">
        <v>0</v>
      </c>
      <c r="H53" s="112"/>
      <c r="I53" s="90" t="s">
        <v>170</v>
      </c>
      <c r="J53" s="208"/>
      <c r="K53" s="208"/>
      <c r="L53" s="209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x14ac:dyDescent="0.35">
      <c r="B54" s="134" t="s">
        <v>10</v>
      </c>
      <c r="C54" s="438" t="s">
        <v>97</v>
      </c>
      <c r="D54" s="439"/>
      <c r="E54" s="439"/>
      <c r="F54" s="440"/>
      <c r="G54" s="157">
        <v>0</v>
      </c>
      <c r="H54" s="112"/>
      <c r="I54" s="90" t="s">
        <v>61</v>
      </c>
      <c r="J54" s="208"/>
      <c r="K54" s="208"/>
      <c r="L54" s="209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thickBot="1" x14ac:dyDescent="0.45">
      <c r="B55" s="134" t="s">
        <v>18</v>
      </c>
      <c r="C55" s="445" t="s">
        <v>11</v>
      </c>
      <c r="D55" s="446"/>
      <c r="E55" s="446"/>
      <c r="F55" s="447"/>
      <c r="G55" s="157"/>
      <c r="H55" s="112"/>
      <c r="I55" s="113" t="s">
        <v>154</v>
      </c>
      <c r="J55" s="215"/>
      <c r="K55" s="215"/>
      <c r="L55" s="236"/>
      <c r="M55" s="85"/>
      <c r="N55" s="85"/>
      <c r="O55" s="85"/>
      <c r="P55" s="85"/>
      <c r="Q55" s="85"/>
      <c r="R55" s="85"/>
      <c r="S55" s="85"/>
      <c r="T55" s="85"/>
      <c r="U55" s="220"/>
      <c r="V55" s="220"/>
      <c r="W55" s="220"/>
    </row>
    <row r="56" spans="2:23" ht="24.95" customHeight="1" x14ac:dyDescent="0.4">
      <c r="B56" s="141"/>
      <c r="C56" s="142"/>
      <c r="D56" s="142"/>
      <c r="E56" s="142"/>
      <c r="F56" s="158" t="s">
        <v>71</v>
      </c>
      <c r="G56" s="145">
        <f>SUM(G48:G55)</f>
        <v>351.82740000000001</v>
      </c>
      <c r="H56" s="85"/>
      <c r="I56" s="514"/>
      <c r="J56" s="514"/>
      <c r="K56" s="514"/>
      <c r="L56" s="514"/>
      <c r="M56" s="515"/>
      <c r="N56" s="515"/>
      <c r="O56" s="515"/>
      <c r="P56" s="515"/>
      <c r="Q56" s="515"/>
      <c r="R56" s="515"/>
      <c r="S56" s="515"/>
      <c r="T56" s="515"/>
      <c r="U56" s="220"/>
      <c r="V56" s="220"/>
      <c r="W56" s="220"/>
    </row>
    <row r="57" spans="2:23" ht="24.95" customHeight="1" x14ac:dyDescent="0.35">
      <c r="B57" s="115"/>
      <c r="C57" s="116"/>
      <c r="D57" s="116"/>
      <c r="E57" s="116"/>
      <c r="F57" s="249" t="s">
        <v>23</v>
      </c>
      <c r="G57" s="160">
        <f>G34+G45+G56</f>
        <v>1743.803768794</v>
      </c>
      <c r="H57" s="85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220"/>
      <c r="V57" s="220"/>
      <c r="W57" s="220"/>
    </row>
    <row r="58" spans="2:23" ht="24.95" customHeight="1" x14ac:dyDescent="0.35">
      <c r="B58" s="448"/>
      <c r="C58" s="449"/>
      <c r="D58" s="449"/>
      <c r="E58" s="449"/>
      <c r="F58" s="449"/>
      <c r="G58" s="450"/>
      <c r="H58" s="85"/>
      <c r="I58" s="513"/>
      <c r="J58" s="513"/>
      <c r="K58" s="513"/>
      <c r="L58" s="513"/>
      <c r="M58" s="513"/>
      <c r="N58" s="513"/>
      <c r="O58" s="513"/>
      <c r="P58" s="513"/>
      <c r="Q58" s="513"/>
      <c r="R58" s="513"/>
      <c r="S58" s="513"/>
      <c r="T58" s="513"/>
      <c r="U58" s="220"/>
      <c r="V58" s="220"/>
      <c r="W58" s="220"/>
    </row>
    <row r="59" spans="2:23" ht="24.95" customHeight="1" thickBot="1" x14ac:dyDescent="0.4">
      <c r="B59" s="393" t="s">
        <v>24</v>
      </c>
      <c r="C59" s="390"/>
      <c r="D59" s="390"/>
      <c r="E59" s="390"/>
      <c r="F59" s="390"/>
      <c r="G59" s="394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2" t="s">
        <v>99</v>
      </c>
      <c r="C60" s="441" t="s">
        <v>100</v>
      </c>
      <c r="D60" s="441"/>
      <c r="E60" s="441"/>
      <c r="F60" s="163" t="s">
        <v>64</v>
      </c>
      <c r="G60" s="164" t="s">
        <v>67</v>
      </c>
      <c r="H60" s="85"/>
      <c r="I60" s="504" t="s">
        <v>58</v>
      </c>
      <c r="J60" s="505"/>
      <c r="K60" s="505"/>
      <c r="L60" s="506"/>
      <c r="M60" s="221"/>
      <c r="N60" s="85"/>
      <c r="O60" s="85"/>
      <c r="P60" s="85"/>
      <c r="Q60" s="85"/>
      <c r="R60" s="85"/>
      <c r="S60" s="85"/>
      <c r="T60" s="85"/>
      <c r="U60" s="220"/>
      <c r="V60" s="220"/>
      <c r="W60" s="220"/>
    </row>
    <row r="61" spans="2:23" ht="24.95" customHeight="1" x14ac:dyDescent="0.35">
      <c r="B61" s="165" t="s">
        <v>6</v>
      </c>
      <c r="C61" s="442" t="s">
        <v>25</v>
      </c>
      <c r="D61" s="443"/>
      <c r="E61" s="444"/>
      <c r="F61" s="166">
        <v>4.1999999999999997E-3</v>
      </c>
      <c r="G61" s="167">
        <f>G24*F61</f>
        <v>8.5520820000000004</v>
      </c>
      <c r="H61" s="85"/>
      <c r="I61" s="426" t="s">
        <v>109</v>
      </c>
      <c r="J61" s="427"/>
      <c r="K61" s="427"/>
      <c r="L61" s="285"/>
      <c r="M61" s="227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7</v>
      </c>
      <c r="C62" s="442" t="s">
        <v>26</v>
      </c>
      <c r="D62" s="443"/>
      <c r="E62" s="444"/>
      <c r="F62" s="166">
        <v>2.9999999999999997E-4</v>
      </c>
      <c r="G62" s="167">
        <f>G24*F62</f>
        <v>0.61086299999999993</v>
      </c>
      <c r="H62" s="85"/>
      <c r="I62" s="426" t="s">
        <v>109</v>
      </c>
      <c r="J62" s="427"/>
      <c r="K62" s="427"/>
      <c r="L62" s="285"/>
      <c r="M62" s="227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24.95" customHeight="1" x14ac:dyDescent="0.35">
      <c r="B63" s="165" t="s">
        <v>8</v>
      </c>
      <c r="C63" s="168" t="s">
        <v>110</v>
      </c>
      <c r="D63" s="169"/>
      <c r="E63" s="170"/>
      <c r="F63" s="166">
        <v>3.44E-2</v>
      </c>
      <c r="G63" s="167">
        <f>G24*F63</f>
        <v>70.045624000000004</v>
      </c>
      <c r="H63" s="85"/>
      <c r="I63" s="426" t="s">
        <v>109</v>
      </c>
      <c r="J63" s="427"/>
      <c r="K63" s="427"/>
      <c r="L63" s="285"/>
      <c r="M63" s="227"/>
      <c r="N63" s="228"/>
      <c r="O63" s="228"/>
      <c r="P63" s="228"/>
      <c r="Q63" s="228"/>
      <c r="R63" s="228"/>
      <c r="S63" s="228"/>
      <c r="T63" s="228"/>
      <c r="U63" s="220"/>
      <c r="V63" s="220"/>
      <c r="W63" s="220"/>
    </row>
    <row r="64" spans="2:23" ht="94.5" customHeight="1" x14ac:dyDescent="0.35">
      <c r="B64" s="134" t="s">
        <v>9</v>
      </c>
      <c r="C64" s="445" t="s">
        <v>101</v>
      </c>
      <c r="D64" s="446"/>
      <c r="E64" s="447"/>
      <c r="F64" s="171">
        <v>1.9400000000000001E-2</v>
      </c>
      <c r="G64" s="172">
        <f>G24*F64</f>
        <v>39.502473999999999</v>
      </c>
      <c r="H64" s="85"/>
      <c r="I64" s="426" t="s">
        <v>98</v>
      </c>
      <c r="J64" s="427"/>
      <c r="K64" s="427"/>
      <c r="L64" s="451"/>
      <c r="M64" s="229"/>
      <c r="N64" s="230"/>
      <c r="O64" s="230"/>
      <c r="P64" s="230"/>
      <c r="Q64" s="230"/>
      <c r="R64" s="230"/>
      <c r="S64" s="230"/>
      <c r="T64" s="230"/>
      <c r="U64" s="220"/>
      <c r="V64" s="220"/>
      <c r="W64" s="220"/>
    </row>
    <row r="65" spans="2:23" ht="24.95" customHeight="1" x14ac:dyDescent="0.35">
      <c r="B65" s="134" t="s">
        <v>10</v>
      </c>
      <c r="C65" s="438" t="s">
        <v>102</v>
      </c>
      <c r="D65" s="439"/>
      <c r="E65" s="440"/>
      <c r="F65" s="120">
        <f>F45</f>
        <v>0.39800000000000008</v>
      </c>
      <c r="G65" s="103">
        <f>G64*F65</f>
        <v>15.721984652000003</v>
      </c>
      <c r="H65" s="85"/>
      <c r="I65" s="197"/>
      <c r="J65" s="198"/>
      <c r="K65" s="198"/>
      <c r="L65" s="238"/>
      <c r="M65" s="225"/>
      <c r="N65" s="226"/>
      <c r="O65" s="226"/>
      <c r="P65" s="226"/>
      <c r="Q65" s="226"/>
      <c r="R65" s="226"/>
      <c r="S65" s="226"/>
      <c r="T65" s="226"/>
      <c r="U65" s="220"/>
      <c r="V65" s="220"/>
      <c r="W65" s="220"/>
    </row>
    <row r="66" spans="2:23" ht="24.95" customHeight="1" x14ac:dyDescent="0.35">
      <c r="B66" s="134" t="s">
        <v>12</v>
      </c>
      <c r="C66" s="438" t="s">
        <v>111</v>
      </c>
      <c r="D66" s="439"/>
      <c r="E66" s="440"/>
      <c r="F66" s="173" t="s">
        <v>112</v>
      </c>
      <c r="G66" s="103">
        <f>F66*G24</f>
        <v>1.2624502</v>
      </c>
      <c r="H66" s="85"/>
      <c r="I66" s="426" t="s">
        <v>109</v>
      </c>
      <c r="J66" s="427"/>
      <c r="K66" s="427"/>
      <c r="L66" s="285"/>
      <c r="M66" s="227"/>
      <c r="N66" s="228"/>
      <c r="O66" s="228"/>
      <c r="P66" s="228"/>
      <c r="Q66" s="228"/>
      <c r="R66" s="228"/>
      <c r="S66" s="228"/>
      <c r="T66" s="228"/>
      <c r="U66" s="220"/>
      <c r="V66" s="220"/>
      <c r="W66" s="220"/>
    </row>
    <row r="67" spans="2:23" ht="24.95" customHeight="1" thickBot="1" x14ac:dyDescent="0.4">
      <c r="B67" s="115"/>
      <c r="C67" s="116"/>
      <c r="D67" s="116"/>
      <c r="E67" s="174" t="s">
        <v>52</v>
      </c>
      <c r="F67" s="175">
        <f>SUM(F61:F66)</f>
        <v>0.45630000000000009</v>
      </c>
      <c r="G67" s="160">
        <f>SUM(G61:G66)</f>
        <v>135.69547785200001</v>
      </c>
      <c r="H67" s="85"/>
      <c r="I67" s="516" t="s">
        <v>262</v>
      </c>
      <c r="J67" s="517"/>
      <c r="K67" s="517"/>
      <c r="L67" s="518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x14ac:dyDescent="0.4">
      <c r="B68" s="392"/>
      <c r="C68" s="374"/>
      <c r="D68" s="374"/>
      <c r="E68" s="374"/>
      <c r="F68" s="374"/>
      <c r="G68" s="37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thickBot="1" x14ac:dyDescent="0.4">
      <c r="B69" s="393" t="s">
        <v>27</v>
      </c>
      <c r="C69" s="390"/>
      <c r="D69" s="390"/>
      <c r="E69" s="390"/>
      <c r="F69" s="390"/>
      <c r="G69" s="394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220"/>
      <c r="V69" s="220"/>
      <c r="W69" s="220"/>
    </row>
    <row r="70" spans="2:23" ht="24.95" customHeight="1" x14ac:dyDescent="0.35">
      <c r="B70" s="162" t="s">
        <v>114</v>
      </c>
      <c r="C70" s="441" t="s">
        <v>115</v>
      </c>
      <c r="D70" s="441"/>
      <c r="E70" s="441"/>
      <c r="F70" s="163" t="s">
        <v>64</v>
      </c>
      <c r="G70" s="176" t="s">
        <v>67</v>
      </c>
      <c r="H70" s="85"/>
      <c r="I70" s="86" t="s">
        <v>58</v>
      </c>
      <c r="J70" s="87"/>
      <c r="K70" s="87"/>
      <c r="L70" s="88"/>
      <c r="M70" s="182"/>
      <c r="N70" s="231"/>
      <c r="O70" s="231"/>
      <c r="P70" s="231"/>
      <c r="Q70" s="231"/>
      <c r="R70" s="231"/>
      <c r="S70" s="231"/>
      <c r="T70" s="231"/>
      <c r="U70" s="220"/>
      <c r="V70" s="220"/>
      <c r="W70" s="220"/>
    </row>
    <row r="71" spans="2:23" ht="24.95" customHeight="1" x14ac:dyDescent="0.35">
      <c r="B71" s="165" t="s">
        <v>6</v>
      </c>
      <c r="C71" s="442" t="s">
        <v>103</v>
      </c>
      <c r="D71" s="443"/>
      <c r="E71" s="444"/>
      <c r="F71" s="166">
        <v>8.3299999999999999E-2</v>
      </c>
      <c r="G71" s="167">
        <f>(G19+G21)*F71</f>
        <v>169.61629300000001</v>
      </c>
      <c r="H71" s="85"/>
      <c r="I71" s="177" t="s">
        <v>117</v>
      </c>
      <c r="J71" s="178"/>
      <c r="K71" s="178"/>
      <c r="L71" s="263"/>
      <c r="M71" s="232"/>
      <c r="N71" s="233"/>
      <c r="O71" s="233"/>
      <c r="P71" s="233"/>
      <c r="Q71" s="233"/>
      <c r="R71" s="233"/>
      <c r="S71" s="233"/>
      <c r="T71" s="233"/>
      <c r="U71" s="220"/>
      <c r="V71" s="220"/>
      <c r="W71" s="220"/>
    </row>
    <row r="72" spans="2:23" ht="24.95" customHeight="1" x14ac:dyDescent="0.35">
      <c r="B72" s="165" t="s">
        <v>7</v>
      </c>
      <c r="C72" s="442" t="s">
        <v>116</v>
      </c>
      <c r="D72" s="443"/>
      <c r="E72" s="444"/>
      <c r="F72" s="166">
        <v>1.3899999999999999E-2</v>
      </c>
      <c r="G72" s="167">
        <f>G24*F72</f>
        <v>28.303318999999998</v>
      </c>
      <c r="H72" s="85"/>
      <c r="I72" s="177" t="s">
        <v>109</v>
      </c>
      <c r="J72" s="178"/>
      <c r="K72" s="178"/>
      <c r="L72" s="285"/>
      <c r="M72" s="227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65" t="s">
        <v>8</v>
      </c>
      <c r="C73" s="442" t="s">
        <v>104</v>
      </c>
      <c r="D73" s="443"/>
      <c r="E73" s="444"/>
      <c r="F73" s="166">
        <v>2.8E-3</v>
      </c>
      <c r="G73" s="167">
        <f>G24*F73</f>
        <v>5.7013879999999997</v>
      </c>
      <c r="H73" s="85"/>
      <c r="I73" s="177" t="s">
        <v>109</v>
      </c>
      <c r="J73" s="178"/>
      <c r="K73" s="178"/>
      <c r="L73" s="285"/>
      <c r="M73" s="227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9</v>
      </c>
      <c r="C74" s="438" t="s">
        <v>113</v>
      </c>
      <c r="D74" s="439"/>
      <c r="E74" s="440"/>
      <c r="F74" s="171">
        <v>2.0000000000000001E-4</v>
      </c>
      <c r="G74" s="172">
        <f>G24*F74</f>
        <v>0.40724200000000005</v>
      </c>
      <c r="H74" s="85"/>
      <c r="I74" s="177" t="s">
        <v>109</v>
      </c>
      <c r="J74" s="178"/>
      <c r="K74" s="178"/>
      <c r="L74" s="285"/>
      <c r="M74" s="227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10</v>
      </c>
      <c r="C75" s="438" t="s">
        <v>105</v>
      </c>
      <c r="D75" s="439"/>
      <c r="E75" s="440"/>
      <c r="F75" s="179">
        <v>6.9999999999999999E-4</v>
      </c>
      <c r="G75" s="103">
        <f>G24*F75</f>
        <v>1.4253469999999999</v>
      </c>
      <c r="H75" s="85"/>
      <c r="I75" s="177" t="s">
        <v>109</v>
      </c>
      <c r="J75" s="178"/>
      <c r="K75" s="178"/>
      <c r="L75" s="285"/>
      <c r="M75" s="227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35">
      <c r="B76" s="134" t="s">
        <v>12</v>
      </c>
      <c r="C76" s="438" t="s">
        <v>106</v>
      </c>
      <c r="D76" s="439"/>
      <c r="E76" s="440"/>
      <c r="F76" s="179">
        <v>2.8999999999999998E-3</v>
      </c>
      <c r="G76" s="103">
        <f>G24*F76</f>
        <v>5.9050089999999997</v>
      </c>
      <c r="H76" s="85"/>
      <c r="I76" s="177" t="s">
        <v>109</v>
      </c>
      <c r="J76" s="178"/>
      <c r="K76" s="178"/>
      <c r="L76" s="285"/>
      <c r="M76" s="227"/>
      <c r="N76" s="228"/>
      <c r="O76" s="228"/>
      <c r="P76" s="228"/>
      <c r="Q76" s="228"/>
      <c r="R76" s="228"/>
      <c r="S76" s="228"/>
      <c r="T76" s="228"/>
      <c r="U76" s="220"/>
      <c r="V76" s="220"/>
      <c r="W76" s="220"/>
    </row>
    <row r="77" spans="2:23" ht="24.95" customHeight="1" x14ac:dyDescent="0.4">
      <c r="B77" s="134" t="s">
        <v>18</v>
      </c>
      <c r="C77" s="438" t="s">
        <v>28</v>
      </c>
      <c r="D77" s="439"/>
      <c r="E77" s="440"/>
      <c r="F77" s="218"/>
      <c r="G77" s="103"/>
      <c r="H77" s="85"/>
      <c r="I77" s="90" t="s">
        <v>154</v>
      </c>
      <c r="J77" s="208"/>
      <c r="K77" s="208"/>
      <c r="L77" s="209"/>
      <c r="M77" s="221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4">
      <c r="B78" s="141"/>
      <c r="C78" s="142"/>
      <c r="D78" s="142"/>
      <c r="E78" s="95" t="s">
        <v>108</v>
      </c>
      <c r="F78" s="181">
        <f>SUM(F71:F77)</f>
        <v>0.1038</v>
      </c>
      <c r="G78" s="145">
        <f>SUM(G71:G77)</f>
        <v>211.358598</v>
      </c>
      <c r="H78" s="85"/>
      <c r="I78" s="210"/>
      <c r="J78" s="208"/>
      <c r="K78" s="208"/>
      <c r="L78" s="209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x14ac:dyDescent="0.35">
      <c r="B79" s="134" t="s">
        <v>20</v>
      </c>
      <c r="C79" s="373" t="s">
        <v>107</v>
      </c>
      <c r="D79" s="374"/>
      <c r="E79" s="374"/>
      <c r="F79" s="418"/>
      <c r="G79" s="103">
        <f>G78*F45</f>
        <v>84.120722004000015</v>
      </c>
      <c r="H79" s="85"/>
      <c r="I79" s="210"/>
      <c r="J79" s="208"/>
      <c r="K79" s="208"/>
      <c r="L79" s="209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4.95" customHeight="1" thickBot="1" x14ac:dyDescent="0.4">
      <c r="B80" s="115"/>
      <c r="C80" s="116"/>
      <c r="D80" s="116"/>
      <c r="E80" s="116"/>
      <c r="F80" s="249" t="s">
        <v>29</v>
      </c>
      <c r="G80" s="160">
        <f>G78+G79</f>
        <v>295.47932000399999</v>
      </c>
      <c r="H80" s="85"/>
      <c r="I80" s="516" t="s">
        <v>262</v>
      </c>
      <c r="J80" s="517"/>
      <c r="K80" s="517"/>
      <c r="L80" s="518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x14ac:dyDescent="0.4">
      <c r="B81" s="392"/>
      <c r="C81" s="374"/>
      <c r="D81" s="374"/>
      <c r="E81" s="374"/>
      <c r="F81" s="374"/>
      <c r="G81" s="37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thickBot="1" x14ac:dyDescent="0.4">
      <c r="B82" s="393" t="s">
        <v>30</v>
      </c>
      <c r="C82" s="390"/>
      <c r="D82" s="390"/>
      <c r="E82" s="390"/>
      <c r="F82" s="390"/>
      <c r="G82" s="394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220"/>
      <c r="V82" s="220"/>
      <c r="W82" s="220"/>
    </row>
    <row r="83" spans="2:24" ht="24.95" customHeight="1" x14ac:dyDescent="0.35">
      <c r="B83" s="162" t="s">
        <v>152</v>
      </c>
      <c r="C83" s="441" t="s">
        <v>153</v>
      </c>
      <c r="D83" s="441"/>
      <c r="E83" s="441"/>
      <c r="F83" s="441"/>
      <c r="G83" s="176" t="s">
        <v>67</v>
      </c>
      <c r="H83" s="85"/>
      <c r="I83" s="246" t="s">
        <v>58</v>
      </c>
      <c r="J83" s="182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20"/>
      <c r="V83" s="220"/>
      <c r="W83" s="220"/>
    </row>
    <row r="84" spans="2:24" ht="24.95" customHeight="1" x14ac:dyDescent="0.35">
      <c r="B84" s="134" t="s">
        <v>6</v>
      </c>
      <c r="C84" s="438" t="s">
        <v>31</v>
      </c>
      <c r="D84" s="439"/>
      <c r="E84" s="439"/>
      <c r="F84" s="440"/>
      <c r="G84" s="103">
        <v>0</v>
      </c>
      <c r="H84" s="85"/>
      <c r="I84" s="493" t="s">
        <v>245</v>
      </c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35">
      <c r="B85" s="134" t="s">
        <v>7</v>
      </c>
      <c r="C85" s="438" t="s">
        <v>169</v>
      </c>
      <c r="D85" s="439"/>
      <c r="E85" s="439"/>
      <c r="F85" s="440"/>
      <c r="G85" s="103">
        <v>0</v>
      </c>
      <c r="H85" s="85"/>
      <c r="I85" s="493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8</v>
      </c>
      <c r="C86" s="445" t="s">
        <v>32</v>
      </c>
      <c r="D86" s="446"/>
      <c r="E86" s="446"/>
      <c r="F86" s="447"/>
      <c r="G86" s="135">
        <v>0</v>
      </c>
      <c r="H86" s="85"/>
      <c r="I86" s="247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4">
      <c r="B87" s="134" t="s">
        <v>9</v>
      </c>
      <c r="C87" s="445" t="s">
        <v>326</v>
      </c>
      <c r="D87" s="446"/>
      <c r="E87" s="446"/>
      <c r="F87" s="447"/>
      <c r="G87" s="135">
        <v>0</v>
      </c>
      <c r="H87" s="85"/>
      <c r="I87" s="247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x14ac:dyDescent="0.35">
      <c r="B88" s="134" t="s">
        <v>10</v>
      </c>
      <c r="C88" s="445" t="s">
        <v>327</v>
      </c>
      <c r="D88" s="446"/>
      <c r="E88" s="446"/>
      <c r="F88" s="447"/>
      <c r="G88" s="135">
        <v>0</v>
      </c>
      <c r="H88" s="85"/>
      <c r="I88" s="247"/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thickBot="1" x14ac:dyDescent="0.45">
      <c r="B89" s="134" t="s">
        <v>12</v>
      </c>
      <c r="C89" s="438" t="s">
        <v>11</v>
      </c>
      <c r="D89" s="439"/>
      <c r="E89" s="439"/>
      <c r="F89" s="440"/>
      <c r="G89" s="157">
        <v>0</v>
      </c>
      <c r="H89" s="85"/>
      <c r="I89" s="248" t="s">
        <v>154</v>
      </c>
      <c r="J89" s="221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4.95" customHeight="1" x14ac:dyDescent="0.35">
      <c r="B90" s="115"/>
      <c r="C90" s="116"/>
      <c r="D90" s="116"/>
      <c r="E90" s="116"/>
      <c r="F90" s="249" t="s">
        <v>51</v>
      </c>
      <c r="G90" s="160">
        <f>SUM(G84:G89)</f>
        <v>0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x14ac:dyDescent="0.4">
      <c r="B91" s="184"/>
      <c r="C91" s="89"/>
      <c r="D91" s="89"/>
      <c r="E91" s="185"/>
      <c r="F91" s="185"/>
      <c r="G91" s="186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24.95" customHeight="1" thickBot="1" x14ac:dyDescent="0.4">
      <c r="B92" s="393" t="s">
        <v>33</v>
      </c>
      <c r="C92" s="390"/>
      <c r="D92" s="390"/>
      <c r="E92" s="390"/>
      <c r="F92" s="390"/>
      <c r="G92" s="394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220"/>
      <c r="V92" s="220"/>
      <c r="W92" s="220"/>
    </row>
    <row r="93" spans="2:24" ht="54.75" customHeight="1" x14ac:dyDescent="0.35">
      <c r="B93" s="162" t="s">
        <v>118</v>
      </c>
      <c r="C93" s="187" t="s">
        <v>119</v>
      </c>
      <c r="D93" s="187" t="s">
        <v>139</v>
      </c>
      <c r="E93" s="187" t="s">
        <v>125</v>
      </c>
      <c r="F93" s="187" t="s">
        <v>127</v>
      </c>
      <c r="G93" s="176" t="s">
        <v>67</v>
      </c>
      <c r="H93" s="85"/>
      <c r="I93" s="86" t="s">
        <v>58</v>
      </c>
      <c r="J93" s="87"/>
      <c r="K93" s="87"/>
      <c r="L93" s="88"/>
      <c r="M93" s="182"/>
      <c r="N93" s="231"/>
      <c r="O93" s="231"/>
      <c r="P93" s="231"/>
      <c r="Q93" s="231"/>
      <c r="R93" s="231"/>
      <c r="S93" s="231"/>
      <c r="T93" s="231"/>
      <c r="U93" s="220"/>
      <c r="V93" s="220"/>
      <c r="W93" s="220"/>
      <c r="X93" s="60"/>
    </row>
    <row r="94" spans="2:24" ht="50.1" customHeight="1" x14ac:dyDescent="0.35">
      <c r="B94" s="134" t="s">
        <v>6</v>
      </c>
      <c r="C94" s="188" t="s">
        <v>34</v>
      </c>
      <c r="D94" s="189">
        <f>G24+G57+G67+G80+G90</f>
        <v>4211.1885666500002</v>
      </c>
      <c r="E94" s="190"/>
      <c r="F94" s="191">
        <v>0.05</v>
      </c>
      <c r="G94" s="103">
        <f>D94*F94</f>
        <v>210.55942833250003</v>
      </c>
      <c r="H94" s="85"/>
      <c r="I94" s="460" t="s">
        <v>120</v>
      </c>
      <c r="J94" s="461"/>
      <c r="K94" s="461"/>
      <c r="L94" s="263"/>
      <c r="M94" s="232"/>
      <c r="N94" s="478"/>
      <c r="O94" s="478"/>
      <c r="P94" s="478"/>
      <c r="Q94" s="478"/>
      <c r="R94" s="478"/>
      <c r="S94" s="478"/>
      <c r="T94" s="478"/>
      <c r="U94" s="478"/>
      <c r="V94" s="478"/>
      <c r="W94" s="220"/>
      <c r="X94" s="60"/>
    </row>
    <row r="95" spans="2:24" ht="50.1" customHeight="1" x14ac:dyDescent="0.3">
      <c r="B95" s="134" t="s">
        <v>7</v>
      </c>
      <c r="C95" s="188" t="s">
        <v>35</v>
      </c>
      <c r="D95" s="189">
        <f>G24+G57+G67+G80+G90+G94</f>
        <v>4421.7479949825001</v>
      </c>
      <c r="E95" s="190"/>
      <c r="F95" s="191">
        <v>0.1</v>
      </c>
      <c r="G95" s="103">
        <f>D95*F95</f>
        <v>442.17479949825002</v>
      </c>
      <c r="H95" s="85"/>
      <c r="I95" s="426" t="s">
        <v>121</v>
      </c>
      <c r="J95" s="427"/>
      <c r="K95" s="427"/>
      <c r="L95" s="451"/>
      <c r="M95" s="183"/>
      <c r="N95" s="89"/>
      <c r="O95" s="89"/>
      <c r="P95" s="478"/>
      <c r="Q95" s="478"/>
      <c r="R95" s="478"/>
      <c r="S95" s="478"/>
      <c r="T95" s="478"/>
      <c r="U95" s="478"/>
      <c r="V95" s="478"/>
      <c r="W95" s="478"/>
      <c r="X95" s="72"/>
    </row>
    <row r="96" spans="2:24" ht="24.95" customHeight="1" x14ac:dyDescent="0.35">
      <c r="B96" s="134" t="s">
        <v>8</v>
      </c>
      <c r="C96" s="192" t="s">
        <v>128</v>
      </c>
      <c r="D96" s="193">
        <f>D94+G94+G95</f>
        <v>4863.9227944807499</v>
      </c>
      <c r="E96" s="148"/>
      <c r="F96" s="151"/>
      <c r="G96" s="119">
        <f>D96/(1-E100)</f>
        <v>5480.4763881473236</v>
      </c>
      <c r="H96" s="85"/>
      <c r="I96" s="90" t="s">
        <v>140</v>
      </c>
      <c r="J96" s="91"/>
      <c r="K96" s="91"/>
      <c r="L96" s="92"/>
      <c r="M96" s="183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36</v>
      </c>
      <c r="D97" s="194"/>
      <c r="E97" s="195">
        <v>1.6500000000000001E-2</v>
      </c>
      <c r="F97" s="179"/>
      <c r="G97" s="119">
        <f>G96*E97</f>
        <v>90.427860404430845</v>
      </c>
      <c r="H97" s="85"/>
      <c r="I97" s="90" t="s">
        <v>156</v>
      </c>
      <c r="J97" s="91"/>
      <c r="K97" s="91"/>
      <c r="L97" s="92"/>
      <c r="M97" s="183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9</v>
      </c>
      <c r="C98" s="99" t="s">
        <v>37</v>
      </c>
      <c r="D98" s="194"/>
      <c r="E98" s="195">
        <v>7.5999999999999998E-2</v>
      </c>
      <c r="F98" s="179"/>
      <c r="G98" s="119">
        <f>G96*E98</f>
        <v>416.51620549919659</v>
      </c>
      <c r="H98" s="85"/>
      <c r="I98" s="90" t="s">
        <v>156</v>
      </c>
      <c r="J98" s="91"/>
      <c r="K98" s="91"/>
      <c r="L98" s="92"/>
      <c r="M98" s="183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35">
      <c r="B99" s="134" t="s">
        <v>12</v>
      </c>
      <c r="C99" s="99" t="s">
        <v>38</v>
      </c>
      <c r="D99" s="194"/>
      <c r="E99" s="196">
        <v>0.02</v>
      </c>
      <c r="F99" s="196"/>
      <c r="G99" s="119">
        <f>G96*E99</f>
        <v>109.60952776294647</v>
      </c>
      <c r="H99" s="85"/>
      <c r="I99" s="90" t="s">
        <v>137</v>
      </c>
      <c r="J99" s="91"/>
      <c r="K99" s="91"/>
      <c r="L99" s="92"/>
      <c r="M99" s="183"/>
      <c r="N99" s="89"/>
      <c r="O99" s="89"/>
      <c r="P99" s="89"/>
      <c r="Q99" s="89"/>
      <c r="R99" s="89"/>
      <c r="S99" s="89"/>
      <c r="T99" s="89"/>
      <c r="U99" s="220"/>
      <c r="V99" s="220"/>
      <c r="W99" s="220"/>
      <c r="X99" s="60"/>
    </row>
    <row r="100" spans="2:24" ht="24.95" customHeight="1" x14ac:dyDescent="0.4">
      <c r="B100" s="134"/>
      <c r="C100" s="99"/>
      <c r="D100" s="303" t="s">
        <v>126</v>
      </c>
      <c r="E100" s="199">
        <f>E97+E98+E99</f>
        <v>0.1125</v>
      </c>
      <c r="F100" s="196"/>
      <c r="G100" s="119"/>
      <c r="H100" s="85"/>
      <c r="I100" s="210"/>
      <c r="J100" s="208"/>
      <c r="K100" s="208"/>
      <c r="L100" s="209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24.95" customHeight="1" thickBot="1" x14ac:dyDescent="0.4">
      <c r="B101" s="115"/>
      <c r="C101" s="116"/>
      <c r="D101" s="116"/>
      <c r="E101" s="200"/>
      <c r="F101" s="200" t="s">
        <v>53</v>
      </c>
      <c r="G101" s="117">
        <f>G94+G95+G97+G98+G99</f>
        <v>1269.2878214973241</v>
      </c>
      <c r="H101" s="85"/>
      <c r="I101" s="516" t="s">
        <v>262</v>
      </c>
      <c r="J101" s="517"/>
      <c r="K101" s="517"/>
      <c r="L101" s="518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thickBot="1" x14ac:dyDescent="0.45">
      <c r="B102" s="465"/>
      <c r="C102" s="466"/>
      <c r="D102" s="466"/>
      <c r="E102" s="466"/>
      <c r="F102" s="466"/>
      <c r="G102" s="467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4">
      <c r="B103" s="468" t="s">
        <v>129</v>
      </c>
      <c r="C103" s="469"/>
      <c r="D103" s="469"/>
      <c r="E103" s="469"/>
      <c r="F103" s="469"/>
      <c r="G103" s="47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471" t="s">
        <v>130</v>
      </c>
      <c r="C104" s="441"/>
      <c r="D104" s="441"/>
      <c r="E104" s="441"/>
      <c r="F104" s="441"/>
      <c r="G104" s="201" t="s">
        <v>67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6</v>
      </c>
      <c r="C105" s="438" t="s">
        <v>131</v>
      </c>
      <c r="D105" s="439"/>
      <c r="E105" s="439"/>
      <c r="F105" s="440"/>
      <c r="G105" s="119">
        <f>G24</f>
        <v>2036.21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7</v>
      </c>
      <c r="C106" s="438" t="s">
        <v>132</v>
      </c>
      <c r="D106" s="439"/>
      <c r="E106" s="439"/>
      <c r="F106" s="440"/>
      <c r="G106" s="119">
        <f>G57</f>
        <v>1743.803768794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8</v>
      </c>
      <c r="C107" s="438" t="s">
        <v>133</v>
      </c>
      <c r="D107" s="439"/>
      <c r="E107" s="439"/>
      <c r="F107" s="440"/>
      <c r="G107" s="103">
        <f>G67</f>
        <v>135.69547785200001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9</v>
      </c>
      <c r="C108" s="438" t="s">
        <v>134</v>
      </c>
      <c r="D108" s="439"/>
      <c r="E108" s="439"/>
      <c r="F108" s="440"/>
      <c r="G108" s="103">
        <f>G80</f>
        <v>295.47932000399999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x14ac:dyDescent="0.35">
      <c r="B109" s="98" t="s">
        <v>10</v>
      </c>
      <c r="C109" s="438" t="s">
        <v>135</v>
      </c>
      <c r="D109" s="439"/>
      <c r="E109" s="439"/>
      <c r="F109" s="440"/>
      <c r="G109" s="103">
        <f>G90</f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2" t="s">
        <v>12</v>
      </c>
      <c r="C110" s="462" t="s">
        <v>136</v>
      </c>
      <c r="D110" s="463"/>
      <c r="E110" s="463"/>
      <c r="F110" s="464"/>
      <c r="G110" s="203">
        <f>G101</f>
        <v>1269.2878214973241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24.95" customHeight="1" thickBot="1" x14ac:dyDescent="0.4">
      <c r="B111" s="204"/>
      <c r="C111" s="205"/>
      <c r="D111" s="205"/>
      <c r="E111" s="261" t="s">
        <v>138</v>
      </c>
      <c r="F111" s="262"/>
      <c r="G111" s="206">
        <f>SUM(G105:G110)</f>
        <v>5480.4763881473245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220"/>
      <c r="V111" s="220"/>
      <c r="W111" s="220"/>
    </row>
    <row r="112" spans="2:24" ht="18" customHeight="1" x14ac:dyDescent="0.25">
      <c r="B112" s="3"/>
      <c r="C112" s="3"/>
      <c r="D112" s="3"/>
      <c r="E112" s="3"/>
      <c r="F112" s="4"/>
      <c r="G112" s="5"/>
    </row>
    <row r="113" spans="3:14" ht="20.25" x14ac:dyDescent="0.3">
      <c r="C113" s="13"/>
    </row>
    <row r="114" spans="3:14" x14ac:dyDescent="0.25"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</sheetData>
  <sheetProtection deleteColumns="0"/>
  <mergeCells count="124">
    <mergeCell ref="B25:G25"/>
    <mergeCell ref="I80:L80"/>
    <mergeCell ref="C106:F106"/>
    <mergeCell ref="C107:F107"/>
    <mergeCell ref="C108:F108"/>
    <mergeCell ref="C109:F109"/>
    <mergeCell ref="C110:F110"/>
    <mergeCell ref="B102:G102"/>
    <mergeCell ref="B103:G103"/>
    <mergeCell ref="B104:F104"/>
    <mergeCell ref="C105:F105"/>
    <mergeCell ref="I101:L101"/>
    <mergeCell ref="B92:G92"/>
    <mergeCell ref="C77:E77"/>
    <mergeCell ref="C79:F79"/>
    <mergeCell ref="B81:G81"/>
    <mergeCell ref="B82:G82"/>
    <mergeCell ref="C83:F83"/>
    <mergeCell ref="C74:E74"/>
    <mergeCell ref="C75:E75"/>
    <mergeCell ref="C76:E76"/>
    <mergeCell ref="C71:E71"/>
    <mergeCell ref="C72:E72"/>
    <mergeCell ref="C73:E73"/>
    <mergeCell ref="N94:V94"/>
    <mergeCell ref="P95:W95"/>
    <mergeCell ref="C84:F84"/>
    <mergeCell ref="C85:F85"/>
    <mergeCell ref="C86:F86"/>
    <mergeCell ref="C89:F89"/>
    <mergeCell ref="I95:L95"/>
    <mergeCell ref="I84:I85"/>
    <mergeCell ref="I94:K94"/>
    <mergeCell ref="C87:F87"/>
    <mergeCell ref="C88:F88"/>
    <mergeCell ref="C66:E66"/>
    <mergeCell ref="I66:K66"/>
    <mergeCell ref="B68:G68"/>
    <mergeCell ref="B69:G69"/>
    <mergeCell ref="C70:E70"/>
    <mergeCell ref="I67:L67"/>
    <mergeCell ref="I63:K63"/>
    <mergeCell ref="C64:E64"/>
    <mergeCell ref="C65:E65"/>
    <mergeCell ref="C61:E61"/>
    <mergeCell ref="I61:K61"/>
    <mergeCell ref="C62:E62"/>
    <mergeCell ref="I62:K62"/>
    <mergeCell ref="I64:L64"/>
    <mergeCell ref="I57:T58"/>
    <mergeCell ref="B58:G58"/>
    <mergeCell ref="B59:G59"/>
    <mergeCell ref="C60:E60"/>
    <mergeCell ref="I60:L60"/>
    <mergeCell ref="B16:G16"/>
    <mergeCell ref="B17:G17"/>
    <mergeCell ref="I56:T56"/>
    <mergeCell ref="B50:B51"/>
    <mergeCell ref="C50:D51"/>
    <mergeCell ref="G50:G51"/>
    <mergeCell ref="I50:L51"/>
    <mergeCell ref="C52:F52"/>
    <mergeCell ref="I52:K52"/>
    <mergeCell ref="C53:F53"/>
    <mergeCell ref="C54:F54"/>
    <mergeCell ref="C55:F55"/>
    <mergeCell ref="B48:B49"/>
    <mergeCell ref="C48:C49"/>
    <mergeCell ref="G48:G49"/>
    <mergeCell ref="C30:D30"/>
    <mergeCell ref="C31:D31"/>
    <mergeCell ref="C33:F33"/>
    <mergeCell ref="B35:G35"/>
    <mergeCell ref="C36:E36"/>
    <mergeCell ref="I36:L36"/>
    <mergeCell ref="C43:E43"/>
    <mergeCell ref="C44:E44"/>
    <mergeCell ref="B46:G46"/>
    <mergeCell ref="C47:F47"/>
    <mergeCell ref="I47:L47"/>
    <mergeCell ref="I48:L49"/>
    <mergeCell ref="C40:E40"/>
    <mergeCell ref="C41:E41"/>
    <mergeCell ref="C42:E42"/>
    <mergeCell ref="C37:E37"/>
    <mergeCell ref="C38:E38"/>
    <mergeCell ref="C39:E39"/>
    <mergeCell ref="I39:L39"/>
    <mergeCell ref="E24:F24"/>
    <mergeCell ref="B26:G26"/>
    <mergeCell ref="B27:G27"/>
    <mergeCell ref="B28:G28"/>
    <mergeCell ref="C29:E29"/>
    <mergeCell ref="I29:L29"/>
    <mergeCell ref="I30:L30"/>
    <mergeCell ref="I31:L31"/>
    <mergeCell ref="I1:L1"/>
    <mergeCell ref="B10:D10"/>
    <mergeCell ref="E10:G10"/>
    <mergeCell ref="B11:D11"/>
    <mergeCell ref="E11:G11"/>
    <mergeCell ref="B12:G12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15:D15"/>
    <mergeCell ref="E15:G15"/>
    <mergeCell ref="B6:D6"/>
    <mergeCell ref="E6:G6"/>
    <mergeCell ref="B1:G1"/>
    <mergeCell ref="B2:D2"/>
    <mergeCell ref="E2:G2"/>
    <mergeCell ref="B3:D3"/>
    <mergeCell ref="E3:G3"/>
    <mergeCell ref="B13:D14"/>
    <mergeCell ref="E13:G13"/>
    <mergeCell ref="E14:G14"/>
  </mergeCells>
  <hyperlinks>
    <hyperlink ref="J2" location="RESUMO!A1" display="&lt;- RESUMO"/>
    <hyperlink ref="I84:I85" location="'UNIFORMES E EPI''S'!A1" display="Valor obtido na aba &quot;Uniformes e Epi's&quot;"/>
    <hyperlink ref="I67:L67" r:id="rId1" display="¹Link: https://transparencia.stj.jus.br/wp-content/uploads/Manual_do_Modelo_de_Planilhas_de_Custos_do_STJ.pdf"/>
    <hyperlink ref="I80:L80" r:id="rId2" display="¹Link: https://transparencia.stj.jus.br/wp-content/uploads/Manual_do_Modelo_de_Planilhas_de_Custos_do_STJ.pdf"/>
    <hyperlink ref="I101:L101" r:id="rId3" display="¹Link: https://transparencia.stj.jus.br/wp-content/uploads/Manual_do_Modelo_de_Planilhas_de_Custos_do_STJ.pdf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71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6.85546875" customWidth="1"/>
    <col min="3" max="3" width="51.28515625" customWidth="1"/>
    <col min="4" max="4" width="32.7109375" customWidth="1"/>
    <col min="5" max="5" width="30.5703125" customWidth="1"/>
    <col min="6" max="6" width="28.7109375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26.2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456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9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247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5" t="s">
        <v>312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192</v>
      </c>
      <c r="F9" s="374"/>
      <c r="G9" s="375"/>
      <c r="H9" s="85"/>
      <c r="I9" s="247" t="s">
        <v>59</v>
      </c>
      <c r="J9" s="89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305" t="s">
        <v>124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18" customHeight="1" x14ac:dyDescent="0.4">
      <c r="B12" s="384"/>
      <c r="C12" s="385"/>
      <c r="D12" s="385"/>
      <c r="E12" s="385"/>
      <c r="F12" s="373"/>
      <c r="G12" s="386"/>
      <c r="H12" s="89"/>
      <c r="I12" s="247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301</v>
      </c>
      <c r="F13" s="411"/>
      <c r="G13" s="412"/>
      <c r="H13" s="89"/>
      <c r="I13" s="247"/>
      <c r="J13" s="8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247"/>
      <c r="J14" s="8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89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8"/>
      <c r="K18" s="231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2036.21</v>
      </c>
      <c r="G19" s="103">
        <f>F19</f>
        <v>2036.21</v>
      </c>
      <c r="H19" s="85"/>
      <c r="I19" s="104" t="s">
        <v>61</v>
      </c>
      <c r="J19" s="29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9.2554999999999996</v>
      </c>
      <c r="G20" s="103">
        <f>F20</f>
        <v>9.2554999999999996</v>
      </c>
      <c r="H20" s="85"/>
      <c r="I20" s="104" t="s">
        <v>158</v>
      </c>
      <c r="J20" s="92"/>
      <c r="K20" s="89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84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213"/>
      <c r="J22" s="284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93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2036.21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504" t="s">
        <v>58</v>
      </c>
      <c r="J28" s="505"/>
      <c r="K28" s="505"/>
      <c r="L28" s="506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4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169.61629300000001</v>
      </c>
      <c r="H29" s="89"/>
      <c r="I29" s="426" t="s">
        <v>79</v>
      </c>
      <c r="J29" s="427"/>
      <c r="K29" s="427"/>
      <c r="L29" s="451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246.38140999999999</v>
      </c>
      <c r="H30" s="89"/>
      <c r="I30" s="113" t="s">
        <v>80</v>
      </c>
      <c r="J30" s="215"/>
      <c r="K30" s="215"/>
      <c r="L30" s="236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415.997703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165.56708579400004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581.56478879400004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4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504" t="s">
        <v>58</v>
      </c>
      <c r="J35" s="505"/>
      <c r="K35" s="505"/>
      <c r="L35" s="506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407.24200000000002</v>
      </c>
      <c r="H36" s="85"/>
      <c r="I36" s="90" t="s">
        <v>85</v>
      </c>
      <c r="J36" s="91"/>
      <c r="K36" s="91"/>
      <c r="L36" s="92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50.905250000000002</v>
      </c>
      <c r="H37" s="85"/>
      <c r="I37" s="90" t="s">
        <v>85</v>
      </c>
      <c r="J37" s="91"/>
      <c r="K37" s="91"/>
      <c r="L37" s="92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39.7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122.1726</v>
      </c>
      <c r="H38" s="138"/>
      <c r="I38" s="426" t="s">
        <v>263</v>
      </c>
      <c r="J38" s="427"/>
      <c r="K38" s="427"/>
      <c r="L38" s="451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30.543150000000001</v>
      </c>
      <c r="H39" s="85"/>
      <c r="I39" s="90" t="s">
        <v>85</v>
      </c>
      <c r="J39" s="91"/>
      <c r="K39" s="91"/>
      <c r="L39" s="92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20.362100000000002</v>
      </c>
      <c r="H40" s="85"/>
      <c r="I40" s="90" t="s">
        <v>85</v>
      </c>
      <c r="J40" s="91"/>
      <c r="K40" s="91"/>
      <c r="L40" s="92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12.217260000000001</v>
      </c>
      <c r="H41" s="85"/>
      <c r="I41" s="90" t="s">
        <v>85</v>
      </c>
      <c r="J41" s="91"/>
      <c r="K41" s="91"/>
      <c r="L41" s="92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4.0724200000000002</v>
      </c>
      <c r="H42" s="85"/>
      <c r="I42" s="90" t="s">
        <v>85</v>
      </c>
      <c r="J42" s="91"/>
      <c r="K42" s="91"/>
      <c r="L42" s="92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162.89680000000001</v>
      </c>
      <c r="H43" s="85"/>
      <c r="I43" s="113" t="s">
        <v>85</v>
      </c>
      <c r="J43" s="114"/>
      <c r="K43" s="114"/>
      <c r="L43" s="9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810.41158000000007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504" t="s">
        <v>58</v>
      </c>
      <c r="J46" s="505"/>
      <c r="K46" s="505"/>
      <c r="L46" s="506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0.95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62.627400000000009</v>
      </c>
      <c r="H47" s="149"/>
      <c r="I47" s="426" t="s">
        <v>264</v>
      </c>
      <c r="J47" s="427"/>
      <c r="K47" s="427"/>
      <c r="L47" s="451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0.95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451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0.95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171</v>
      </c>
      <c r="J49" s="427"/>
      <c r="K49" s="427"/>
      <c r="L49" s="451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0.95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451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482" t="s">
        <v>170</v>
      </c>
      <c r="J51" s="483"/>
      <c r="K51" s="483"/>
      <c r="L51" s="209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170</v>
      </c>
      <c r="J52" s="208"/>
      <c r="K52" s="208"/>
      <c r="L52" s="209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61</v>
      </c>
      <c r="J53" s="208"/>
      <c r="K53" s="208"/>
      <c r="L53" s="209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36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573.02740000000006</v>
      </c>
      <c r="H55" s="85"/>
      <c r="I55" s="514"/>
      <c r="J55" s="514"/>
      <c r="K55" s="514"/>
      <c r="L55" s="514"/>
      <c r="M55" s="515"/>
      <c r="N55" s="515"/>
      <c r="O55" s="515"/>
      <c r="P55" s="515"/>
      <c r="Q55" s="515"/>
      <c r="R55" s="515"/>
      <c r="S55" s="515"/>
      <c r="T55" s="51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1965.0037687940003</v>
      </c>
      <c r="H56" s="85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220"/>
      <c r="V56" s="220"/>
      <c r="W56" s="220"/>
    </row>
    <row r="57" spans="2:23" ht="23.25" customHeight="1" x14ac:dyDescent="0.35">
      <c r="B57" s="448"/>
      <c r="C57" s="449"/>
      <c r="D57" s="449"/>
      <c r="E57" s="449"/>
      <c r="F57" s="449"/>
      <c r="G57" s="450"/>
      <c r="H57" s="85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220"/>
      <c r="V57" s="220"/>
      <c r="W57" s="220"/>
    </row>
    <row r="58" spans="2:23" ht="21.75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504" t="s">
        <v>58</v>
      </c>
      <c r="J59" s="505"/>
      <c r="K59" s="505"/>
      <c r="L59" s="506"/>
      <c r="M59" s="221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8.5520820000000004</v>
      </c>
      <c r="H60" s="85"/>
      <c r="I60" s="426" t="s">
        <v>109</v>
      </c>
      <c r="J60" s="427"/>
      <c r="K60" s="427"/>
      <c r="L60" s="285"/>
      <c r="M60" s="227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0.61086299999999993</v>
      </c>
      <c r="H61" s="85"/>
      <c r="I61" s="426" t="s">
        <v>109</v>
      </c>
      <c r="J61" s="427"/>
      <c r="K61" s="427"/>
      <c r="L61" s="285"/>
      <c r="M61" s="227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70.045624000000004</v>
      </c>
      <c r="H62" s="85"/>
      <c r="I62" s="426" t="s">
        <v>109</v>
      </c>
      <c r="J62" s="427"/>
      <c r="K62" s="427"/>
      <c r="L62" s="285"/>
      <c r="M62" s="227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4.7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39.502473999999999</v>
      </c>
      <c r="H63" s="85"/>
      <c r="I63" s="497" t="s">
        <v>98</v>
      </c>
      <c r="J63" s="498"/>
      <c r="K63" s="498"/>
      <c r="L63" s="522"/>
      <c r="M63" s="229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15.721984652000003</v>
      </c>
      <c r="H64" s="85"/>
      <c r="I64" s="197"/>
      <c r="J64" s="198"/>
      <c r="K64" s="198"/>
      <c r="L64" s="238"/>
      <c r="M64" s="225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1.2624502</v>
      </c>
      <c r="H65" s="85"/>
      <c r="I65" s="426" t="s">
        <v>109</v>
      </c>
      <c r="J65" s="427"/>
      <c r="K65" s="427"/>
      <c r="L65" s="285"/>
      <c r="M65" s="227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135.69547785200001</v>
      </c>
      <c r="H66" s="85"/>
      <c r="I66" s="302" t="s">
        <v>262</v>
      </c>
      <c r="J66" s="215"/>
      <c r="K66" s="215"/>
      <c r="L66" s="236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88"/>
      <c r="M69" s="182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169.61629300000001</v>
      </c>
      <c r="H70" s="85"/>
      <c r="I70" s="177" t="s">
        <v>117</v>
      </c>
      <c r="J70" s="178"/>
      <c r="K70" s="178"/>
      <c r="L70" s="263"/>
      <c r="M70" s="232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28.303318999999998</v>
      </c>
      <c r="H71" s="85"/>
      <c r="I71" s="177" t="s">
        <v>109</v>
      </c>
      <c r="J71" s="178"/>
      <c r="K71" s="178"/>
      <c r="L71" s="285"/>
      <c r="M71" s="227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5.7013879999999997</v>
      </c>
      <c r="H72" s="85"/>
      <c r="I72" s="177" t="s">
        <v>109</v>
      </c>
      <c r="J72" s="178"/>
      <c r="K72" s="178"/>
      <c r="L72" s="285"/>
      <c r="M72" s="227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0.40724200000000005</v>
      </c>
      <c r="H73" s="85"/>
      <c r="I73" s="177" t="s">
        <v>109</v>
      </c>
      <c r="J73" s="178"/>
      <c r="K73" s="178"/>
      <c r="L73" s="285"/>
      <c r="M73" s="227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1.4253469999999999</v>
      </c>
      <c r="H74" s="85"/>
      <c r="I74" s="177" t="s">
        <v>109</v>
      </c>
      <c r="J74" s="178"/>
      <c r="K74" s="178"/>
      <c r="L74" s="285"/>
      <c r="M74" s="227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5.9050089999999997</v>
      </c>
      <c r="H75" s="85"/>
      <c r="I75" s="177" t="s">
        <v>109</v>
      </c>
      <c r="J75" s="178"/>
      <c r="K75" s="178"/>
      <c r="L75" s="285"/>
      <c r="M75" s="227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8"/>
      <c r="L76" s="209"/>
      <c r="M76" s="221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211.358598</v>
      </c>
      <c r="H77" s="85"/>
      <c r="I77" s="210"/>
      <c r="J77" s="208"/>
      <c r="K77" s="208"/>
      <c r="L77" s="209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84.120722004000015</v>
      </c>
      <c r="H78" s="85"/>
      <c r="I78" s="210"/>
      <c r="J78" s="208"/>
      <c r="K78" s="208"/>
      <c r="L78" s="209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295.47932000399999</v>
      </c>
      <c r="H79" s="85"/>
      <c r="I79" s="302" t="s">
        <v>262</v>
      </c>
      <c r="J79" s="215"/>
      <c r="K79" s="215"/>
      <c r="L79" s="236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24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f>'UNIFORMES E EPI''S'!G47+'UNIFORMES E EPI''S'!G48+'UNIFORMES E EPI''S'!G49</f>
        <v>44.158333333333331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247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247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247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248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44.158333333333331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66.75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88"/>
      <c r="M92" s="182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42.95" customHeight="1" x14ac:dyDescent="0.35">
      <c r="B93" s="134" t="s">
        <v>6</v>
      </c>
      <c r="C93" s="188" t="s">
        <v>34</v>
      </c>
      <c r="D93" s="189">
        <f>G24+G56+G66+G79+G89</f>
        <v>4476.5468999833347</v>
      </c>
      <c r="E93" s="190"/>
      <c r="F93" s="191">
        <v>0.05</v>
      </c>
      <c r="G93" s="103">
        <f>D93*F93</f>
        <v>223.82734499916674</v>
      </c>
      <c r="H93" s="85"/>
      <c r="I93" s="460" t="s">
        <v>120</v>
      </c>
      <c r="J93" s="461"/>
      <c r="K93" s="461"/>
      <c r="L93" s="263"/>
      <c r="M93" s="232"/>
      <c r="N93" s="478"/>
      <c r="O93" s="478"/>
      <c r="P93" s="478"/>
      <c r="Q93" s="478"/>
      <c r="R93" s="478"/>
      <c r="S93" s="478"/>
      <c r="T93" s="478"/>
      <c r="U93" s="478"/>
      <c r="V93" s="478"/>
      <c r="W93" s="220"/>
      <c r="X93" s="60"/>
    </row>
    <row r="94" spans="2:24" ht="42.95" customHeight="1" x14ac:dyDescent="0.3">
      <c r="B94" s="134" t="s">
        <v>7</v>
      </c>
      <c r="C94" s="188" t="s">
        <v>35</v>
      </c>
      <c r="D94" s="189">
        <f>G24+G56+G66+G79+G89+G93</f>
        <v>4700.3742449825013</v>
      </c>
      <c r="E94" s="190"/>
      <c r="F94" s="191">
        <v>0.1</v>
      </c>
      <c r="G94" s="103">
        <f>D94*F94</f>
        <v>470.03742449825018</v>
      </c>
      <c r="H94" s="85"/>
      <c r="I94" s="426" t="s">
        <v>121</v>
      </c>
      <c r="J94" s="427"/>
      <c r="K94" s="427"/>
      <c r="L94" s="451"/>
      <c r="M94" s="183"/>
      <c r="N94" s="89"/>
      <c r="O94" s="89"/>
      <c r="P94" s="478"/>
      <c r="Q94" s="478"/>
      <c r="R94" s="478"/>
      <c r="S94" s="478"/>
      <c r="T94" s="478"/>
      <c r="U94" s="478"/>
      <c r="V94" s="478"/>
      <c r="W94" s="478"/>
      <c r="X94" s="72"/>
    </row>
    <row r="95" spans="2:24" ht="45" customHeight="1" x14ac:dyDescent="0.35">
      <c r="B95" s="134" t="s">
        <v>8</v>
      </c>
      <c r="C95" s="192" t="s">
        <v>128</v>
      </c>
      <c r="D95" s="193">
        <f>D93+G93+G94</f>
        <v>5170.4116694807517</v>
      </c>
      <c r="E95" s="148"/>
      <c r="F95" s="151"/>
      <c r="G95" s="119">
        <f>D95/(1-E99)</f>
        <v>5825.8159656121152</v>
      </c>
      <c r="H95" s="85"/>
      <c r="I95" s="90" t="s">
        <v>140</v>
      </c>
      <c r="J95" s="91"/>
      <c r="K95" s="91"/>
      <c r="L95" s="92"/>
      <c r="M95" s="183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96.125963432599903</v>
      </c>
      <c r="H96" s="85"/>
      <c r="I96" s="90" t="s">
        <v>156</v>
      </c>
      <c r="J96" s="91"/>
      <c r="K96" s="91"/>
      <c r="L96" s="92"/>
      <c r="M96" s="183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442.76201338652072</v>
      </c>
      <c r="H97" s="85"/>
      <c r="I97" s="90" t="s">
        <v>156</v>
      </c>
      <c r="J97" s="91"/>
      <c r="K97" s="91"/>
      <c r="L97" s="92"/>
      <c r="M97" s="183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116.5163193122423</v>
      </c>
      <c r="H98" s="85"/>
      <c r="I98" s="90" t="s">
        <v>137</v>
      </c>
      <c r="J98" s="91"/>
      <c r="K98" s="91"/>
      <c r="L98" s="92"/>
      <c r="M98" s="183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8"/>
      <c r="L99" s="209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1349.2690656287798</v>
      </c>
      <c r="H100" s="85"/>
      <c r="I100" s="302" t="s">
        <v>262</v>
      </c>
      <c r="J100" s="215"/>
      <c r="K100" s="215"/>
      <c r="L100" s="236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4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2036.21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1965.0037687940003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135.69547785200001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295.47932000399999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44.158333333333331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1349.2690656287798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5825.8159656121143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24">
    <mergeCell ref="E100:F100"/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B91:G91"/>
    <mergeCell ref="N93:V93"/>
    <mergeCell ref="P94:W94"/>
    <mergeCell ref="C83:F83"/>
    <mergeCell ref="C84:F84"/>
    <mergeCell ref="C85:F85"/>
    <mergeCell ref="C88:F88"/>
    <mergeCell ref="E89:F89"/>
    <mergeCell ref="I94:L94"/>
    <mergeCell ref="I93:K93"/>
    <mergeCell ref="C86:F86"/>
    <mergeCell ref="C87:F87"/>
    <mergeCell ref="C76:E76"/>
    <mergeCell ref="C78:F78"/>
    <mergeCell ref="E79:F79"/>
    <mergeCell ref="B80:G80"/>
    <mergeCell ref="B81:G81"/>
    <mergeCell ref="C82:F82"/>
    <mergeCell ref="C73:E73"/>
    <mergeCell ref="C74:E74"/>
    <mergeCell ref="C75:E75"/>
    <mergeCell ref="C70:E70"/>
    <mergeCell ref="C71:E71"/>
    <mergeCell ref="C72:E72"/>
    <mergeCell ref="C65:E65"/>
    <mergeCell ref="I65:K65"/>
    <mergeCell ref="B67:G67"/>
    <mergeCell ref="B68:G68"/>
    <mergeCell ref="C69:E69"/>
    <mergeCell ref="I62:K62"/>
    <mergeCell ref="C63:E63"/>
    <mergeCell ref="C64:E64"/>
    <mergeCell ref="C60:E60"/>
    <mergeCell ref="I60:K60"/>
    <mergeCell ref="C61:E61"/>
    <mergeCell ref="I61:K61"/>
    <mergeCell ref="I63:L63"/>
    <mergeCell ref="E56:F56"/>
    <mergeCell ref="I56:T57"/>
    <mergeCell ref="B57:G57"/>
    <mergeCell ref="B58:G58"/>
    <mergeCell ref="C59:E59"/>
    <mergeCell ref="I59:L59"/>
    <mergeCell ref="C52:F52"/>
    <mergeCell ref="C53:F53"/>
    <mergeCell ref="C54:F54"/>
    <mergeCell ref="I28:L28"/>
    <mergeCell ref="I29:L29"/>
    <mergeCell ref="I55:T55"/>
    <mergeCell ref="B49:B50"/>
    <mergeCell ref="C49:D50"/>
    <mergeCell ref="G49:G50"/>
    <mergeCell ref="I49:L50"/>
    <mergeCell ref="C29:D29"/>
    <mergeCell ref="I46:L46"/>
    <mergeCell ref="I47:L48"/>
    <mergeCell ref="B47:B48"/>
    <mergeCell ref="C47:C48"/>
    <mergeCell ref="G47:G48"/>
    <mergeCell ref="C30:D30"/>
    <mergeCell ref="C32:F32"/>
    <mergeCell ref="B34:G34"/>
    <mergeCell ref="C35:E35"/>
    <mergeCell ref="I35:L35"/>
    <mergeCell ref="C42:E42"/>
    <mergeCell ref="C43:E43"/>
    <mergeCell ref="B45:G45"/>
    <mergeCell ref="C46:F46"/>
    <mergeCell ref="C39:E39"/>
    <mergeCell ref="C40:E40"/>
    <mergeCell ref="C41:E41"/>
    <mergeCell ref="C51:F51"/>
    <mergeCell ref="I51:K51"/>
    <mergeCell ref="C36:E36"/>
    <mergeCell ref="C37:E37"/>
    <mergeCell ref="C38:E38"/>
    <mergeCell ref="I38:L38"/>
    <mergeCell ref="B12:G12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D110:F110"/>
    <mergeCell ref="I83:I84"/>
    <mergeCell ref="B27:G27"/>
    <mergeCell ref="C28:E28"/>
    <mergeCell ref="B1:G1"/>
    <mergeCell ref="B2:D2"/>
    <mergeCell ref="E2:G2"/>
    <mergeCell ref="B3:D3"/>
    <mergeCell ref="E3:G3"/>
    <mergeCell ref="B13:D14"/>
    <mergeCell ref="E13:G13"/>
    <mergeCell ref="E14:G14"/>
    <mergeCell ref="B15:D15"/>
    <mergeCell ref="E15:G15"/>
    <mergeCell ref="B16:G16"/>
    <mergeCell ref="B17:G17"/>
    <mergeCell ref="E24:F24"/>
    <mergeCell ref="B25:G25"/>
    <mergeCell ref="B26:G26"/>
    <mergeCell ref="I1:L1"/>
    <mergeCell ref="B10:D10"/>
    <mergeCell ref="E10:G10"/>
    <mergeCell ref="B11:D11"/>
    <mergeCell ref="E11:G11"/>
  </mergeCells>
  <hyperlinks>
    <hyperlink ref="J2" location="RESUMO!A1" display="&lt;- RESUMO"/>
    <hyperlink ref="I66" r:id="rId1"/>
    <hyperlink ref="I79" r:id="rId2"/>
    <hyperlink ref="I100" r:id="rId3"/>
    <hyperlink ref="I83:I84" location="'UNIFORMES E EPI''S'!A1" display="Valor obtido na aba &quot;Uniformes e Epi's&quot;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72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7.42578125" customWidth="1"/>
    <col min="3" max="3" width="52.7109375" customWidth="1"/>
    <col min="4" max="4" width="29.85546875" customWidth="1"/>
    <col min="5" max="5" width="28" customWidth="1"/>
    <col min="6" max="6" width="38.140625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27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456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9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247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5" t="s">
        <v>312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193</v>
      </c>
      <c r="F9" s="374"/>
      <c r="G9" s="375"/>
      <c r="H9" s="85"/>
      <c r="I9" s="247" t="s">
        <v>59</v>
      </c>
      <c r="J9" s="89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305" t="s">
        <v>124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247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166</v>
      </c>
      <c r="F13" s="411"/>
      <c r="G13" s="412"/>
      <c r="H13" s="89"/>
      <c r="I13" s="247"/>
      <c r="J13" s="8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247"/>
      <c r="J14" s="8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89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8"/>
      <c r="K18" s="231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2047.98</v>
      </c>
      <c r="G19" s="103">
        <f>F19</f>
        <v>2047.98</v>
      </c>
      <c r="H19" s="85"/>
      <c r="I19" s="104" t="s">
        <v>61</v>
      </c>
      <c r="J19" s="29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9.3089999999999993</v>
      </c>
      <c r="G20" s="103">
        <f>F20</f>
        <v>9.3089999999999993</v>
      </c>
      <c r="H20" s="85"/>
      <c r="I20" s="104" t="s">
        <v>158</v>
      </c>
      <c r="J20" s="92"/>
      <c r="K20" s="89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84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1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93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2047.98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504" t="s">
        <v>58</v>
      </c>
      <c r="J28" s="505"/>
      <c r="K28" s="505"/>
      <c r="L28" s="506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48.7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170.596734</v>
      </c>
      <c r="H29" s="89"/>
      <c r="I29" s="426" t="s">
        <v>79</v>
      </c>
      <c r="J29" s="427"/>
      <c r="K29" s="427"/>
      <c r="L29" s="451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247.80557999999999</v>
      </c>
      <c r="H30" s="89"/>
      <c r="I30" s="113" t="s">
        <v>80</v>
      </c>
      <c r="J30" s="215"/>
      <c r="K30" s="215"/>
      <c r="L30" s="236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418.40231399999999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166.52412097200002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584.92643497200004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39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504" t="s">
        <v>58</v>
      </c>
      <c r="J35" s="505"/>
      <c r="K35" s="505"/>
      <c r="L35" s="506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409.596</v>
      </c>
      <c r="H36" s="85"/>
      <c r="I36" s="90" t="s">
        <v>85</v>
      </c>
      <c r="J36" s="91"/>
      <c r="K36" s="91"/>
      <c r="L36" s="92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51.1995</v>
      </c>
      <c r="H37" s="85"/>
      <c r="I37" s="90" t="s">
        <v>85</v>
      </c>
      <c r="J37" s="91"/>
      <c r="K37" s="91"/>
      <c r="L37" s="92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38.2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122.8788</v>
      </c>
      <c r="H38" s="138"/>
      <c r="I38" s="426" t="s">
        <v>263</v>
      </c>
      <c r="J38" s="427"/>
      <c r="K38" s="427"/>
      <c r="L38" s="451"/>
      <c r="M38" s="226"/>
      <c r="N38" s="226"/>
      <c r="O38" s="226"/>
      <c r="P38" s="226"/>
      <c r="Q38" s="226"/>
      <c r="R38" s="226"/>
      <c r="S38" s="226"/>
      <c r="T38" s="226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30.7197</v>
      </c>
      <c r="H39" s="85"/>
      <c r="I39" s="90" t="s">
        <v>85</v>
      </c>
      <c r="J39" s="91"/>
      <c r="K39" s="91"/>
      <c r="L39" s="92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20.479800000000001</v>
      </c>
      <c r="H40" s="85"/>
      <c r="I40" s="90" t="s">
        <v>85</v>
      </c>
      <c r="J40" s="91"/>
      <c r="K40" s="91"/>
      <c r="L40" s="92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12.287880000000001</v>
      </c>
      <c r="H41" s="85"/>
      <c r="I41" s="90" t="s">
        <v>85</v>
      </c>
      <c r="J41" s="91"/>
      <c r="K41" s="91"/>
      <c r="L41" s="92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4.0959599999999998</v>
      </c>
      <c r="H42" s="85"/>
      <c r="I42" s="90" t="s">
        <v>85</v>
      </c>
      <c r="J42" s="91"/>
      <c r="K42" s="91"/>
      <c r="L42" s="92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163.83840000000001</v>
      </c>
      <c r="H43" s="85"/>
      <c r="I43" s="113" t="s">
        <v>85</v>
      </c>
      <c r="J43" s="114"/>
      <c r="K43" s="114"/>
      <c r="L43" s="9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815.0960399999999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504" t="s">
        <v>58</v>
      </c>
      <c r="J46" s="505"/>
      <c r="K46" s="505"/>
      <c r="L46" s="506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5.1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61.921200000000013</v>
      </c>
      <c r="H47" s="149"/>
      <c r="I47" s="426" t="s">
        <v>264</v>
      </c>
      <c r="J47" s="427"/>
      <c r="K47" s="427"/>
      <c r="L47" s="451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5.1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451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5.1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171</v>
      </c>
      <c r="J49" s="427"/>
      <c r="K49" s="427"/>
      <c r="L49" s="451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5.1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451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482" t="s">
        <v>170</v>
      </c>
      <c r="J51" s="483"/>
      <c r="K51" s="483"/>
      <c r="L51" s="209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170</v>
      </c>
      <c r="J52" s="208"/>
      <c r="K52" s="208"/>
      <c r="L52" s="209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61</v>
      </c>
      <c r="J53" s="208"/>
      <c r="K53" s="208"/>
      <c r="L53" s="209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36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572.32120000000009</v>
      </c>
      <c r="H55" s="85"/>
      <c r="I55" s="514"/>
      <c r="J55" s="514"/>
      <c r="K55" s="514"/>
      <c r="L55" s="514"/>
      <c r="M55" s="515"/>
      <c r="N55" s="515"/>
      <c r="O55" s="515"/>
      <c r="P55" s="515"/>
      <c r="Q55" s="515"/>
      <c r="R55" s="515"/>
      <c r="S55" s="515"/>
      <c r="T55" s="51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1972.3436749720001</v>
      </c>
      <c r="H56" s="85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220"/>
      <c r="V56" s="220"/>
      <c r="W56" s="220"/>
    </row>
    <row r="57" spans="2:23" ht="23.25" customHeight="1" x14ac:dyDescent="0.35">
      <c r="B57" s="448"/>
      <c r="C57" s="449"/>
      <c r="D57" s="449"/>
      <c r="E57" s="449"/>
      <c r="F57" s="449"/>
      <c r="G57" s="450"/>
      <c r="H57" s="85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220"/>
      <c r="V57" s="220"/>
      <c r="W57" s="220"/>
    </row>
    <row r="58" spans="2:23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504" t="s">
        <v>58</v>
      </c>
      <c r="J59" s="505"/>
      <c r="K59" s="505"/>
      <c r="L59" s="506"/>
      <c r="M59" s="221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8.6015160000000002</v>
      </c>
      <c r="H60" s="85"/>
      <c r="I60" s="426" t="s">
        <v>109</v>
      </c>
      <c r="J60" s="427"/>
      <c r="K60" s="427"/>
      <c r="L60" s="285"/>
      <c r="M60" s="227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0.614394</v>
      </c>
      <c r="H61" s="85"/>
      <c r="I61" s="426" t="s">
        <v>109</v>
      </c>
      <c r="J61" s="427"/>
      <c r="K61" s="427"/>
      <c r="L61" s="285"/>
      <c r="M61" s="227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70.450512000000003</v>
      </c>
      <c r="H62" s="85"/>
      <c r="I62" s="426" t="s">
        <v>109</v>
      </c>
      <c r="J62" s="427"/>
      <c r="K62" s="427"/>
      <c r="L62" s="285"/>
      <c r="M62" s="227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6.2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39.730812</v>
      </c>
      <c r="H63" s="85"/>
      <c r="I63" s="497" t="s">
        <v>98</v>
      </c>
      <c r="J63" s="498"/>
      <c r="K63" s="498"/>
      <c r="L63" s="522"/>
      <c r="M63" s="229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15.812863176000002</v>
      </c>
      <c r="H64" s="85"/>
      <c r="I64" s="197"/>
      <c r="J64" s="198"/>
      <c r="K64" s="198"/>
      <c r="L64" s="238"/>
      <c r="M64" s="225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1.2697476000000001</v>
      </c>
      <c r="H65" s="85"/>
      <c r="I65" s="426" t="s">
        <v>109</v>
      </c>
      <c r="J65" s="427"/>
      <c r="K65" s="427"/>
      <c r="L65" s="285"/>
      <c r="M65" s="227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136.47984477599999</v>
      </c>
      <c r="H66" s="85"/>
      <c r="I66" s="302" t="s">
        <v>262</v>
      </c>
      <c r="J66" s="215"/>
      <c r="K66" s="215"/>
      <c r="L66" s="236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88"/>
      <c r="M69" s="182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170.596734</v>
      </c>
      <c r="H70" s="85"/>
      <c r="I70" s="177" t="s">
        <v>117</v>
      </c>
      <c r="J70" s="178"/>
      <c r="K70" s="178"/>
      <c r="L70" s="263"/>
      <c r="M70" s="232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28.466922</v>
      </c>
      <c r="H71" s="85"/>
      <c r="I71" s="177" t="s">
        <v>109</v>
      </c>
      <c r="J71" s="178"/>
      <c r="K71" s="178"/>
      <c r="L71" s="285"/>
      <c r="M71" s="227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5.7343440000000001</v>
      </c>
      <c r="H72" s="85"/>
      <c r="I72" s="177" t="s">
        <v>109</v>
      </c>
      <c r="J72" s="178"/>
      <c r="K72" s="178"/>
      <c r="L72" s="285"/>
      <c r="M72" s="227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0.40959600000000002</v>
      </c>
      <c r="H73" s="85"/>
      <c r="I73" s="177" t="s">
        <v>109</v>
      </c>
      <c r="J73" s="178"/>
      <c r="K73" s="178"/>
      <c r="L73" s="285"/>
      <c r="M73" s="227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1.433586</v>
      </c>
      <c r="H74" s="85"/>
      <c r="I74" s="177" t="s">
        <v>109</v>
      </c>
      <c r="J74" s="178"/>
      <c r="K74" s="178"/>
      <c r="L74" s="285"/>
      <c r="M74" s="227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5.9391419999999995</v>
      </c>
      <c r="H75" s="85"/>
      <c r="I75" s="177" t="s">
        <v>109</v>
      </c>
      <c r="J75" s="178"/>
      <c r="K75" s="178"/>
      <c r="L75" s="285"/>
      <c r="M75" s="227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8"/>
      <c r="L76" s="209"/>
      <c r="M76" s="221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212.58032399999999</v>
      </c>
      <c r="H77" s="85"/>
      <c r="I77" s="210"/>
      <c r="J77" s="208"/>
      <c r="K77" s="208"/>
      <c r="L77" s="209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84.606968952000017</v>
      </c>
      <c r="H78" s="85"/>
      <c r="I78" s="210"/>
      <c r="J78" s="208"/>
      <c r="K78" s="208"/>
      <c r="L78" s="209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297.18729295200001</v>
      </c>
      <c r="H79" s="85"/>
      <c r="I79" s="302" t="s">
        <v>262</v>
      </c>
      <c r="J79" s="215"/>
      <c r="K79" s="215"/>
      <c r="L79" s="236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24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247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247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247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248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66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88"/>
      <c r="M92" s="182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41.1" customHeight="1" x14ac:dyDescent="0.35">
      <c r="B93" s="134" t="s">
        <v>6</v>
      </c>
      <c r="C93" s="188" t="s">
        <v>34</v>
      </c>
      <c r="D93" s="189">
        <f>G24+G56+G66+G79+G89</f>
        <v>4453.9908126999999</v>
      </c>
      <c r="E93" s="190"/>
      <c r="F93" s="191">
        <v>0.05</v>
      </c>
      <c r="G93" s="103">
        <f>D93*F93</f>
        <v>222.69954063500001</v>
      </c>
      <c r="H93" s="85"/>
      <c r="I93" s="460" t="s">
        <v>120</v>
      </c>
      <c r="J93" s="461"/>
      <c r="K93" s="461"/>
      <c r="L93" s="263"/>
      <c r="M93" s="232"/>
      <c r="N93" s="478"/>
      <c r="O93" s="478"/>
      <c r="P93" s="478"/>
      <c r="Q93" s="478"/>
      <c r="R93" s="478"/>
      <c r="S93" s="478"/>
      <c r="T93" s="478"/>
      <c r="U93" s="478"/>
      <c r="V93" s="478"/>
      <c r="W93" s="220"/>
      <c r="X93" s="60"/>
    </row>
    <row r="94" spans="2:24" ht="41.1" customHeight="1" x14ac:dyDescent="0.3">
      <c r="B94" s="134" t="s">
        <v>7</v>
      </c>
      <c r="C94" s="188" t="s">
        <v>35</v>
      </c>
      <c r="D94" s="189">
        <f>G24+G56+G66+G79+G89+G93</f>
        <v>4676.6903533349996</v>
      </c>
      <c r="E94" s="190"/>
      <c r="F94" s="191">
        <v>0.1</v>
      </c>
      <c r="G94" s="103">
        <f>D94*F94</f>
        <v>467.66903533350001</v>
      </c>
      <c r="H94" s="85"/>
      <c r="I94" s="426" t="s">
        <v>121</v>
      </c>
      <c r="J94" s="427"/>
      <c r="K94" s="427"/>
      <c r="L94" s="451"/>
      <c r="M94" s="183"/>
      <c r="N94" s="89"/>
      <c r="O94" s="89"/>
      <c r="P94" s="478"/>
      <c r="Q94" s="478"/>
      <c r="R94" s="478"/>
      <c r="S94" s="478"/>
      <c r="T94" s="478"/>
      <c r="U94" s="478"/>
      <c r="V94" s="478"/>
      <c r="W94" s="478"/>
      <c r="X94" s="72"/>
    </row>
    <row r="95" spans="2:24" ht="42" customHeight="1" x14ac:dyDescent="0.35">
      <c r="B95" s="134" t="s">
        <v>8</v>
      </c>
      <c r="C95" s="192" t="s">
        <v>128</v>
      </c>
      <c r="D95" s="193">
        <f>D93+G93+G94</f>
        <v>5144.3593886684994</v>
      </c>
      <c r="E95" s="148"/>
      <c r="F95" s="151"/>
      <c r="G95" s="119">
        <f>D95/(1-E99)</f>
        <v>5796.4612830067599</v>
      </c>
      <c r="H95" s="85"/>
      <c r="I95" s="90" t="s">
        <v>140</v>
      </c>
      <c r="J95" s="91"/>
      <c r="K95" s="91"/>
      <c r="L95" s="92"/>
      <c r="M95" s="183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95.641611169611537</v>
      </c>
      <c r="H96" s="85"/>
      <c r="I96" s="90" t="s">
        <v>156</v>
      </c>
      <c r="J96" s="91"/>
      <c r="K96" s="91"/>
      <c r="L96" s="92"/>
      <c r="M96" s="183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440.53105750851375</v>
      </c>
      <c r="H97" s="85"/>
      <c r="I97" s="90" t="s">
        <v>156</v>
      </c>
      <c r="J97" s="91"/>
      <c r="K97" s="91"/>
      <c r="L97" s="92"/>
      <c r="M97" s="183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115.9292256601352</v>
      </c>
      <c r="H98" s="85"/>
      <c r="I98" s="90" t="s">
        <v>137</v>
      </c>
      <c r="J98" s="91"/>
      <c r="K98" s="91"/>
      <c r="L98" s="92"/>
      <c r="M98" s="183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303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8"/>
      <c r="L99" s="209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200"/>
      <c r="F100" s="200" t="s">
        <v>53</v>
      </c>
      <c r="G100" s="117">
        <f>G93+G94+G96+G97+G98</f>
        <v>1342.4704703067605</v>
      </c>
      <c r="H100" s="85"/>
      <c r="I100" s="302" t="s">
        <v>262</v>
      </c>
      <c r="J100" s="215"/>
      <c r="K100" s="215"/>
      <c r="L100" s="236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4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2047.98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1972.3436749720001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136.47984477599999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297.18729295200001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1342.4704703067605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5796.4612830067599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23"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B80:G80"/>
    <mergeCell ref="B81:G81"/>
    <mergeCell ref="C82:F82"/>
    <mergeCell ref="C73:E73"/>
    <mergeCell ref="C74:E74"/>
    <mergeCell ref="C75:E75"/>
    <mergeCell ref="B91:G91"/>
    <mergeCell ref="N93:V93"/>
    <mergeCell ref="P94:W94"/>
    <mergeCell ref="C83:F83"/>
    <mergeCell ref="C84:F84"/>
    <mergeCell ref="C85:F85"/>
    <mergeCell ref="C88:F88"/>
    <mergeCell ref="E89:F89"/>
    <mergeCell ref="I94:L94"/>
    <mergeCell ref="C78:F78"/>
    <mergeCell ref="E79:F79"/>
    <mergeCell ref="I93:K93"/>
    <mergeCell ref="C86:F86"/>
    <mergeCell ref="C87:F87"/>
    <mergeCell ref="C70:E70"/>
    <mergeCell ref="C71:E71"/>
    <mergeCell ref="C72:E72"/>
    <mergeCell ref="C65:E65"/>
    <mergeCell ref="I65:K65"/>
    <mergeCell ref="B67:G67"/>
    <mergeCell ref="B68:G68"/>
    <mergeCell ref="C69:E69"/>
    <mergeCell ref="C76:E76"/>
    <mergeCell ref="I62:K62"/>
    <mergeCell ref="C63:E63"/>
    <mergeCell ref="C64:E64"/>
    <mergeCell ref="C60:E60"/>
    <mergeCell ref="I60:K60"/>
    <mergeCell ref="C61:E61"/>
    <mergeCell ref="I61:K61"/>
    <mergeCell ref="I63:L63"/>
    <mergeCell ref="E56:F56"/>
    <mergeCell ref="I56:T57"/>
    <mergeCell ref="B57:G57"/>
    <mergeCell ref="B58:G58"/>
    <mergeCell ref="C59:E59"/>
    <mergeCell ref="I59:L59"/>
    <mergeCell ref="C52:F52"/>
    <mergeCell ref="C53:F53"/>
    <mergeCell ref="C54:F54"/>
    <mergeCell ref="I28:L28"/>
    <mergeCell ref="I29:L29"/>
    <mergeCell ref="I55:T55"/>
    <mergeCell ref="B49:B50"/>
    <mergeCell ref="C49:D50"/>
    <mergeCell ref="G49:G50"/>
    <mergeCell ref="I49:L50"/>
    <mergeCell ref="C29:D29"/>
    <mergeCell ref="I46:L46"/>
    <mergeCell ref="I47:L48"/>
    <mergeCell ref="B47:B48"/>
    <mergeCell ref="C47:C48"/>
    <mergeCell ref="G47:G48"/>
    <mergeCell ref="C30:D30"/>
    <mergeCell ref="C32:F32"/>
    <mergeCell ref="B34:G34"/>
    <mergeCell ref="C35:E35"/>
    <mergeCell ref="I35:L35"/>
    <mergeCell ref="C42:E42"/>
    <mergeCell ref="C43:E43"/>
    <mergeCell ref="B45:G45"/>
    <mergeCell ref="C46:F46"/>
    <mergeCell ref="C39:E39"/>
    <mergeCell ref="C40:E40"/>
    <mergeCell ref="C41:E41"/>
    <mergeCell ref="C51:F51"/>
    <mergeCell ref="I51:K51"/>
    <mergeCell ref="C36:E36"/>
    <mergeCell ref="C37:E37"/>
    <mergeCell ref="C38:E38"/>
    <mergeCell ref="I38:L38"/>
    <mergeCell ref="B12:G12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D110:F110"/>
    <mergeCell ref="I83:I84"/>
    <mergeCell ref="B27:G27"/>
    <mergeCell ref="C28:E28"/>
    <mergeCell ref="B1:G1"/>
    <mergeCell ref="B2:D2"/>
    <mergeCell ref="E2:G2"/>
    <mergeCell ref="B3:D3"/>
    <mergeCell ref="E3:G3"/>
    <mergeCell ref="B13:D14"/>
    <mergeCell ref="E13:G13"/>
    <mergeCell ref="E14:G14"/>
    <mergeCell ref="B15:D15"/>
    <mergeCell ref="E15:G15"/>
    <mergeCell ref="B16:G16"/>
    <mergeCell ref="B17:G17"/>
    <mergeCell ref="E24:F24"/>
    <mergeCell ref="B25:G25"/>
    <mergeCell ref="B26:G26"/>
    <mergeCell ref="I1:L1"/>
    <mergeCell ref="B10:D10"/>
    <mergeCell ref="E10:G10"/>
    <mergeCell ref="B11:D11"/>
    <mergeCell ref="E11:G11"/>
  </mergeCells>
  <hyperlinks>
    <hyperlink ref="J2" location="RESUMO!A1" display="&lt;- RESUMO"/>
    <hyperlink ref="I83:I84" location="'UNIFORMES E EPI''S'!A1" display="Valor obtido na aba &quot;Uniformes e Epi's&quot;"/>
    <hyperlink ref="I66" r:id="rId1"/>
    <hyperlink ref="I79" r:id="rId2"/>
    <hyperlink ref="I100" r:id="rId3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66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7.7109375" customWidth="1"/>
    <col min="3" max="3" width="47.85546875" customWidth="1"/>
    <col min="4" max="4" width="32.140625" customWidth="1"/>
    <col min="5" max="5" width="37.42578125" customWidth="1"/>
    <col min="6" max="6" width="36.7109375" customWidth="1"/>
    <col min="7" max="7" width="30.8554687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24.9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5" t="s">
        <v>54</v>
      </c>
      <c r="J1" s="456"/>
      <c r="K1" s="456"/>
      <c r="L1" s="456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8" t="s">
        <v>276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247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292</v>
      </c>
      <c r="F8" s="379"/>
      <c r="G8" s="380"/>
      <c r="H8" s="89"/>
      <c r="I8" s="305" t="s">
        <v>314</v>
      </c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194</v>
      </c>
      <c r="F9" s="374"/>
      <c r="G9" s="375"/>
      <c r="H9" s="85"/>
      <c r="I9" s="247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247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167</v>
      </c>
      <c r="F13" s="411"/>
      <c r="G13" s="412"/>
      <c r="H13" s="89"/>
      <c r="I13" s="305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266</v>
      </c>
      <c r="F14" s="414"/>
      <c r="G14" s="415"/>
      <c r="H14" s="89"/>
      <c r="I14" s="247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8"/>
      <c r="K18" s="182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293</v>
      </c>
      <c r="J19" s="295"/>
      <c r="K19" s="22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7.2557727272727268</v>
      </c>
      <c r="G20" s="103">
        <f>F20</f>
        <v>7.2557727272727268</v>
      </c>
      <c r="H20" s="85"/>
      <c r="I20" s="90" t="s">
        <v>158</v>
      </c>
      <c r="J20" s="92"/>
      <c r="K20" s="183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84"/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1"/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93"/>
      <c r="K23" s="18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1596.27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504" t="s">
        <v>58</v>
      </c>
      <c r="J28" s="505"/>
      <c r="K28" s="505"/>
      <c r="L28" s="506"/>
      <c r="M28" s="221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39.7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132.969291</v>
      </c>
      <c r="H29" s="89"/>
      <c r="I29" s="426" t="s">
        <v>79</v>
      </c>
      <c r="J29" s="427"/>
      <c r="K29" s="427"/>
      <c r="L29" s="451"/>
      <c r="M29" s="183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193.14866999999998</v>
      </c>
      <c r="H30" s="89"/>
      <c r="I30" s="113" t="s">
        <v>80</v>
      </c>
      <c r="J30" s="215"/>
      <c r="K30" s="215"/>
      <c r="L30" s="236"/>
      <c r="M30" s="221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326.11796099999998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129.79494847800001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455.91290947799996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46.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504" t="s">
        <v>58</v>
      </c>
      <c r="J35" s="505"/>
      <c r="K35" s="505"/>
      <c r="L35" s="506"/>
      <c r="M35" s="221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319.25400000000002</v>
      </c>
      <c r="H36" s="85"/>
      <c r="I36" s="90" t="s">
        <v>85</v>
      </c>
      <c r="J36" s="91"/>
      <c r="K36" s="91"/>
      <c r="L36" s="92"/>
      <c r="M36" s="183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39.906750000000002</v>
      </c>
      <c r="H37" s="85"/>
      <c r="I37" s="90" t="s">
        <v>85</v>
      </c>
      <c r="J37" s="91"/>
      <c r="K37" s="91"/>
      <c r="L37" s="92"/>
      <c r="M37" s="183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4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95.776199999999989</v>
      </c>
      <c r="H38" s="138"/>
      <c r="I38" s="426" t="s">
        <v>263</v>
      </c>
      <c r="J38" s="427"/>
      <c r="K38" s="427"/>
      <c r="L38" s="451"/>
      <c r="M38" s="183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23.944049999999997</v>
      </c>
      <c r="H39" s="85"/>
      <c r="I39" s="90" t="s">
        <v>85</v>
      </c>
      <c r="J39" s="91"/>
      <c r="K39" s="91"/>
      <c r="L39" s="92"/>
      <c r="M39" s="183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15.9627</v>
      </c>
      <c r="H40" s="85"/>
      <c r="I40" s="90" t="s">
        <v>85</v>
      </c>
      <c r="J40" s="91"/>
      <c r="K40" s="91"/>
      <c r="L40" s="92"/>
      <c r="M40" s="183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9.5776199999999996</v>
      </c>
      <c r="H41" s="85"/>
      <c r="I41" s="90" t="s">
        <v>85</v>
      </c>
      <c r="J41" s="91"/>
      <c r="K41" s="91"/>
      <c r="L41" s="92"/>
      <c r="M41" s="183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3.1925400000000002</v>
      </c>
      <c r="H42" s="85"/>
      <c r="I42" s="90" t="s">
        <v>85</v>
      </c>
      <c r="J42" s="91"/>
      <c r="K42" s="91"/>
      <c r="L42" s="92"/>
      <c r="M42" s="183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127.7016</v>
      </c>
      <c r="H43" s="85"/>
      <c r="I43" s="113" t="s">
        <v>85</v>
      </c>
      <c r="J43" s="114"/>
      <c r="K43" s="114"/>
      <c r="L43" s="93"/>
      <c r="M43" s="183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635.31546000000003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504" t="s">
        <v>58</v>
      </c>
      <c r="J46" s="505"/>
      <c r="K46" s="505"/>
      <c r="L46" s="506"/>
      <c r="M46" s="221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0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89.023800000000023</v>
      </c>
      <c r="H47" s="149"/>
      <c r="I47" s="426" t="s">
        <v>264</v>
      </c>
      <c r="J47" s="427"/>
      <c r="K47" s="427"/>
      <c r="L47" s="451"/>
      <c r="M47" s="225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0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451"/>
      <c r="M48" s="225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0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247</v>
      </c>
      <c r="J49" s="427"/>
      <c r="K49" s="427"/>
      <c r="L49" s="451"/>
      <c r="M49" s="225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0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451"/>
      <c r="M50" s="225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482" t="s">
        <v>248</v>
      </c>
      <c r="J51" s="483"/>
      <c r="K51" s="483"/>
      <c r="L51" s="209"/>
      <c r="M51" s="221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482" t="s">
        <v>248</v>
      </c>
      <c r="J52" s="483"/>
      <c r="K52" s="483"/>
      <c r="L52" s="209"/>
      <c r="M52" s="221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482" t="s">
        <v>248</v>
      </c>
      <c r="J53" s="483"/>
      <c r="K53" s="483"/>
      <c r="L53" s="209"/>
      <c r="M53" s="221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36"/>
      <c r="M54" s="221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599.42380000000003</v>
      </c>
      <c r="H55" s="85"/>
      <c r="I55" s="514"/>
      <c r="J55" s="514"/>
      <c r="K55" s="514"/>
      <c r="L55" s="514"/>
      <c r="M55" s="515"/>
      <c r="N55" s="515"/>
      <c r="O55" s="515"/>
      <c r="P55" s="515"/>
      <c r="Q55" s="515"/>
      <c r="R55" s="515"/>
      <c r="S55" s="515"/>
      <c r="T55" s="51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1690.6521694779999</v>
      </c>
      <c r="H56" s="85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220"/>
      <c r="V56" s="220"/>
      <c r="W56" s="220"/>
    </row>
    <row r="57" spans="2:23" ht="23.25" customHeight="1" x14ac:dyDescent="0.35">
      <c r="B57" s="448"/>
      <c r="C57" s="449"/>
      <c r="D57" s="449"/>
      <c r="E57" s="449"/>
      <c r="F57" s="449"/>
      <c r="G57" s="450"/>
      <c r="H57" s="85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220"/>
      <c r="V57" s="220"/>
      <c r="W57" s="220"/>
    </row>
    <row r="58" spans="2:23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504" t="s">
        <v>58</v>
      </c>
      <c r="J59" s="505"/>
      <c r="K59" s="505"/>
      <c r="L59" s="506"/>
      <c r="M59" s="221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6.7043339999999993</v>
      </c>
      <c r="H60" s="85"/>
      <c r="I60" s="426" t="s">
        <v>109</v>
      </c>
      <c r="J60" s="427"/>
      <c r="K60" s="427"/>
      <c r="L60" s="285"/>
      <c r="M60" s="227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0.47888099999999995</v>
      </c>
      <c r="H61" s="85"/>
      <c r="I61" s="426" t="s">
        <v>109</v>
      </c>
      <c r="J61" s="427"/>
      <c r="K61" s="427"/>
      <c r="L61" s="285"/>
      <c r="M61" s="227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54.911687999999998</v>
      </c>
      <c r="H62" s="85"/>
      <c r="I62" s="426" t="s">
        <v>109</v>
      </c>
      <c r="J62" s="427"/>
      <c r="K62" s="427"/>
      <c r="L62" s="285"/>
      <c r="M62" s="227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1.7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30.967638000000001</v>
      </c>
      <c r="H63" s="85"/>
      <c r="I63" s="497" t="s">
        <v>98</v>
      </c>
      <c r="J63" s="498"/>
      <c r="K63" s="498"/>
      <c r="L63" s="522"/>
      <c r="M63" s="229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12.325119924000003</v>
      </c>
      <c r="H64" s="85"/>
      <c r="I64" s="197"/>
      <c r="J64" s="198"/>
      <c r="K64" s="198"/>
      <c r="L64" s="238"/>
      <c r="M64" s="225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0.98968739999999999</v>
      </c>
      <c r="H65" s="85"/>
      <c r="I65" s="426" t="s">
        <v>109</v>
      </c>
      <c r="J65" s="427"/>
      <c r="K65" s="427"/>
      <c r="L65" s="285"/>
      <c r="M65" s="227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106.377348324</v>
      </c>
      <c r="H66" s="85"/>
      <c r="I66" s="302" t="s">
        <v>262</v>
      </c>
      <c r="J66" s="215"/>
      <c r="K66" s="215"/>
      <c r="L66" s="236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88"/>
      <c r="M69" s="182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132.969291</v>
      </c>
      <c r="H70" s="85"/>
      <c r="I70" s="177" t="s">
        <v>117</v>
      </c>
      <c r="J70" s="178"/>
      <c r="K70" s="178"/>
      <c r="L70" s="263"/>
      <c r="M70" s="232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22.188153</v>
      </c>
      <c r="H71" s="85"/>
      <c r="I71" s="177" t="s">
        <v>109</v>
      </c>
      <c r="J71" s="178"/>
      <c r="K71" s="178"/>
      <c r="L71" s="285"/>
      <c r="M71" s="227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4.4695559999999999</v>
      </c>
      <c r="H72" s="85"/>
      <c r="I72" s="177" t="s">
        <v>109</v>
      </c>
      <c r="J72" s="178"/>
      <c r="K72" s="178"/>
      <c r="L72" s="285"/>
      <c r="M72" s="227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0.31925400000000004</v>
      </c>
      <c r="H73" s="85"/>
      <c r="I73" s="177" t="s">
        <v>109</v>
      </c>
      <c r="J73" s="178"/>
      <c r="K73" s="178"/>
      <c r="L73" s="285"/>
      <c r="M73" s="227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1.117389</v>
      </c>
      <c r="H74" s="85"/>
      <c r="I74" s="177" t="s">
        <v>109</v>
      </c>
      <c r="J74" s="178"/>
      <c r="K74" s="178"/>
      <c r="L74" s="285"/>
      <c r="M74" s="227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4.6291829999999994</v>
      </c>
      <c r="H75" s="85"/>
      <c r="I75" s="177" t="s">
        <v>109</v>
      </c>
      <c r="J75" s="178"/>
      <c r="K75" s="178"/>
      <c r="L75" s="285"/>
      <c r="M75" s="227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8"/>
      <c r="L76" s="209"/>
      <c r="M76" s="221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165.69282600000003</v>
      </c>
      <c r="H77" s="85"/>
      <c r="I77" s="210"/>
      <c r="J77" s="208"/>
      <c r="K77" s="208"/>
      <c r="L77" s="209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65.945744748000024</v>
      </c>
      <c r="H78" s="85"/>
      <c r="I78" s="210"/>
      <c r="J78" s="208"/>
      <c r="K78" s="208"/>
      <c r="L78" s="209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231.63857074800006</v>
      </c>
      <c r="H79" s="85"/>
      <c r="I79" s="302" t="s">
        <v>262</v>
      </c>
      <c r="J79" s="215"/>
      <c r="K79" s="215"/>
      <c r="L79" s="236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24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247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247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247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248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60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88"/>
      <c r="M92" s="182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27" customHeight="1" x14ac:dyDescent="0.35">
      <c r="B93" s="134" t="s">
        <v>6</v>
      </c>
      <c r="C93" s="188" t="s">
        <v>34</v>
      </c>
      <c r="D93" s="189">
        <f>G24+G56+G66+G79+G89</f>
        <v>3624.93808855</v>
      </c>
      <c r="E93" s="190"/>
      <c r="F93" s="191">
        <v>0.05</v>
      </c>
      <c r="G93" s="103">
        <f>D93*F93</f>
        <v>181.2469044275</v>
      </c>
      <c r="H93" s="85"/>
      <c r="I93" s="177" t="s">
        <v>120</v>
      </c>
      <c r="J93" s="178"/>
      <c r="K93" s="178"/>
      <c r="L93" s="263"/>
      <c r="M93" s="232"/>
      <c r="N93" s="228"/>
      <c r="O93" s="228"/>
      <c r="P93" s="228"/>
      <c r="Q93" s="228"/>
      <c r="R93" s="228"/>
      <c r="S93" s="228"/>
      <c r="T93" s="228"/>
      <c r="U93" s="228"/>
      <c r="V93" s="228"/>
      <c r="W93" s="220"/>
      <c r="X93" s="60"/>
    </row>
    <row r="94" spans="2:24" ht="36" customHeight="1" x14ac:dyDescent="0.3">
      <c r="B94" s="134" t="s">
        <v>7</v>
      </c>
      <c r="C94" s="188" t="s">
        <v>35</v>
      </c>
      <c r="D94" s="189">
        <f>G24+G56+G66+G79+G89+G93</f>
        <v>3806.1849929774999</v>
      </c>
      <c r="E94" s="190"/>
      <c r="F94" s="191">
        <v>0.1</v>
      </c>
      <c r="G94" s="103">
        <f>D94*F94</f>
        <v>380.61849929775002</v>
      </c>
      <c r="H94" s="85"/>
      <c r="I94" s="426" t="s">
        <v>121</v>
      </c>
      <c r="J94" s="427"/>
      <c r="K94" s="427"/>
      <c r="L94" s="451"/>
      <c r="M94" s="183"/>
      <c r="N94" s="89"/>
      <c r="O94" s="89"/>
      <c r="P94" s="228"/>
      <c r="Q94" s="228"/>
      <c r="R94" s="228"/>
      <c r="S94" s="228"/>
      <c r="T94" s="228"/>
      <c r="U94" s="228"/>
      <c r="V94" s="228"/>
      <c r="W94" s="228"/>
      <c r="X94" s="72"/>
    </row>
    <row r="95" spans="2:24" ht="43.5" customHeight="1" x14ac:dyDescent="0.35">
      <c r="B95" s="134" t="s">
        <v>8</v>
      </c>
      <c r="C95" s="192" t="s">
        <v>128</v>
      </c>
      <c r="D95" s="193">
        <f>D93+G93+G94</f>
        <v>4186.8034922752495</v>
      </c>
      <c r="E95" s="148"/>
      <c r="F95" s="151"/>
      <c r="G95" s="119">
        <f>D95/(1-E99)</f>
        <v>4717.5250617185911</v>
      </c>
      <c r="H95" s="85"/>
      <c r="I95" s="90" t="s">
        <v>140</v>
      </c>
      <c r="J95" s="91"/>
      <c r="K95" s="91"/>
      <c r="L95" s="92"/>
      <c r="M95" s="183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77.839163518356756</v>
      </c>
      <c r="H96" s="85"/>
      <c r="I96" s="90" t="s">
        <v>156</v>
      </c>
      <c r="J96" s="91"/>
      <c r="K96" s="91"/>
      <c r="L96" s="92"/>
      <c r="M96" s="183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358.53190469061292</v>
      </c>
      <c r="H97" s="85"/>
      <c r="I97" s="90" t="s">
        <v>156</v>
      </c>
      <c r="J97" s="91"/>
      <c r="K97" s="91"/>
      <c r="L97" s="92"/>
      <c r="M97" s="183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94.350501234371819</v>
      </c>
      <c r="H98" s="85"/>
      <c r="I98" s="90" t="s">
        <v>137</v>
      </c>
      <c r="J98" s="91"/>
      <c r="K98" s="91"/>
      <c r="L98" s="92"/>
      <c r="M98" s="183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8"/>
      <c r="L99" s="209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1092.5869731685914</v>
      </c>
      <c r="H100" s="85"/>
      <c r="I100" s="302" t="s">
        <v>262</v>
      </c>
      <c r="J100" s="215"/>
      <c r="K100" s="215"/>
      <c r="L100" s="236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35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1596.27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1690.6521694779999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106.377348324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231.63857074800006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1092.5869731685914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4717.5250617185911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23"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B91:G91"/>
    <mergeCell ref="C83:F83"/>
    <mergeCell ref="C84:F84"/>
    <mergeCell ref="C85:F85"/>
    <mergeCell ref="C88:F88"/>
    <mergeCell ref="E89:F89"/>
    <mergeCell ref="I94:L94"/>
    <mergeCell ref="C76:E76"/>
    <mergeCell ref="C78:F78"/>
    <mergeCell ref="E79:F79"/>
    <mergeCell ref="B80:G80"/>
    <mergeCell ref="B81:G81"/>
    <mergeCell ref="C82:F82"/>
    <mergeCell ref="I83:I84"/>
    <mergeCell ref="C86:F86"/>
    <mergeCell ref="C87:F87"/>
    <mergeCell ref="C73:E73"/>
    <mergeCell ref="C74:E74"/>
    <mergeCell ref="C75:E75"/>
    <mergeCell ref="C70:E70"/>
    <mergeCell ref="C71:E71"/>
    <mergeCell ref="C72:E72"/>
    <mergeCell ref="C65:E65"/>
    <mergeCell ref="I65:K65"/>
    <mergeCell ref="B67:G67"/>
    <mergeCell ref="B68:G68"/>
    <mergeCell ref="C69:E69"/>
    <mergeCell ref="I62:K62"/>
    <mergeCell ref="C63:E63"/>
    <mergeCell ref="C64:E64"/>
    <mergeCell ref="C60:E60"/>
    <mergeCell ref="I60:K60"/>
    <mergeCell ref="C61:E61"/>
    <mergeCell ref="I61:K61"/>
    <mergeCell ref="I63:L63"/>
    <mergeCell ref="E56:F56"/>
    <mergeCell ref="I56:T57"/>
    <mergeCell ref="B57:G57"/>
    <mergeCell ref="B58:G58"/>
    <mergeCell ref="C59:E59"/>
    <mergeCell ref="I59:L59"/>
    <mergeCell ref="C51:F51"/>
    <mergeCell ref="I51:K51"/>
    <mergeCell ref="C52:F52"/>
    <mergeCell ref="C53:F53"/>
    <mergeCell ref="C54:F54"/>
    <mergeCell ref="I55:T55"/>
    <mergeCell ref="I52:K52"/>
    <mergeCell ref="I53:K53"/>
    <mergeCell ref="B47:B48"/>
    <mergeCell ref="C47:C48"/>
    <mergeCell ref="G47:G48"/>
    <mergeCell ref="B49:B50"/>
    <mergeCell ref="C49:D50"/>
    <mergeCell ref="G49:G50"/>
    <mergeCell ref="C42:E42"/>
    <mergeCell ref="C43:E43"/>
    <mergeCell ref="B45:G45"/>
    <mergeCell ref="C46:F46"/>
    <mergeCell ref="I46:L46"/>
    <mergeCell ref="I47:L48"/>
    <mergeCell ref="I49:L50"/>
    <mergeCell ref="C39:E39"/>
    <mergeCell ref="C40:E40"/>
    <mergeCell ref="C41:E41"/>
    <mergeCell ref="B27:G27"/>
    <mergeCell ref="C28:E28"/>
    <mergeCell ref="I28:L28"/>
    <mergeCell ref="I29:L29"/>
    <mergeCell ref="B16:G16"/>
    <mergeCell ref="B17:G17"/>
    <mergeCell ref="C36:E36"/>
    <mergeCell ref="C37:E37"/>
    <mergeCell ref="C38:E38"/>
    <mergeCell ref="I38:L38"/>
    <mergeCell ref="C29:D29"/>
    <mergeCell ref="C30:D30"/>
    <mergeCell ref="C32:F32"/>
    <mergeCell ref="B34:G34"/>
    <mergeCell ref="C35:E35"/>
    <mergeCell ref="I35:L35"/>
    <mergeCell ref="E15:G15"/>
    <mergeCell ref="B10:D10"/>
    <mergeCell ref="E10:G10"/>
    <mergeCell ref="B11:D11"/>
    <mergeCell ref="E11:G11"/>
    <mergeCell ref="B12:G12"/>
    <mergeCell ref="E24:F24"/>
    <mergeCell ref="B25:G25"/>
    <mergeCell ref="B26:G26"/>
    <mergeCell ref="E100:F100"/>
    <mergeCell ref="D110:F110"/>
    <mergeCell ref="B1:G1"/>
    <mergeCell ref="B2:D2"/>
    <mergeCell ref="E2:G2"/>
    <mergeCell ref="B3:D3"/>
    <mergeCell ref="E3:G3"/>
    <mergeCell ref="I1:L1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B13:D14"/>
    <mergeCell ref="E13:G13"/>
    <mergeCell ref="E14:G14"/>
    <mergeCell ref="B15:D15"/>
  </mergeCells>
  <hyperlinks>
    <hyperlink ref="J2" location="RESUMO!A1" display="&lt;-RESUMO"/>
    <hyperlink ref="I66" r:id="rId1"/>
    <hyperlink ref="I79" r:id="rId2"/>
    <hyperlink ref="I100" r:id="rId3"/>
    <hyperlink ref="I83:I84" location="'UNIFORMES E EPI''S'!A1" display="Valor obtido na aba &quot;Uniformes e Epi's&quot;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77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8.5703125" customWidth="1"/>
    <col min="3" max="3" width="45.85546875" customWidth="1"/>
    <col min="4" max="4" width="33.28515625" customWidth="1"/>
    <col min="5" max="5" width="35.42578125" customWidth="1"/>
    <col min="6" max="6" width="32.42578125" customWidth="1"/>
    <col min="7" max="7" width="31.710937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26.2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456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9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247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289</v>
      </c>
      <c r="F8" s="379"/>
      <c r="G8" s="380"/>
      <c r="H8" s="89"/>
      <c r="I8" s="305" t="s">
        <v>314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195</v>
      </c>
      <c r="F9" s="374"/>
      <c r="G9" s="375"/>
      <c r="H9" s="85"/>
      <c r="I9" s="247" t="s">
        <v>59</v>
      </c>
      <c r="J9" s="89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247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168</v>
      </c>
      <c r="F13" s="411"/>
      <c r="G13" s="412"/>
      <c r="H13" s="89"/>
      <c r="I13" s="247"/>
      <c r="J13" s="8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247"/>
      <c r="J14" s="8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89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87"/>
      <c r="L18" s="88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2439.79</v>
      </c>
      <c r="G19" s="103">
        <f>F19</f>
        <v>2439.79</v>
      </c>
      <c r="H19" s="85"/>
      <c r="I19" s="104" t="s">
        <v>61</v>
      </c>
      <c r="J19" s="105"/>
      <c r="K19" s="208"/>
      <c r="L19" s="209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11.779954545454546</v>
      </c>
      <c r="G20" s="103">
        <f>F20</f>
        <v>11.779954545454546</v>
      </c>
      <c r="H20" s="85"/>
      <c r="I20" s="90" t="s">
        <v>158</v>
      </c>
      <c r="J20" s="91"/>
      <c r="K20" s="91"/>
      <c r="L20" s="92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35">
      <c r="B21" s="98" t="s">
        <v>8</v>
      </c>
      <c r="C21" s="99" t="s">
        <v>176</v>
      </c>
      <c r="D21" s="107">
        <v>0.1</v>
      </c>
      <c r="E21" s="108">
        <v>0</v>
      </c>
      <c r="F21" s="106">
        <f>D21*1518</f>
        <v>151.80000000000001</v>
      </c>
      <c r="G21" s="103">
        <f>F21</f>
        <v>151.80000000000001</v>
      </c>
      <c r="H21" s="85"/>
      <c r="I21" s="479" t="s">
        <v>267</v>
      </c>
      <c r="J21" s="480"/>
      <c r="K21" s="480"/>
      <c r="L21" s="48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110"/>
      <c r="L22" s="111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14"/>
      <c r="L23" s="93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2591.59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504" t="s">
        <v>58</v>
      </c>
      <c r="J28" s="505"/>
      <c r="K28" s="505"/>
      <c r="L28" s="506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53.2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215.879447</v>
      </c>
      <c r="H29" s="89"/>
      <c r="I29" s="426" t="s">
        <v>79</v>
      </c>
      <c r="J29" s="427"/>
      <c r="K29" s="427"/>
      <c r="L29" s="451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313.58239000000003</v>
      </c>
      <c r="H30" s="89"/>
      <c r="I30" s="113" t="s">
        <v>80</v>
      </c>
      <c r="J30" s="215"/>
      <c r="K30" s="215"/>
      <c r="L30" s="236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529.46183700000006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210.72581112600005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740.18764812600011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48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504" t="s">
        <v>58</v>
      </c>
      <c r="J35" s="505"/>
      <c r="K35" s="505"/>
      <c r="L35" s="506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518.3180000000001</v>
      </c>
      <c r="H36" s="85"/>
      <c r="I36" s="90" t="s">
        <v>85</v>
      </c>
      <c r="J36" s="91"/>
      <c r="K36" s="91"/>
      <c r="L36" s="92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64.789750000000012</v>
      </c>
      <c r="H37" s="85"/>
      <c r="I37" s="90" t="s">
        <v>85</v>
      </c>
      <c r="J37" s="91"/>
      <c r="K37" s="91"/>
      <c r="L37" s="92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4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155.49539999999999</v>
      </c>
      <c r="H38" s="138"/>
      <c r="I38" s="426" t="s">
        <v>263</v>
      </c>
      <c r="J38" s="427"/>
      <c r="K38" s="427"/>
      <c r="L38" s="451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38.873849999999997</v>
      </c>
      <c r="H39" s="85"/>
      <c r="I39" s="90" t="s">
        <v>85</v>
      </c>
      <c r="J39" s="91"/>
      <c r="K39" s="91"/>
      <c r="L39" s="92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25.915900000000001</v>
      </c>
      <c r="H40" s="85"/>
      <c r="I40" s="90" t="s">
        <v>85</v>
      </c>
      <c r="J40" s="91"/>
      <c r="K40" s="91"/>
      <c r="L40" s="92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15.54954</v>
      </c>
      <c r="H41" s="85"/>
      <c r="I41" s="90" t="s">
        <v>85</v>
      </c>
      <c r="J41" s="91"/>
      <c r="K41" s="91"/>
      <c r="L41" s="92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5.1831800000000001</v>
      </c>
      <c r="H42" s="85"/>
      <c r="I42" s="90" t="s">
        <v>85</v>
      </c>
      <c r="J42" s="91"/>
      <c r="K42" s="91"/>
      <c r="L42" s="92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207.3272</v>
      </c>
      <c r="H43" s="85"/>
      <c r="I43" s="113" t="s">
        <v>85</v>
      </c>
      <c r="J43" s="114"/>
      <c r="K43" s="114"/>
      <c r="L43" s="9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1031.45282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504" t="s">
        <v>58</v>
      </c>
      <c r="J46" s="505"/>
      <c r="K46" s="505"/>
      <c r="L46" s="506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0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38.412600000000026</v>
      </c>
      <c r="H47" s="149"/>
      <c r="I47" s="426" t="s">
        <v>264</v>
      </c>
      <c r="J47" s="427"/>
      <c r="K47" s="427"/>
      <c r="L47" s="451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0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451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0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247</v>
      </c>
      <c r="J49" s="427"/>
      <c r="K49" s="427"/>
      <c r="L49" s="451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0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451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482" t="s">
        <v>248</v>
      </c>
      <c r="J51" s="483"/>
      <c r="K51" s="483"/>
      <c r="L51" s="209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482" t="s">
        <v>248</v>
      </c>
      <c r="J52" s="483"/>
      <c r="K52" s="483"/>
      <c r="L52" s="209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482" t="s">
        <v>248</v>
      </c>
      <c r="J53" s="483"/>
      <c r="K53" s="483"/>
      <c r="L53" s="209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36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548.81260000000009</v>
      </c>
      <c r="H55" s="85"/>
      <c r="I55" s="514"/>
      <c r="J55" s="514"/>
      <c r="K55" s="514"/>
      <c r="L55" s="514"/>
      <c r="M55" s="515"/>
      <c r="N55" s="515"/>
      <c r="O55" s="515"/>
      <c r="P55" s="515"/>
      <c r="Q55" s="515"/>
      <c r="R55" s="515"/>
      <c r="S55" s="515"/>
      <c r="T55" s="51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2320.4530681260003</v>
      </c>
      <c r="H56" s="85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220"/>
      <c r="V56" s="220"/>
      <c r="W56" s="220"/>
    </row>
    <row r="57" spans="2:23" ht="23.25" customHeight="1" x14ac:dyDescent="0.35">
      <c r="B57" s="448"/>
      <c r="C57" s="449"/>
      <c r="D57" s="449"/>
      <c r="E57" s="449"/>
      <c r="F57" s="449"/>
      <c r="G57" s="450"/>
      <c r="H57" s="85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220"/>
      <c r="V57" s="220"/>
      <c r="W57" s="220"/>
    </row>
    <row r="58" spans="2:23" ht="21.75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504" t="s">
        <v>58</v>
      </c>
      <c r="J59" s="505"/>
      <c r="K59" s="505"/>
      <c r="L59" s="506"/>
      <c r="M59" s="221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5.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10.884677999999999</v>
      </c>
      <c r="H60" s="85"/>
      <c r="I60" s="426" t="s">
        <v>109</v>
      </c>
      <c r="J60" s="427"/>
      <c r="K60" s="427"/>
      <c r="L60" s="285"/>
      <c r="M60" s="227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0.77747699999999997</v>
      </c>
      <c r="H61" s="85"/>
      <c r="I61" s="426" t="s">
        <v>109</v>
      </c>
      <c r="J61" s="427"/>
      <c r="K61" s="427"/>
      <c r="L61" s="285"/>
      <c r="M61" s="227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89.150696000000011</v>
      </c>
      <c r="H62" s="85"/>
      <c r="I62" s="426" t="s">
        <v>109</v>
      </c>
      <c r="J62" s="427"/>
      <c r="K62" s="427"/>
      <c r="L62" s="285"/>
      <c r="M62" s="227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6.2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50.276846000000006</v>
      </c>
      <c r="H63" s="85"/>
      <c r="I63" s="497" t="s">
        <v>98</v>
      </c>
      <c r="J63" s="498"/>
      <c r="K63" s="498"/>
      <c r="L63" s="522"/>
      <c r="M63" s="229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20.010184708000008</v>
      </c>
      <c r="H64" s="85"/>
      <c r="I64" s="197"/>
      <c r="J64" s="198"/>
      <c r="K64" s="198"/>
      <c r="L64" s="238"/>
      <c r="M64" s="225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1.6067858000000002</v>
      </c>
      <c r="H65" s="85"/>
      <c r="I65" s="426" t="s">
        <v>109</v>
      </c>
      <c r="J65" s="427"/>
      <c r="K65" s="427"/>
      <c r="L65" s="285"/>
      <c r="M65" s="227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172.70666750800001</v>
      </c>
      <c r="H66" s="85"/>
      <c r="I66" s="302" t="s">
        <v>262</v>
      </c>
      <c r="J66" s="215"/>
      <c r="K66" s="215"/>
      <c r="L66" s="236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88"/>
      <c r="M69" s="182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215.879447</v>
      </c>
      <c r="H70" s="85"/>
      <c r="I70" s="177" t="s">
        <v>117</v>
      </c>
      <c r="J70" s="178"/>
      <c r="K70" s="178"/>
      <c r="L70" s="263"/>
      <c r="M70" s="232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36.023100999999997</v>
      </c>
      <c r="H71" s="85"/>
      <c r="I71" s="177" t="s">
        <v>109</v>
      </c>
      <c r="J71" s="178"/>
      <c r="K71" s="178"/>
      <c r="L71" s="285"/>
      <c r="M71" s="227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7.2564520000000003</v>
      </c>
      <c r="H72" s="85"/>
      <c r="I72" s="177" t="s">
        <v>109</v>
      </c>
      <c r="J72" s="178"/>
      <c r="K72" s="178"/>
      <c r="L72" s="285"/>
      <c r="M72" s="227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0.51831800000000006</v>
      </c>
      <c r="H73" s="85"/>
      <c r="I73" s="177" t="s">
        <v>109</v>
      </c>
      <c r="J73" s="178"/>
      <c r="K73" s="178"/>
      <c r="L73" s="285"/>
      <c r="M73" s="227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1.8141130000000001</v>
      </c>
      <c r="H74" s="85"/>
      <c r="I74" s="177" t="s">
        <v>109</v>
      </c>
      <c r="J74" s="178"/>
      <c r="K74" s="178"/>
      <c r="L74" s="285"/>
      <c r="M74" s="227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7.5156109999999998</v>
      </c>
      <c r="H75" s="85"/>
      <c r="I75" s="177" t="s">
        <v>109</v>
      </c>
      <c r="J75" s="178"/>
      <c r="K75" s="178"/>
      <c r="L75" s="285"/>
      <c r="M75" s="227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8"/>
      <c r="L76" s="209"/>
      <c r="M76" s="221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269.00704200000001</v>
      </c>
      <c r="H77" s="85"/>
      <c r="I77" s="210"/>
      <c r="J77" s="208"/>
      <c r="K77" s="208"/>
      <c r="L77" s="209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107.06480271600003</v>
      </c>
      <c r="H78" s="85"/>
      <c r="I78" s="210"/>
      <c r="J78" s="208"/>
      <c r="K78" s="208"/>
      <c r="L78" s="209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376.07184471600004</v>
      </c>
      <c r="H79" s="85"/>
      <c r="I79" s="302" t="s">
        <v>262</v>
      </c>
      <c r="J79" s="215"/>
      <c r="K79" s="215"/>
      <c r="L79" s="236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24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247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247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247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248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55.5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88"/>
      <c r="M92" s="182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48" customHeight="1" x14ac:dyDescent="0.35">
      <c r="B93" s="134" t="s">
        <v>6</v>
      </c>
      <c r="C93" s="188" t="s">
        <v>34</v>
      </c>
      <c r="D93" s="189">
        <f>G24+G56+G66+G79+G89</f>
        <v>5460.8215803500007</v>
      </c>
      <c r="E93" s="190"/>
      <c r="F93" s="191">
        <v>0.05</v>
      </c>
      <c r="G93" s="103">
        <f>D93*F93</f>
        <v>273.04107901750007</v>
      </c>
      <c r="H93" s="85"/>
      <c r="I93" s="460" t="s">
        <v>120</v>
      </c>
      <c r="J93" s="461"/>
      <c r="K93" s="461"/>
      <c r="L93" s="263"/>
      <c r="M93" s="232"/>
      <c r="N93" s="228"/>
      <c r="O93" s="228"/>
      <c r="P93" s="228"/>
      <c r="Q93" s="228"/>
      <c r="R93" s="228"/>
      <c r="S93" s="228"/>
      <c r="T93" s="228"/>
      <c r="U93" s="228"/>
      <c r="V93" s="228"/>
      <c r="W93" s="220"/>
      <c r="X93" s="60"/>
    </row>
    <row r="94" spans="2:24" ht="48" customHeight="1" x14ac:dyDescent="0.3">
      <c r="B94" s="134" t="s">
        <v>7</v>
      </c>
      <c r="C94" s="188" t="s">
        <v>35</v>
      </c>
      <c r="D94" s="189">
        <f>G24+G56+G66+G79+G89+G93</f>
        <v>5733.8626593675008</v>
      </c>
      <c r="E94" s="190"/>
      <c r="F94" s="191">
        <v>0.1</v>
      </c>
      <c r="G94" s="103">
        <f>D94*F94</f>
        <v>573.38626593675008</v>
      </c>
      <c r="H94" s="85"/>
      <c r="I94" s="426" t="s">
        <v>121</v>
      </c>
      <c r="J94" s="427"/>
      <c r="K94" s="427"/>
      <c r="L94" s="451"/>
      <c r="M94" s="183"/>
      <c r="N94" s="89"/>
      <c r="O94" s="89"/>
      <c r="P94" s="228"/>
      <c r="Q94" s="228"/>
      <c r="R94" s="228"/>
      <c r="S94" s="228"/>
      <c r="T94" s="228"/>
      <c r="U94" s="228"/>
      <c r="V94" s="228"/>
      <c r="W94" s="228"/>
      <c r="X94" s="72"/>
    </row>
    <row r="95" spans="2:24" ht="48" customHeight="1" x14ac:dyDescent="0.35">
      <c r="B95" s="134" t="s">
        <v>8</v>
      </c>
      <c r="C95" s="192" t="s">
        <v>128</v>
      </c>
      <c r="D95" s="193">
        <f>D93+G93+G94</f>
        <v>6307.2489253042513</v>
      </c>
      <c r="E95" s="148"/>
      <c r="F95" s="151"/>
      <c r="G95" s="119">
        <f>D95/(1-E99)</f>
        <v>7106.759352455495</v>
      </c>
      <c r="H95" s="85"/>
      <c r="I95" s="90" t="s">
        <v>140</v>
      </c>
      <c r="J95" s="91"/>
      <c r="K95" s="91"/>
      <c r="L95" s="92"/>
      <c r="M95" s="183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117.26152931551567</v>
      </c>
      <c r="H96" s="85"/>
      <c r="I96" s="90" t="s">
        <v>156</v>
      </c>
      <c r="J96" s="91"/>
      <c r="K96" s="91"/>
      <c r="L96" s="92"/>
      <c r="M96" s="183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540.11371078661762</v>
      </c>
      <c r="H97" s="85"/>
      <c r="I97" s="90" t="s">
        <v>156</v>
      </c>
      <c r="J97" s="91"/>
      <c r="K97" s="91"/>
      <c r="L97" s="92"/>
      <c r="M97" s="183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142.1351870491099</v>
      </c>
      <c r="H98" s="85"/>
      <c r="I98" s="90" t="s">
        <v>137</v>
      </c>
      <c r="J98" s="91"/>
      <c r="K98" s="91"/>
      <c r="L98" s="92"/>
      <c r="M98" s="183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8"/>
      <c r="L99" s="209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1645.9377721054934</v>
      </c>
      <c r="H100" s="85"/>
      <c r="I100" s="302" t="s">
        <v>262</v>
      </c>
      <c r="J100" s="215"/>
      <c r="K100" s="215"/>
      <c r="L100" s="236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4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2591.59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2320.4530681260003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172.70666750800001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376.07184471600004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1645.9377721054934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5">
      <c r="B110" s="204"/>
      <c r="C110" s="205"/>
      <c r="D110" s="490" t="s">
        <v>138</v>
      </c>
      <c r="E110" s="490"/>
      <c r="F110" s="491"/>
      <c r="G110" s="206">
        <f>SUM(G104:G109)</f>
        <v>7106.7593524554941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3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25">
    <mergeCell ref="E100:F100"/>
    <mergeCell ref="D110:F110"/>
    <mergeCell ref="I83:I84"/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B91:G91"/>
    <mergeCell ref="C83:F83"/>
    <mergeCell ref="C84:F84"/>
    <mergeCell ref="C85:F85"/>
    <mergeCell ref="C88:F88"/>
    <mergeCell ref="E89:F89"/>
    <mergeCell ref="I94:L94"/>
    <mergeCell ref="C86:F86"/>
    <mergeCell ref="C87:F87"/>
    <mergeCell ref="C76:E76"/>
    <mergeCell ref="C78:F78"/>
    <mergeCell ref="E79:F79"/>
    <mergeCell ref="B80:G80"/>
    <mergeCell ref="B81:G81"/>
    <mergeCell ref="C82:F82"/>
    <mergeCell ref="I93:K93"/>
    <mergeCell ref="C73:E73"/>
    <mergeCell ref="C74:E74"/>
    <mergeCell ref="C75:E75"/>
    <mergeCell ref="C70:E70"/>
    <mergeCell ref="C71:E71"/>
    <mergeCell ref="C72:E72"/>
    <mergeCell ref="C65:E65"/>
    <mergeCell ref="I65:K65"/>
    <mergeCell ref="B67:G67"/>
    <mergeCell ref="B68:G68"/>
    <mergeCell ref="C69:E69"/>
    <mergeCell ref="I62:K62"/>
    <mergeCell ref="C63:E63"/>
    <mergeCell ref="C64:E64"/>
    <mergeCell ref="C60:E60"/>
    <mergeCell ref="I60:K60"/>
    <mergeCell ref="C61:E61"/>
    <mergeCell ref="I61:K61"/>
    <mergeCell ref="I63:L63"/>
    <mergeCell ref="E56:F56"/>
    <mergeCell ref="I56:T57"/>
    <mergeCell ref="B57:G57"/>
    <mergeCell ref="B58:G58"/>
    <mergeCell ref="C59:E59"/>
    <mergeCell ref="I59:L59"/>
    <mergeCell ref="C51:F51"/>
    <mergeCell ref="I51:K51"/>
    <mergeCell ref="C52:F52"/>
    <mergeCell ref="C53:F53"/>
    <mergeCell ref="C54:F54"/>
    <mergeCell ref="I55:T55"/>
    <mergeCell ref="I52:K52"/>
    <mergeCell ref="I53:K53"/>
    <mergeCell ref="B47:B48"/>
    <mergeCell ref="C47:C48"/>
    <mergeCell ref="G47:G48"/>
    <mergeCell ref="B49:B50"/>
    <mergeCell ref="C49:D50"/>
    <mergeCell ref="G49:G50"/>
    <mergeCell ref="I47:L48"/>
    <mergeCell ref="I49:L50"/>
    <mergeCell ref="C42:E42"/>
    <mergeCell ref="C43:E43"/>
    <mergeCell ref="B45:G45"/>
    <mergeCell ref="C46:F46"/>
    <mergeCell ref="I46:L46"/>
    <mergeCell ref="C39:E39"/>
    <mergeCell ref="C40:E40"/>
    <mergeCell ref="C41:E41"/>
    <mergeCell ref="C37:E37"/>
    <mergeCell ref="C38:E38"/>
    <mergeCell ref="I38:L38"/>
    <mergeCell ref="B16:G16"/>
    <mergeCell ref="B17:G17"/>
    <mergeCell ref="C36:E36"/>
    <mergeCell ref="B15:D15"/>
    <mergeCell ref="E15:G15"/>
    <mergeCell ref="I21:L21"/>
    <mergeCell ref="B10:D10"/>
    <mergeCell ref="E10:G10"/>
    <mergeCell ref="B11:D11"/>
    <mergeCell ref="E11:G11"/>
    <mergeCell ref="B12:G12"/>
    <mergeCell ref="E24:F24"/>
    <mergeCell ref="C29:D29"/>
    <mergeCell ref="C30:D30"/>
    <mergeCell ref="C32:F32"/>
    <mergeCell ref="B34:G34"/>
    <mergeCell ref="C35:E35"/>
    <mergeCell ref="I35:L35"/>
    <mergeCell ref="B25:G25"/>
    <mergeCell ref="B26:G26"/>
    <mergeCell ref="B27:G27"/>
    <mergeCell ref="C28:E28"/>
    <mergeCell ref="I28:L28"/>
    <mergeCell ref="I29:L29"/>
    <mergeCell ref="B9:D9"/>
    <mergeCell ref="E9:G9"/>
    <mergeCell ref="B4:D4"/>
    <mergeCell ref="E4:G4"/>
    <mergeCell ref="B5:D5"/>
    <mergeCell ref="E5:G5"/>
    <mergeCell ref="B6:D6"/>
    <mergeCell ref="E6:G6"/>
    <mergeCell ref="B13:D14"/>
    <mergeCell ref="E13:G13"/>
    <mergeCell ref="E14:G14"/>
    <mergeCell ref="B1:G1"/>
    <mergeCell ref="B2:D2"/>
    <mergeCell ref="E2:G2"/>
    <mergeCell ref="B3:D3"/>
    <mergeCell ref="E3:G3"/>
    <mergeCell ref="I1:L1"/>
    <mergeCell ref="B7:D7"/>
    <mergeCell ref="E7:G7"/>
    <mergeCell ref="B8:D8"/>
    <mergeCell ref="E8:G8"/>
  </mergeCells>
  <hyperlinks>
    <hyperlink ref="J2" location="RESUMO!A1" display="&lt;- RESUMO"/>
    <hyperlink ref="I83:I84" location="'UNIFORMES E EPI''S'!A1" display="Valor obtido na aba &quot;Uniformes e Epi's&quot;"/>
    <hyperlink ref="I66" r:id="rId1"/>
    <hyperlink ref="I79" r:id="rId2"/>
    <hyperlink ref="I100" r:id="rId3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69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7.7109375" customWidth="1"/>
    <col min="3" max="3" width="52.42578125" customWidth="1"/>
    <col min="4" max="4" width="32.140625" customWidth="1"/>
    <col min="5" max="5" width="29.7109375" customWidth="1"/>
    <col min="6" max="6" width="36.85546875" customWidth="1"/>
    <col min="7" max="7" width="30.1406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26.2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456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9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247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292</v>
      </c>
      <c r="F8" s="379"/>
      <c r="G8" s="380"/>
      <c r="H8" s="89"/>
      <c r="I8" s="305" t="s">
        <v>314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179</v>
      </c>
      <c r="F9" s="374"/>
      <c r="G9" s="375"/>
      <c r="H9" s="85"/>
      <c r="I9" s="247" t="s">
        <v>59</v>
      </c>
      <c r="J9" s="89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18" customHeight="1" x14ac:dyDescent="0.4">
      <c r="B12" s="384"/>
      <c r="C12" s="385"/>
      <c r="D12" s="385"/>
      <c r="E12" s="385"/>
      <c r="F12" s="373"/>
      <c r="G12" s="386"/>
      <c r="H12" s="89"/>
      <c r="I12" s="247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259</v>
      </c>
      <c r="F13" s="411"/>
      <c r="G13" s="412"/>
      <c r="H13" s="89"/>
      <c r="I13" s="247" t="s">
        <v>60</v>
      </c>
      <c r="J13" s="8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247"/>
      <c r="J14" s="8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 t="s">
        <v>60</v>
      </c>
      <c r="J15" s="89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8"/>
      <c r="K18" s="182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293</v>
      </c>
      <c r="J19" s="295"/>
      <c r="K19" s="22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7.2557727272727268</v>
      </c>
      <c r="G20" s="103">
        <f>F20</f>
        <v>7.2557727272727268</v>
      </c>
      <c r="H20" s="85"/>
      <c r="I20" s="90" t="s">
        <v>158</v>
      </c>
      <c r="J20" s="92"/>
      <c r="K20" s="183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84"/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1"/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93"/>
      <c r="K23" s="18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1596.27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504" t="s">
        <v>58</v>
      </c>
      <c r="J28" s="505"/>
      <c r="K28" s="505"/>
      <c r="L28" s="506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39.7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132.969291</v>
      </c>
      <c r="H29" s="89"/>
      <c r="I29" s="426" t="s">
        <v>79</v>
      </c>
      <c r="J29" s="427"/>
      <c r="K29" s="427"/>
      <c r="L29" s="451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193.14866999999998</v>
      </c>
      <c r="H30" s="89"/>
      <c r="I30" s="113" t="s">
        <v>80</v>
      </c>
      <c r="J30" s="215"/>
      <c r="K30" s="215"/>
      <c r="L30" s="236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326.11796099999998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129.79494847800001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455.91290947799996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39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504" t="s">
        <v>58</v>
      </c>
      <c r="J35" s="505"/>
      <c r="K35" s="505"/>
      <c r="L35" s="506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319.25400000000002</v>
      </c>
      <c r="H36" s="85"/>
      <c r="I36" s="90" t="s">
        <v>85</v>
      </c>
      <c r="J36" s="91"/>
      <c r="K36" s="91"/>
      <c r="L36" s="92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39.906750000000002</v>
      </c>
      <c r="H37" s="85"/>
      <c r="I37" s="90" t="s">
        <v>85</v>
      </c>
      <c r="J37" s="91"/>
      <c r="K37" s="91"/>
      <c r="L37" s="92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36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95.776199999999989</v>
      </c>
      <c r="H38" s="138"/>
      <c r="I38" s="426" t="s">
        <v>263</v>
      </c>
      <c r="J38" s="427"/>
      <c r="K38" s="427"/>
      <c r="L38" s="451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23.944049999999997</v>
      </c>
      <c r="H39" s="85"/>
      <c r="I39" s="90" t="s">
        <v>85</v>
      </c>
      <c r="J39" s="91"/>
      <c r="K39" s="91"/>
      <c r="L39" s="92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15.9627</v>
      </c>
      <c r="H40" s="85"/>
      <c r="I40" s="90" t="s">
        <v>85</v>
      </c>
      <c r="J40" s="91"/>
      <c r="K40" s="91"/>
      <c r="L40" s="92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9.5776199999999996</v>
      </c>
      <c r="H41" s="85"/>
      <c r="I41" s="90" t="s">
        <v>85</v>
      </c>
      <c r="J41" s="91"/>
      <c r="K41" s="91"/>
      <c r="L41" s="92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3.1925400000000002</v>
      </c>
      <c r="H42" s="85"/>
      <c r="I42" s="90" t="s">
        <v>85</v>
      </c>
      <c r="J42" s="91"/>
      <c r="K42" s="91"/>
      <c r="L42" s="92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127.7016</v>
      </c>
      <c r="H43" s="85"/>
      <c r="I43" s="113" t="s">
        <v>85</v>
      </c>
      <c r="J43" s="114"/>
      <c r="K43" s="114"/>
      <c r="L43" s="9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635.31546000000003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504" t="s">
        <v>58</v>
      </c>
      <c r="J46" s="505"/>
      <c r="K46" s="505"/>
      <c r="L46" s="506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0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89.023800000000023</v>
      </c>
      <c r="H47" s="149"/>
      <c r="I47" s="426" t="s">
        <v>264</v>
      </c>
      <c r="J47" s="427"/>
      <c r="K47" s="427"/>
      <c r="L47" s="451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0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451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0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247</v>
      </c>
      <c r="J49" s="427"/>
      <c r="K49" s="427"/>
      <c r="L49" s="451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0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451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482" t="s">
        <v>248</v>
      </c>
      <c r="J51" s="483"/>
      <c r="K51" s="483"/>
      <c r="L51" s="209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482" t="s">
        <v>248</v>
      </c>
      <c r="J52" s="483"/>
      <c r="K52" s="483"/>
      <c r="L52" s="209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482" t="s">
        <v>248</v>
      </c>
      <c r="J53" s="483"/>
      <c r="K53" s="483"/>
      <c r="L53" s="209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36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599.42380000000003</v>
      </c>
      <c r="H55" s="85"/>
      <c r="I55" s="514"/>
      <c r="J55" s="514"/>
      <c r="K55" s="514"/>
      <c r="L55" s="514"/>
      <c r="M55" s="515"/>
      <c r="N55" s="515"/>
      <c r="O55" s="515"/>
      <c r="P55" s="515"/>
      <c r="Q55" s="515"/>
      <c r="R55" s="515"/>
      <c r="S55" s="515"/>
      <c r="T55" s="51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1690.6521694779999</v>
      </c>
      <c r="H56" s="85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220"/>
      <c r="V56" s="220"/>
      <c r="W56" s="220"/>
    </row>
    <row r="57" spans="2:23" ht="23.25" customHeight="1" x14ac:dyDescent="0.35">
      <c r="B57" s="448"/>
      <c r="C57" s="449"/>
      <c r="D57" s="449"/>
      <c r="E57" s="449"/>
      <c r="F57" s="449"/>
      <c r="G57" s="450"/>
      <c r="H57" s="85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220"/>
      <c r="V57" s="220"/>
      <c r="W57" s="220"/>
    </row>
    <row r="58" spans="2:23" ht="21.75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18.7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504" t="s">
        <v>58</v>
      </c>
      <c r="J59" s="505"/>
      <c r="K59" s="505"/>
      <c r="L59" s="506"/>
      <c r="M59" s="221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5.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6.7043339999999993</v>
      </c>
      <c r="H60" s="85"/>
      <c r="I60" s="426" t="s">
        <v>109</v>
      </c>
      <c r="J60" s="427"/>
      <c r="K60" s="427"/>
      <c r="L60" s="285"/>
      <c r="M60" s="227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0.47888099999999995</v>
      </c>
      <c r="H61" s="85"/>
      <c r="I61" s="426" t="s">
        <v>109</v>
      </c>
      <c r="J61" s="427"/>
      <c r="K61" s="427"/>
      <c r="L61" s="285"/>
      <c r="M61" s="227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54.911687999999998</v>
      </c>
      <c r="H62" s="85"/>
      <c r="I62" s="426" t="s">
        <v>109</v>
      </c>
      <c r="J62" s="427"/>
      <c r="K62" s="427"/>
      <c r="L62" s="285"/>
      <c r="M62" s="227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7.7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30.967638000000001</v>
      </c>
      <c r="H63" s="85"/>
      <c r="I63" s="497" t="s">
        <v>98</v>
      </c>
      <c r="J63" s="498"/>
      <c r="K63" s="498"/>
      <c r="L63" s="522"/>
      <c r="M63" s="229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12.325119924000003</v>
      </c>
      <c r="H64" s="85"/>
      <c r="I64" s="197"/>
      <c r="J64" s="198"/>
      <c r="K64" s="198"/>
      <c r="L64" s="238"/>
      <c r="M64" s="225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0.98968739999999999</v>
      </c>
      <c r="H65" s="85"/>
      <c r="I65" s="426" t="s">
        <v>109</v>
      </c>
      <c r="J65" s="427"/>
      <c r="K65" s="427"/>
      <c r="L65" s="285"/>
      <c r="M65" s="227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18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106.377348324</v>
      </c>
      <c r="H66" s="85"/>
      <c r="I66" s="302" t="s">
        <v>262</v>
      </c>
      <c r="J66" s="215"/>
      <c r="K66" s="215"/>
      <c r="L66" s="236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88"/>
      <c r="M69" s="182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132.969291</v>
      </c>
      <c r="H70" s="85"/>
      <c r="I70" s="177" t="s">
        <v>117</v>
      </c>
      <c r="J70" s="178"/>
      <c r="K70" s="178"/>
      <c r="L70" s="263"/>
      <c r="M70" s="232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22.188153</v>
      </c>
      <c r="H71" s="85"/>
      <c r="I71" s="177" t="s">
        <v>109</v>
      </c>
      <c r="J71" s="178"/>
      <c r="K71" s="178"/>
      <c r="L71" s="285"/>
      <c r="M71" s="227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4.4695559999999999</v>
      </c>
      <c r="H72" s="85"/>
      <c r="I72" s="177" t="s">
        <v>109</v>
      </c>
      <c r="J72" s="178"/>
      <c r="K72" s="178"/>
      <c r="L72" s="285"/>
      <c r="M72" s="227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0.31925400000000004</v>
      </c>
      <c r="H73" s="85"/>
      <c r="I73" s="177" t="s">
        <v>109</v>
      </c>
      <c r="J73" s="178"/>
      <c r="K73" s="178"/>
      <c r="L73" s="285"/>
      <c r="M73" s="227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1.117389</v>
      </c>
      <c r="H74" s="85"/>
      <c r="I74" s="177" t="s">
        <v>109</v>
      </c>
      <c r="J74" s="178"/>
      <c r="K74" s="178"/>
      <c r="L74" s="285"/>
      <c r="M74" s="227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4.6291829999999994</v>
      </c>
      <c r="H75" s="85"/>
      <c r="I75" s="177" t="s">
        <v>109</v>
      </c>
      <c r="J75" s="178"/>
      <c r="K75" s="178"/>
      <c r="L75" s="285"/>
      <c r="M75" s="227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8"/>
      <c r="L76" s="209"/>
      <c r="M76" s="221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165.69282600000003</v>
      </c>
      <c r="H77" s="85"/>
      <c r="I77" s="210"/>
      <c r="J77" s="208"/>
      <c r="K77" s="208"/>
      <c r="L77" s="209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65.945744748000024</v>
      </c>
      <c r="H78" s="85"/>
      <c r="I78" s="210"/>
      <c r="J78" s="208"/>
      <c r="K78" s="208"/>
      <c r="L78" s="209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231.63857074800006</v>
      </c>
      <c r="H79" s="85"/>
      <c r="I79" s="302" t="s">
        <v>262</v>
      </c>
      <c r="J79" s="215"/>
      <c r="K79" s="215"/>
      <c r="L79" s="236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24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247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247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247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248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61.5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88"/>
      <c r="M92" s="182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24.95" customHeight="1" x14ac:dyDescent="0.35">
      <c r="B93" s="134" t="s">
        <v>6</v>
      </c>
      <c r="C93" s="188" t="s">
        <v>34</v>
      </c>
      <c r="D93" s="189">
        <f>G24+G56+G66+G79+G89</f>
        <v>3624.93808855</v>
      </c>
      <c r="E93" s="190"/>
      <c r="F93" s="191">
        <v>0.05</v>
      </c>
      <c r="G93" s="103">
        <f>D93*F93</f>
        <v>181.2469044275</v>
      </c>
      <c r="H93" s="85"/>
      <c r="I93" s="177" t="s">
        <v>120</v>
      </c>
      <c r="J93" s="178"/>
      <c r="K93" s="178"/>
      <c r="L93" s="263"/>
      <c r="M93" s="232"/>
      <c r="N93" s="228"/>
      <c r="O93" s="228"/>
      <c r="P93" s="228"/>
      <c r="Q93" s="228"/>
      <c r="R93" s="228"/>
      <c r="S93" s="228"/>
      <c r="T93" s="228"/>
      <c r="U93" s="228"/>
      <c r="V93" s="228"/>
      <c r="W93" s="220"/>
      <c r="X93" s="60"/>
    </row>
    <row r="94" spans="2:24" ht="43.5" customHeight="1" x14ac:dyDescent="0.3">
      <c r="B94" s="134" t="s">
        <v>7</v>
      </c>
      <c r="C94" s="188" t="s">
        <v>35</v>
      </c>
      <c r="D94" s="189">
        <f>G24+G56+G66+G79+G89+G93</f>
        <v>3806.1849929774999</v>
      </c>
      <c r="E94" s="190"/>
      <c r="F94" s="191">
        <v>0.1</v>
      </c>
      <c r="G94" s="103">
        <f>D94*F94</f>
        <v>380.61849929775002</v>
      </c>
      <c r="H94" s="85"/>
      <c r="I94" s="426" t="s">
        <v>121</v>
      </c>
      <c r="J94" s="427"/>
      <c r="K94" s="427"/>
      <c r="L94" s="451"/>
      <c r="M94" s="183"/>
      <c r="N94" s="89"/>
      <c r="O94" s="89"/>
      <c r="P94" s="478"/>
      <c r="Q94" s="478"/>
      <c r="R94" s="478"/>
      <c r="S94" s="478"/>
      <c r="T94" s="478"/>
      <c r="U94" s="478"/>
      <c r="V94" s="478"/>
      <c r="W94" s="478"/>
      <c r="X94" s="72"/>
    </row>
    <row r="95" spans="2:24" ht="39" customHeight="1" x14ac:dyDescent="0.35">
      <c r="B95" s="134" t="s">
        <v>8</v>
      </c>
      <c r="C95" s="192" t="s">
        <v>128</v>
      </c>
      <c r="D95" s="193">
        <f>D93+G93+G94</f>
        <v>4186.8034922752495</v>
      </c>
      <c r="E95" s="148"/>
      <c r="F95" s="151"/>
      <c r="G95" s="119">
        <f>D95/(1-E99)</f>
        <v>4717.5250617185911</v>
      </c>
      <c r="H95" s="85"/>
      <c r="I95" s="90" t="s">
        <v>140</v>
      </c>
      <c r="J95" s="91"/>
      <c r="K95" s="91"/>
      <c r="L95" s="92"/>
      <c r="M95" s="183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77.839163518356756</v>
      </c>
      <c r="H96" s="85"/>
      <c r="I96" s="90" t="s">
        <v>156</v>
      </c>
      <c r="J96" s="91"/>
      <c r="K96" s="91"/>
      <c r="L96" s="92"/>
      <c r="M96" s="183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358.53190469061292</v>
      </c>
      <c r="H97" s="85"/>
      <c r="I97" s="90" t="s">
        <v>156</v>
      </c>
      <c r="J97" s="91"/>
      <c r="K97" s="91"/>
      <c r="L97" s="92"/>
      <c r="M97" s="183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94.350501234371819</v>
      </c>
      <c r="H98" s="85"/>
      <c r="I98" s="90" t="s">
        <v>137</v>
      </c>
      <c r="J98" s="91"/>
      <c r="K98" s="91"/>
      <c r="L98" s="92"/>
      <c r="M98" s="183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8"/>
      <c r="L99" s="209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1092.5869731685914</v>
      </c>
      <c r="H100" s="85"/>
      <c r="I100" s="302" t="s">
        <v>262</v>
      </c>
      <c r="J100" s="215"/>
      <c r="K100" s="215"/>
      <c r="L100" s="236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4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1596.27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1690.6521694779999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106.377348324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231.63857074800006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1092.5869731685914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4717.5250617185911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24"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B91:G91"/>
    <mergeCell ref="P94:W94"/>
    <mergeCell ref="C83:F83"/>
    <mergeCell ref="C84:F84"/>
    <mergeCell ref="C85:F85"/>
    <mergeCell ref="C88:F88"/>
    <mergeCell ref="E89:F89"/>
    <mergeCell ref="I94:L94"/>
    <mergeCell ref="C76:E76"/>
    <mergeCell ref="C78:F78"/>
    <mergeCell ref="E79:F79"/>
    <mergeCell ref="B80:G80"/>
    <mergeCell ref="B81:G81"/>
    <mergeCell ref="C82:F82"/>
    <mergeCell ref="I83:I84"/>
    <mergeCell ref="C86:F86"/>
    <mergeCell ref="C87:F87"/>
    <mergeCell ref="C73:E73"/>
    <mergeCell ref="C74:E74"/>
    <mergeCell ref="C75:E75"/>
    <mergeCell ref="C70:E70"/>
    <mergeCell ref="C71:E71"/>
    <mergeCell ref="C72:E72"/>
    <mergeCell ref="C65:E65"/>
    <mergeCell ref="I65:K65"/>
    <mergeCell ref="B67:G67"/>
    <mergeCell ref="B68:G68"/>
    <mergeCell ref="C69:E69"/>
    <mergeCell ref="I62:K62"/>
    <mergeCell ref="C63:E63"/>
    <mergeCell ref="C64:E64"/>
    <mergeCell ref="C60:E60"/>
    <mergeCell ref="I60:K60"/>
    <mergeCell ref="C61:E61"/>
    <mergeCell ref="I61:K61"/>
    <mergeCell ref="I63:L63"/>
    <mergeCell ref="E56:F56"/>
    <mergeCell ref="I56:T57"/>
    <mergeCell ref="B57:G57"/>
    <mergeCell ref="B58:G58"/>
    <mergeCell ref="C59:E59"/>
    <mergeCell ref="I59:L59"/>
    <mergeCell ref="C51:F51"/>
    <mergeCell ref="I51:K51"/>
    <mergeCell ref="C52:F52"/>
    <mergeCell ref="C53:F53"/>
    <mergeCell ref="C54:F54"/>
    <mergeCell ref="I55:T55"/>
    <mergeCell ref="I52:K52"/>
    <mergeCell ref="I53:K53"/>
    <mergeCell ref="B47:B48"/>
    <mergeCell ref="C47:C48"/>
    <mergeCell ref="G47:G48"/>
    <mergeCell ref="B49:B50"/>
    <mergeCell ref="C49:D50"/>
    <mergeCell ref="G49:G50"/>
    <mergeCell ref="C42:E42"/>
    <mergeCell ref="C43:E43"/>
    <mergeCell ref="B45:G45"/>
    <mergeCell ref="C46:F46"/>
    <mergeCell ref="I46:L46"/>
    <mergeCell ref="C39:E39"/>
    <mergeCell ref="C40:E40"/>
    <mergeCell ref="C41:E41"/>
    <mergeCell ref="I49:L50"/>
    <mergeCell ref="I47:L48"/>
    <mergeCell ref="B27:G27"/>
    <mergeCell ref="C28:E28"/>
    <mergeCell ref="I28:L28"/>
    <mergeCell ref="I29:L29"/>
    <mergeCell ref="B16:G16"/>
    <mergeCell ref="B17:G17"/>
    <mergeCell ref="C36:E36"/>
    <mergeCell ref="C37:E37"/>
    <mergeCell ref="C38:E38"/>
    <mergeCell ref="I38:L38"/>
    <mergeCell ref="C29:D29"/>
    <mergeCell ref="C30:D30"/>
    <mergeCell ref="C32:F32"/>
    <mergeCell ref="B34:G34"/>
    <mergeCell ref="C35:E35"/>
    <mergeCell ref="I35:L35"/>
    <mergeCell ref="E15:G15"/>
    <mergeCell ref="B10:D10"/>
    <mergeCell ref="E10:G10"/>
    <mergeCell ref="B11:D11"/>
    <mergeCell ref="E11:G11"/>
    <mergeCell ref="B12:G12"/>
    <mergeCell ref="E24:F24"/>
    <mergeCell ref="B25:G25"/>
    <mergeCell ref="B26:G26"/>
    <mergeCell ref="E100:F100"/>
    <mergeCell ref="D110:F110"/>
    <mergeCell ref="B1:G1"/>
    <mergeCell ref="B2:D2"/>
    <mergeCell ref="E2:G2"/>
    <mergeCell ref="B3:D3"/>
    <mergeCell ref="E3:G3"/>
    <mergeCell ref="I1:L1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B13:D14"/>
    <mergeCell ref="E13:G13"/>
    <mergeCell ref="E14:G14"/>
    <mergeCell ref="B15:D15"/>
  </mergeCells>
  <hyperlinks>
    <hyperlink ref="J2" location="RESUMO!A1" display="&lt;- RESUMO"/>
    <hyperlink ref="I66" r:id="rId1"/>
    <hyperlink ref="I79" r:id="rId2"/>
    <hyperlink ref="I100" r:id="rId3"/>
    <hyperlink ref="I83:I84" location="'UNIFORMES E EPI''S'!A1" display="Valor obtido na aba &quot;Uniformes e Epi's&quot;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66" zoomScale="60" zoomScaleNormal="60" workbookViewId="0">
      <selection activeCell="B86" sqref="B86:G88"/>
    </sheetView>
  </sheetViews>
  <sheetFormatPr defaultColWidth="9.140625" defaultRowHeight="15" x14ac:dyDescent="0.25"/>
  <cols>
    <col min="1" max="1" width="3.28515625" customWidth="1"/>
    <col min="2" max="2" width="8.5703125" customWidth="1"/>
    <col min="3" max="3" width="45.28515625" customWidth="1"/>
    <col min="4" max="4" width="32.140625" customWidth="1"/>
    <col min="5" max="5" width="28.85546875" customWidth="1"/>
    <col min="6" max="6" width="31" customWidth="1"/>
    <col min="7" max="7" width="32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30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5" t="s">
        <v>54</v>
      </c>
      <c r="J1" s="456"/>
      <c r="K1" s="456"/>
      <c r="L1" s="456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9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247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292</v>
      </c>
      <c r="F8" s="379"/>
      <c r="G8" s="380"/>
      <c r="H8" s="89"/>
      <c r="I8" s="305" t="s">
        <v>314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252</v>
      </c>
      <c r="F9" s="374"/>
      <c r="G9" s="375"/>
      <c r="H9" s="85"/>
      <c r="I9" s="247" t="s">
        <v>59</v>
      </c>
      <c r="J9" s="89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247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243</v>
      </c>
      <c r="F13" s="411"/>
      <c r="G13" s="412"/>
      <c r="H13" s="89"/>
      <c r="I13" s="247" t="s">
        <v>60</v>
      </c>
      <c r="J13" s="8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159</v>
      </c>
      <c r="F14" s="414"/>
      <c r="G14" s="415"/>
      <c r="H14" s="89"/>
      <c r="I14" s="247"/>
      <c r="J14" s="8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 t="s">
        <v>60</v>
      </c>
      <c r="J15" s="89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8"/>
      <c r="K18" s="182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293</v>
      </c>
      <c r="J19" s="295"/>
      <c r="K19" s="22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7.2557727272727268</v>
      </c>
      <c r="G20" s="103">
        <f>F20</f>
        <v>7.2557727272727268</v>
      </c>
      <c r="H20" s="85"/>
      <c r="I20" s="90" t="s">
        <v>158</v>
      </c>
      <c r="J20" s="92"/>
      <c r="K20" s="183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84"/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1"/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93"/>
      <c r="K23" s="18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1596.27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504" t="s">
        <v>58</v>
      </c>
      <c r="J28" s="505"/>
      <c r="K28" s="505"/>
      <c r="L28" s="506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47.2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132.969291</v>
      </c>
      <c r="H29" s="89"/>
      <c r="I29" s="426" t="s">
        <v>79</v>
      </c>
      <c r="J29" s="427"/>
      <c r="K29" s="427"/>
      <c r="L29" s="451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193.14866999999998</v>
      </c>
      <c r="H30" s="89"/>
      <c r="I30" s="113" t="s">
        <v>80</v>
      </c>
      <c r="J30" s="215"/>
      <c r="K30" s="215"/>
      <c r="L30" s="236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326.11796099999998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129.79494847800001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455.91290947799996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49.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504" t="s">
        <v>58</v>
      </c>
      <c r="J35" s="505"/>
      <c r="K35" s="505"/>
      <c r="L35" s="506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319.25400000000002</v>
      </c>
      <c r="H36" s="85"/>
      <c r="I36" s="90" t="s">
        <v>85</v>
      </c>
      <c r="J36" s="91"/>
      <c r="K36" s="91"/>
      <c r="L36" s="92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39.906750000000002</v>
      </c>
      <c r="H37" s="85"/>
      <c r="I37" s="90" t="s">
        <v>85</v>
      </c>
      <c r="J37" s="91"/>
      <c r="K37" s="91"/>
      <c r="L37" s="92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43.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95.776199999999989</v>
      </c>
      <c r="H38" s="138"/>
      <c r="I38" s="426" t="s">
        <v>263</v>
      </c>
      <c r="J38" s="427"/>
      <c r="K38" s="427"/>
      <c r="L38" s="451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23.944049999999997</v>
      </c>
      <c r="H39" s="85"/>
      <c r="I39" s="90" t="s">
        <v>85</v>
      </c>
      <c r="J39" s="91"/>
      <c r="K39" s="91"/>
      <c r="L39" s="92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15.9627</v>
      </c>
      <c r="H40" s="85"/>
      <c r="I40" s="90" t="s">
        <v>85</v>
      </c>
      <c r="J40" s="91"/>
      <c r="K40" s="91"/>
      <c r="L40" s="92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9.5776199999999996</v>
      </c>
      <c r="H41" s="85"/>
      <c r="I41" s="90" t="s">
        <v>85</v>
      </c>
      <c r="J41" s="91"/>
      <c r="K41" s="91"/>
      <c r="L41" s="92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3.1925400000000002</v>
      </c>
      <c r="H42" s="85"/>
      <c r="I42" s="90" t="s">
        <v>85</v>
      </c>
      <c r="J42" s="91"/>
      <c r="K42" s="91"/>
      <c r="L42" s="92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127.7016</v>
      </c>
      <c r="H43" s="85"/>
      <c r="I43" s="113" t="s">
        <v>85</v>
      </c>
      <c r="J43" s="114"/>
      <c r="K43" s="114"/>
      <c r="L43" s="9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635.31546000000003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504" t="s">
        <v>58</v>
      </c>
      <c r="J46" s="505"/>
      <c r="K46" s="505"/>
      <c r="L46" s="506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0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89.023800000000023</v>
      </c>
      <c r="H47" s="149"/>
      <c r="I47" s="426" t="s">
        <v>264</v>
      </c>
      <c r="J47" s="427"/>
      <c r="K47" s="427"/>
      <c r="L47" s="451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0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197"/>
      <c r="J48" s="198"/>
      <c r="K48" s="198"/>
      <c r="L48" s="238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0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247</v>
      </c>
      <c r="J49" s="427"/>
      <c r="K49" s="427"/>
      <c r="L49" s="451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0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197"/>
      <c r="J50" s="198"/>
      <c r="K50" s="198"/>
      <c r="L50" s="238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482" t="s">
        <v>248</v>
      </c>
      <c r="J51" s="483"/>
      <c r="K51" s="483"/>
      <c r="L51" s="209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482" t="s">
        <v>248</v>
      </c>
      <c r="J52" s="483"/>
      <c r="K52" s="483"/>
      <c r="L52" s="209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482" t="s">
        <v>248</v>
      </c>
      <c r="J53" s="483"/>
      <c r="K53" s="483"/>
      <c r="L53" s="209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36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599.42380000000003</v>
      </c>
      <c r="H55" s="85"/>
      <c r="I55" s="514"/>
      <c r="J55" s="514"/>
      <c r="K55" s="514"/>
      <c r="L55" s="514"/>
      <c r="M55" s="515"/>
      <c r="N55" s="515"/>
      <c r="O55" s="515"/>
      <c r="P55" s="515"/>
      <c r="Q55" s="515"/>
      <c r="R55" s="515"/>
      <c r="S55" s="515"/>
      <c r="T55" s="51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1690.6521694779999</v>
      </c>
      <c r="H56" s="85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220"/>
      <c r="V56" s="220"/>
      <c r="W56" s="220"/>
    </row>
    <row r="57" spans="2:23" ht="23.25" customHeight="1" x14ac:dyDescent="0.35">
      <c r="B57" s="448"/>
      <c r="C57" s="449"/>
      <c r="D57" s="449"/>
      <c r="E57" s="449"/>
      <c r="F57" s="449"/>
      <c r="G57" s="450"/>
      <c r="H57" s="85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220"/>
      <c r="V57" s="220"/>
      <c r="W57" s="220"/>
    </row>
    <row r="58" spans="2:23" ht="21.75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18.7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504" t="s">
        <v>58</v>
      </c>
      <c r="J59" s="505"/>
      <c r="K59" s="505"/>
      <c r="L59" s="506"/>
      <c r="M59" s="221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5.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6.7043339999999993</v>
      </c>
      <c r="H60" s="85"/>
      <c r="I60" s="426" t="s">
        <v>109</v>
      </c>
      <c r="J60" s="427"/>
      <c r="K60" s="427"/>
      <c r="L60" s="285"/>
      <c r="M60" s="227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0.47888099999999995</v>
      </c>
      <c r="H61" s="85"/>
      <c r="I61" s="426" t="s">
        <v>109</v>
      </c>
      <c r="J61" s="427"/>
      <c r="K61" s="427"/>
      <c r="L61" s="285"/>
      <c r="M61" s="227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54.911687999999998</v>
      </c>
      <c r="H62" s="85"/>
      <c r="I62" s="426" t="s">
        <v>109</v>
      </c>
      <c r="J62" s="427"/>
      <c r="K62" s="427"/>
      <c r="L62" s="285"/>
      <c r="M62" s="227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78.7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30.967638000000001</v>
      </c>
      <c r="H63" s="85"/>
      <c r="I63" s="497" t="s">
        <v>98</v>
      </c>
      <c r="J63" s="498"/>
      <c r="K63" s="498"/>
      <c r="L63" s="522"/>
      <c r="M63" s="229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12.325119924000003</v>
      </c>
      <c r="H64" s="85"/>
      <c r="I64" s="197"/>
      <c r="J64" s="198"/>
      <c r="K64" s="198"/>
      <c r="L64" s="238"/>
      <c r="M64" s="225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0.98968739999999999</v>
      </c>
      <c r="H65" s="85"/>
      <c r="I65" s="426" t="s">
        <v>109</v>
      </c>
      <c r="J65" s="427"/>
      <c r="K65" s="427"/>
      <c r="L65" s="285"/>
      <c r="M65" s="227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106.377348324</v>
      </c>
      <c r="H66" s="85"/>
      <c r="I66" s="302" t="s">
        <v>262</v>
      </c>
      <c r="J66" s="215"/>
      <c r="K66" s="215"/>
      <c r="L66" s="236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88"/>
      <c r="M69" s="182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132.969291</v>
      </c>
      <c r="H70" s="85"/>
      <c r="I70" s="177" t="s">
        <v>117</v>
      </c>
      <c r="J70" s="178"/>
      <c r="K70" s="178"/>
      <c r="L70" s="263"/>
      <c r="M70" s="232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22.188153</v>
      </c>
      <c r="H71" s="85"/>
      <c r="I71" s="177" t="s">
        <v>109</v>
      </c>
      <c r="J71" s="178"/>
      <c r="K71" s="178"/>
      <c r="L71" s="285"/>
      <c r="M71" s="227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4.4695559999999999</v>
      </c>
      <c r="H72" s="85"/>
      <c r="I72" s="177" t="s">
        <v>109</v>
      </c>
      <c r="J72" s="178"/>
      <c r="K72" s="178"/>
      <c r="L72" s="285"/>
      <c r="M72" s="227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0.31925400000000004</v>
      </c>
      <c r="H73" s="85"/>
      <c r="I73" s="177" t="s">
        <v>109</v>
      </c>
      <c r="J73" s="178"/>
      <c r="K73" s="178"/>
      <c r="L73" s="285"/>
      <c r="M73" s="227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1.117389</v>
      </c>
      <c r="H74" s="85"/>
      <c r="I74" s="177" t="s">
        <v>109</v>
      </c>
      <c r="J74" s="178"/>
      <c r="K74" s="178"/>
      <c r="L74" s="285"/>
      <c r="M74" s="227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4.6291829999999994</v>
      </c>
      <c r="H75" s="85"/>
      <c r="I75" s="177" t="s">
        <v>109</v>
      </c>
      <c r="J75" s="178"/>
      <c r="K75" s="178"/>
      <c r="L75" s="285"/>
      <c r="M75" s="227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8"/>
      <c r="L76" s="209"/>
      <c r="M76" s="221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165.69282600000003</v>
      </c>
      <c r="H77" s="85"/>
      <c r="I77" s="210"/>
      <c r="J77" s="208"/>
      <c r="K77" s="208"/>
      <c r="L77" s="209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65.945744748000024</v>
      </c>
      <c r="H78" s="85"/>
      <c r="I78" s="210"/>
      <c r="J78" s="208"/>
      <c r="K78" s="208"/>
      <c r="L78" s="209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231.63857074800006</v>
      </c>
      <c r="H79" s="85"/>
      <c r="I79" s="302" t="s">
        <v>262</v>
      </c>
      <c r="J79" s="215"/>
      <c r="K79" s="215"/>
      <c r="L79" s="236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24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247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247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247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248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69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88"/>
      <c r="M92" s="182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24.95" customHeight="1" x14ac:dyDescent="0.35">
      <c r="B93" s="134" t="s">
        <v>6</v>
      </c>
      <c r="C93" s="188" t="s">
        <v>34</v>
      </c>
      <c r="D93" s="189">
        <f>G24+G56+G66+G79+G89</f>
        <v>3624.93808855</v>
      </c>
      <c r="E93" s="190"/>
      <c r="F93" s="191">
        <v>0.05</v>
      </c>
      <c r="G93" s="103">
        <f>D93*F93</f>
        <v>181.2469044275</v>
      </c>
      <c r="H93" s="85"/>
      <c r="I93" s="177" t="s">
        <v>120</v>
      </c>
      <c r="J93" s="178"/>
      <c r="K93" s="178"/>
      <c r="L93" s="263"/>
      <c r="M93" s="232"/>
      <c r="N93" s="478"/>
      <c r="O93" s="478"/>
      <c r="P93" s="478"/>
      <c r="Q93" s="478"/>
      <c r="R93" s="478"/>
      <c r="S93" s="478"/>
      <c r="T93" s="478"/>
      <c r="U93" s="478"/>
      <c r="V93" s="478"/>
      <c r="W93" s="220"/>
      <c r="X93" s="60"/>
    </row>
    <row r="94" spans="2:24" ht="40.5" customHeight="1" x14ac:dyDescent="0.3">
      <c r="B94" s="134" t="s">
        <v>7</v>
      </c>
      <c r="C94" s="188" t="s">
        <v>35</v>
      </c>
      <c r="D94" s="189">
        <f>G24+G56+G66+G79+G89+G93</f>
        <v>3806.1849929774999</v>
      </c>
      <c r="E94" s="190"/>
      <c r="F94" s="191">
        <v>0.1</v>
      </c>
      <c r="G94" s="103">
        <f>D94*F94</f>
        <v>380.61849929775002</v>
      </c>
      <c r="H94" s="85"/>
      <c r="I94" s="426" t="s">
        <v>121</v>
      </c>
      <c r="J94" s="427"/>
      <c r="K94" s="427"/>
      <c r="L94" s="451"/>
      <c r="M94" s="183"/>
      <c r="N94" s="89"/>
      <c r="O94" s="89"/>
      <c r="P94" s="478"/>
      <c r="Q94" s="478"/>
      <c r="R94" s="478"/>
      <c r="S94" s="478"/>
      <c r="T94" s="478"/>
      <c r="U94" s="478"/>
      <c r="V94" s="478"/>
      <c r="W94" s="478"/>
      <c r="X94" s="72"/>
    </row>
    <row r="95" spans="2:24" ht="42" customHeight="1" x14ac:dyDescent="0.35">
      <c r="B95" s="134" t="s">
        <v>8</v>
      </c>
      <c r="C95" s="192" t="s">
        <v>128</v>
      </c>
      <c r="D95" s="193">
        <f>D93+G93+G94</f>
        <v>4186.8034922752495</v>
      </c>
      <c r="E95" s="148"/>
      <c r="F95" s="151"/>
      <c r="G95" s="119">
        <f>D95/(1-E99)</f>
        <v>4717.5250617185911</v>
      </c>
      <c r="H95" s="85"/>
      <c r="I95" s="90" t="s">
        <v>140</v>
      </c>
      <c r="J95" s="91"/>
      <c r="K95" s="91"/>
      <c r="L95" s="92"/>
      <c r="M95" s="183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77.839163518356756</v>
      </c>
      <c r="H96" s="85"/>
      <c r="I96" s="90" t="s">
        <v>156</v>
      </c>
      <c r="J96" s="91"/>
      <c r="K96" s="91"/>
      <c r="L96" s="92"/>
      <c r="M96" s="183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358.53190469061292</v>
      </c>
      <c r="H97" s="85"/>
      <c r="I97" s="90" t="s">
        <v>156</v>
      </c>
      <c r="J97" s="91"/>
      <c r="K97" s="91"/>
      <c r="L97" s="92"/>
      <c r="M97" s="183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94.350501234371819</v>
      </c>
      <c r="H98" s="85"/>
      <c r="I98" s="90" t="s">
        <v>137</v>
      </c>
      <c r="J98" s="91"/>
      <c r="K98" s="91"/>
      <c r="L98" s="92"/>
      <c r="M98" s="183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8"/>
      <c r="L99" s="209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1092.5869731685914</v>
      </c>
      <c r="H100" s="85"/>
      <c r="I100" s="302" t="s">
        <v>262</v>
      </c>
      <c r="J100" s="215"/>
      <c r="K100" s="215"/>
      <c r="L100" s="236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35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1596.27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1690.6521694779999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106.377348324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231.63857074800006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1092.5869731685914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4717.5250617185911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25"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B91:G91"/>
    <mergeCell ref="N93:V93"/>
    <mergeCell ref="P94:W94"/>
    <mergeCell ref="C83:F83"/>
    <mergeCell ref="C84:F84"/>
    <mergeCell ref="C85:F85"/>
    <mergeCell ref="C88:F88"/>
    <mergeCell ref="E89:F89"/>
    <mergeCell ref="I94:L94"/>
    <mergeCell ref="I83:I84"/>
    <mergeCell ref="C86:F86"/>
    <mergeCell ref="C87:F87"/>
    <mergeCell ref="C76:E76"/>
    <mergeCell ref="C78:F78"/>
    <mergeCell ref="E79:F79"/>
    <mergeCell ref="B80:G80"/>
    <mergeCell ref="B81:G81"/>
    <mergeCell ref="C82:F82"/>
    <mergeCell ref="C73:E73"/>
    <mergeCell ref="C74:E74"/>
    <mergeCell ref="C75:E75"/>
    <mergeCell ref="C70:E70"/>
    <mergeCell ref="C71:E71"/>
    <mergeCell ref="C72:E72"/>
    <mergeCell ref="C65:E65"/>
    <mergeCell ref="I65:K65"/>
    <mergeCell ref="B67:G67"/>
    <mergeCell ref="B68:G68"/>
    <mergeCell ref="C69:E69"/>
    <mergeCell ref="I62:K62"/>
    <mergeCell ref="C63:E63"/>
    <mergeCell ref="C64:E64"/>
    <mergeCell ref="C60:E60"/>
    <mergeCell ref="I60:K60"/>
    <mergeCell ref="C61:E61"/>
    <mergeCell ref="I61:K61"/>
    <mergeCell ref="I63:L63"/>
    <mergeCell ref="E56:F56"/>
    <mergeCell ref="I56:T57"/>
    <mergeCell ref="B57:G57"/>
    <mergeCell ref="B58:G58"/>
    <mergeCell ref="C59:E59"/>
    <mergeCell ref="I59:L59"/>
    <mergeCell ref="C51:F51"/>
    <mergeCell ref="I51:K51"/>
    <mergeCell ref="C52:F52"/>
    <mergeCell ref="C53:F53"/>
    <mergeCell ref="C54:F54"/>
    <mergeCell ref="I55:T55"/>
    <mergeCell ref="I52:K52"/>
    <mergeCell ref="I53:K53"/>
    <mergeCell ref="B47:B48"/>
    <mergeCell ref="C47:C48"/>
    <mergeCell ref="G47:G48"/>
    <mergeCell ref="B49:B50"/>
    <mergeCell ref="C49:D50"/>
    <mergeCell ref="G49:G50"/>
    <mergeCell ref="C42:E42"/>
    <mergeCell ref="C43:E43"/>
    <mergeCell ref="B45:G45"/>
    <mergeCell ref="C46:F46"/>
    <mergeCell ref="I46:L46"/>
    <mergeCell ref="I47:L47"/>
    <mergeCell ref="I49:L49"/>
    <mergeCell ref="C39:E39"/>
    <mergeCell ref="C40:E40"/>
    <mergeCell ref="C41:E41"/>
    <mergeCell ref="B27:G27"/>
    <mergeCell ref="C28:E28"/>
    <mergeCell ref="I28:L28"/>
    <mergeCell ref="I29:L29"/>
    <mergeCell ref="B16:G16"/>
    <mergeCell ref="B17:G17"/>
    <mergeCell ref="C36:E36"/>
    <mergeCell ref="C37:E37"/>
    <mergeCell ref="C38:E38"/>
    <mergeCell ref="I38:L38"/>
    <mergeCell ref="C29:D29"/>
    <mergeCell ref="C30:D30"/>
    <mergeCell ref="C32:F32"/>
    <mergeCell ref="B34:G34"/>
    <mergeCell ref="C35:E35"/>
    <mergeCell ref="I35:L35"/>
    <mergeCell ref="E15:G15"/>
    <mergeCell ref="B10:D10"/>
    <mergeCell ref="E10:G10"/>
    <mergeCell ref="B11:D11"/>
    <mergeCell ref="E11:G11"/>
    <mergeCell ref="B12:G12"/>
    <mergeCell ref="E24:F24"/>
    <mergeCell ref="B25:G25"/>
    <mergeCell ref="B26:G26"/>
    <mergeCell ref="E100:F100"/>
    <mergeCell ref="D110:F110"/>
    <mergeCell ref="B1:G1"/>
    <mergeCell ref="B2:D2"/>
    <mergeCell ref="E2:G2"/>
    <mergeCell ref="B3:D3"/>
    <mergeCell ref="E3:G3"/>
    <mergeCell ref="I1:L1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B13:D14"/>
    <mergeCell ref="E13:G13"/>
    <mergeCell ref="E14:G14"/>
    <mergeCell ref="B15:D15"/>
  </mergeCells>
  <hyperlinks>
    <hyperlink ref="J2" location="RESUMO!A1" display="&lt;- RESUMO"/>
    <hyperlink ref="I100" r:id="rId1"/>
    <hyperlink ref="I83:I84" location="'UNIFORMES E EPI''S'!A1" display="Valor obtido na aba &quot;Uniformes e Epi's&quot;"/>
    <hyperlink ref="I79" r:id="rId2"/>
    <hyperlink ref="I66" r:id="rId3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113"/>
  <sheetViews>
    <sheetView tabSelected="1" zoomScale="60" zoomScaleNormal="60" workbookViewId="0">
      <selection activeCell="E2" sqref="E2:G2"/>
    </sheetView>
  </sheetViews>
  <sheetFormatPr defaultColWidth="9.140625" defaultRowHeight="15" x14ac:dyDescent="0.25"/>
  <cols>
    <col min="1" max="1" width="3.28515625" customWidth="1"/>
    <col min="2" max="2" width="8.7109375" customWidth="1"/>
    <col min="3" max="3" width="63.7109375" customWidth="1"/>
    <col min="4" max="4" width="30.28515625" customWidth="1"/>
    <col min="5" max="5" width="39.7109375" customWidth="1"/>
    <col min="6" max="7" width="33" customWidth="1"/>
    <col min="8" max="8" width="2.28515625" customWidth="1"/>
    <col min="9" max="9" width="60.7109375" customWidth="1"/>
    <col min="10" max="11" width="55.7109375" customWidth="1"/>
    <col min="12" max="12" width="20.140625" customWidth="1"/>
    <col min="13" max="13" width="21.42578125" customWidth="1"/>
    <col min="14" max="14" width="13.85546875" customWidth="1"/>
    <col min="15" max="15" width="21.5703125" customWidth="1"/>
    <col min="16" max="16" width="14.28515625" customWidth="1"/>
    <col min="17" max="17" width="23.7109375" customWidth="1"/>
    <col min="18" max="18" width="16" customWidth="1"/>
    <col min="19" max="19" width="14.7109375" customWidth="1"/>
    <col min="20" max="20" width="21.5703125" customWidth="1"/>
  </cols>
  <sheetData>
    <row r="1" spans="2:24" ht="24.9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5" t="s">
        <v>54</v>
      </c>
      <c r="J1" s="456"/>
      <c r="K1" s="456"/>
      <c r="L1" s="79"/>
      <c r="M1" s="79"/>
      <c r="N1" s="79"/>
      <c r="O1" s="79"/>
      <c r="P1" s="79"/>
      <c r="Q1" s="79"/>
      <c r="R1" s="79"/>
      <c r="S1" s="79"/>
      <c r="T1" s="79"/>
      <c r="U1" s="55"/>
      <c r="V1" s="55"/>
      <c r="W1" s="55"/>
      <c r="X1" s="54"/>
    </row>
    <row r="2" spans="2:24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8" t="s">
        <v>274</v>
      </c>
      <c r="K2" s="231"/>
      <c r="L2" s="69"/>
      <c r="M2" s="56"/>
      <c r="N2" s="56"/>
      <c r="O2" s="56"/>
      <c r="P2" s="56"/>
      <c r="Q2" s="56"/>
      <c r="R2" s="56"/>
      <c r="S2" s="56"/>
      <c r="T2" s="56"/>
      <c r="U2" s="55"/>
      <c r="V2" s="55"/>
      <c r="W2" s="55"/>
      <c r="X2" s="54"/>
    </row>
    <row r="3" spans="2:24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183"/>
      <c r="K3" s="89"/>
      <c r="L3" s="56"/>
      <c r="M3" s="56"/>
      <c r="N3" s="56"/>
      <c r="O3" s="56"/>
      <c r="P3" s="56"/>
      <c r="Q3" s="56"/>
      <c r="R3" s="56"/>
      <c r="S3" s="56"/>
      <c r="T3" s="56"/>
      <c r="U3" s="55"/>
      <c r="V3" s="55"/>
      <c r="W3" s="55"/>
      <c r="X3" s="54"/>
    </row>
    <row r="4" spans="2:24" ht="24.95" customHeight="1" x14ac:dyDescent="0.45">
      <c r="B4" s="371" t="s">
        <v>2</v>
      </c>
      <c r="C4" s="372"/>
      <c r="D4" s="372"/>
      <c r="E4" s="373"/>
      <c r="F4" s="374"/>
      <c r="G4" s="375"/>
      <c r="H4" s="89"/>
      <c r="I4" s="247"/>
      <c r="J4" s="183"/>
      <c r="K4" s="89"/>
      <c r="L4" s="56"/>
      <c r="M4" s="56"/>
      <c r="N4" s="56"/>
      <c r="O4" s="56"/>
      <c r="P4" s="56"/>
      <c r="Q4" s="56"/>
      <c r="R4" s="56"/>
      <c r="S4" s="56"/>
      <c r="T4" s="56"/>
      <c r="U4" s="55"/>
      <c r="V4" s="55"/>
      <c r="W4" s="55"/>
      <c r="X4" s="54"/>
    </row>
    <row r="5" spans="2:24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183"/>
      <c r="K5" s="89"/>
      <c r="L5" s="56"/>
      <c r="M5" s="56"/>
      <c r="N5" s="56"/>
      <c r="O5" s="56"/>
      <c r="P5" s="56"/>
      <c r="Q5" s="56"/>
      <c r="R5" s="56"/>
      <c r="S5" s="56"/>
      <c r="T5" s="56"/>
      <c r="U5" s="55"/>
      <c r="V5" s="55"/>
      <c r="W5" s="55"/>
      <c r="X5" s="54"/>
    </row>
    <row r="6" spans="2:24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183"/>
      <c r="K6" s="89"/>
      <c r="L6" s="56"/>
      <c r="M6" s="56"/>
      <c r="N6" s="56"/>
      <c r="O6" s="56"/>
      <c r="P6" s="56"/>
      <c r="Q6" s="56"/>
      <c r="R6" s="56"/>
      <c r="S6" s="56"/>
      <c r="T6" s="56"/>
      <c r="U6" s="55"/>
      <c r="V6" s="55"/>
      <c r="W6" s="55"/>
      <c r="X6" s="54"/>
    </row>
    <row r="7" spans="2:24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247"/>
      <c r="J7" s="183"/>
      <c r="K7" s="89"/>
      <c r="L7" s="56"/>
      <c r="M7" s="56"/>
      <c r="N7" s="56"/>
      <c r="O7" s="56"/>
      <c r="P7" s="56"/>
      <c r="Q7" s="56"/>
      <c r="R7" s="56"/>
      <c r="S7" s="56"/>
      <c r="T7" s="56"/>
      <c r="U7" s="55"/>
      <c r="V7" s="55"/>
      <c r="W7" s="55"/>
      <c r="X7" s="54"/>
    </row>
    <row r="8" spans="2:24" ht="24.9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5" t="s">
        <v>312</v>
      </c>
      <c r="J8" s="183"/>
      <c r="K8" s="89"/>
      <c r="L8" s="56"/>
      <c r="M8" s="56"/>
      <c r="N8" s="56"/>
      <c r="O8" s="56"/>
      <c r="P8" s="56"/>
      <c r="Q8" s="56"/>
      <c r="R8" s="56"/>
      <c r="S8" s="56"/>
      <c r="T8" s="56"/>
      <c r="U8" s="55"/>
      <c r="V8" s="55"/>
      <c r="W8" s="55"/>
      <c r="X8" s="54"/>
    </row>
    <row r="9" spans="2:24" ht="24.95" customHeight="1" x14ac:dyDescent="0.35">
      <c r="B9" s="387" t="s">
        <v>45</v>
      </c>
      <c r="C9" s="388"/>
      <c r="D9" s="389"/>
      <c r="E9" s="373" t="s">
        <v>181</v>
      </c>
      <c r="F9" s="374"/>
      <c r="G9" s="375"/>
      <c r="H9" s="85"/>
      <c r="I9" s="247" t="s">
        <v>59</v>
      </c>
      <c r="J9" s="183"/>
      <c r="K9" s="89"/>
      <c r="L9" s="56"/>
      <c r="M9" s="56"/>
      <c r="N9" s="56"/>
      <c r="O9" s="56"/>
      <c r="P9" s="56"/>
      <c r="Q9" s="56"/>
      <c r="R9" s="56"/>
      <c r="S9" s="56"/>
      <c r="T9" s="56"/>
      <c r="U9" s="55"/>
      <c r="V9" s="55"/>
      <c r="W9" s="55"/>
      <c r="X9" s="54"/>
    </row>
    <row r="10" spans="2:24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183"/>
      <c r="K10" s="89"/>
      <c r="L10" s="56"/>
      <c r="M10" s="56"/>
      <c r="N10" s="56"/>
      <c r="O10" s="56"/>
      <c r="P10" s="56"/>
      <c r="Q10" s="56"/>
      <c r="R10" s="56"/>
      <c r="S10" s="56"/>
      <c r="T10" s="56"/>
      <c r="U10" s="55"/>
      <c r="V10" s="55"/>
      <c r="W10" s="55"/>
      <c r="X10" s="54"/>
    </row>
    <row r="11" spans="2:24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183"/>
      <c r="K11" s="89"/>
      <c r="L11" s="56"/>
      <c r="M11" s="56"/>
      <c r="N11" s="56"/>
      <c r="O11" s="56"/>
      <c r="P11" s="56"/>
      <c r="Q11" s="56"/>
      <c r="R11" s="56"/>
      <c r="S11" s="56"/>
      <c r="T11" s="56"/>
      <c r="U11" s="55"/>
      <c r="V11" s="55"/>
      <c r="W11" s="55"/>
      <c r="X11" s="54"/>
    </row>
    <row r="12" spans="2:24" ht="24.95" customHeight="1" x14ac:dyDescent="0.45">
      <c r="B12" s="384"/>
      <c r="C12" s="385"/>
      <c r="D12" s="385"/>
      <c r="E12" s="385"/>
      <c r="F12" s="373"/>
      <c r="G12" s="386"/>
      <c r="H12" s="89"/>
      <c r="I12" s="247"/>
      <c r="J12" s="183"/>
      <c r="K12" s="89"/>
      <c r="L12" s="56"/>
      <c r="M12" s="56"/>
      <c r="N12" s="56"/>
      <c r="O12" s="56"/>
      <c r="P12" s="56"/>
      <c r="Q12" s="56"/>
      <c r="R12" s="56"/>
      <c r="S12" s="56"/>
      <c r="T12" s="56"/>
      <c r="U12" s="55"/>
      <c r="V12" s="55"/>
      <c r="W12" s="55"/>
      <c r="X12" s="54"/>
    </row>
    <row r="13" spans="2:24" ht="24.95" customHeight="1" x14ac:dyDescent="0.35">
      <c r="B13" s="404" t="s">
        <v>41</v>
      </c>
      <c r="C13" s="405"/>
      <c r="D13" s="406"/>
      <c r="E13" s="410" t="s">
        <v>157</v>
      </c>
      <c r="F13" s="411"/>
      <c r="G13" s="412"/>
      <c r="H13" s="89"/>
      <c r="I13" s="247"/>
      <c r="J13" s="183"/>
      <c r="K13" s="89"/>
      <c r="L13" s="56"/>
      <c r="M13" s="56"/>
      <c r="N13" s="56"/>
      <c r="O13" s="56"/>
      <c r="P13" s="56"/>
      <c r="Q13" s="56"/>
      <c r="R13" s="56"/>
      <c r="S13" s="56"/>
      <c r="T13" s="56"/>
      <c r="U13" s="55"/>
      <c r="V13" s="55"/>
      <c r="W13" s="55"/>
      <c r="X13" s="54"/>
    </row>
    <row r="14" spans="2:24" ht="24.95" customHeight="1" x14ac:dyDescent="0.35">
      <c r="B14" s="407"/>
      <c r="C14" s="408"/>
      <c r="D14" s="409"/>
      <c r="E14" s="413" t="s">
        <v>266</v>
      </c>
      <c r="F14" s="414"/>
      <c r="G14" s="415"/>
      <c r="H14" s="89"/>
      <c r="I14" s="247" t="s">
        <v>288</v>
      </c>
      <c r="J14" s="183"/>
      <c r="K14" s="89"/>
      <c r="L14" s="56"/>
      <c r="M14" s="56"/>
      <c r="N14" s="56"/>
      <c r="O14" s="56"/>
      <c r="P14" s="56"/>
      <c r="Q14" s="56"/>
      <c r="R14" s="56"/>
      <c r="S14" s="56"/>
      <c r="T14" s="56"/>
      <c r="U14" s="55"/>
      <c r="V14" s="55"/>
      <c r="W14" s="55"/>
      <c r="X14" s="54"/>
    </row>
    <row r="15" spans="2:24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183"/>
      <c r="K15" s="89"/>
      <c r="L15" s="56"/>
      <c r="M15" s="56"/>
      <c r="N15" s="56"/>
      <c r="O15" s="56"/>
      <c r="P15" s="56"/>
      <c r="Q15" s="56"/>
      <c r="R15" s="56"/>
      <c r="S15" s="56"/>
      <c r="T15" s="56"/>
      <c r="U15" s="55"/>
      <c r="V15" s="55"/>
      <c r="W15" s="55"/>
      <c r="X15" s="54"/>
    </row>
    <row r="16" spans="2:24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56"/>
      <c r="M16" s="56"/>
      <c r="N16" s="56"/>
      <c r="O16" s="56"/>
      <c r="P16" s="56"/>
      <c r="Q16" s="56"/>
      <c r="R16" s="56"/>
      <c r="S16" s="56"/>
      <c r="T16" s="56"/>
      <c r="U16" s="55"/>
      <c r="V16" s="55"/>
      <c r="W16" s="55"/>
      <c r="X16" s="54"/>
    </row>
    <row r="17" spans="2:24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56"/>
      <c r="M17" s="56"/>
      <c r="N17" s="56"/>
      <c r="O17" s="56"/>
      <c r="P17" s="56"/>
      <c r="Q17" s="56"/>
      <c r="R17" s="56"/>
      <c r="S17" s="56"/>
      <c r="T17" s="56"/>
      <c r="U17" s="55"/>
      <c r="V17" s="55"/>
      <c r="W17" s="55"/>
      <c r="X17" s="54"/>
    </row>
    <row r="18" spans="2:24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88"/>
      <c r="L18" s="69"/>
      <c r="M18" s="56"/>
      <c r="N18" s="56"/>
      <c r="O18" s="56"/>
      <c r="P18" s="56"/>
      <c r="Q18" s="56"/>
      <c r="R18" s="56"/>
      <c r="S18" s="56"/>
      <c r="T18" s="56"/>
      <c r="U18" s="55"/>
      <c r="V18" s="55"/>
      <c r="W18" s="55"/>
      <c r="X18" s="54"/>
    </row>
    <row r="19" spans="2:24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2048</v>
      </c>
      <c r="G19" s="103">
        <f>F19</f>
        <v>2048</v>
      </c>
      <c r="H19" s="85"/>
      <c r="I19" s="104" t="s">
        <v>61</v>
      </c>
      <c r="J19" s="105"/>
      <c r="K19" s="209"/>
      <c r="L19" s="56"/>
      <c r="M19" s="56"/>
      <c r="N19" s="56"/>
      <c r="O19" s="56"/>
      <c r="P19" s="56"/>
      <c r="Q19" s="56"/>
      <c r="R19" s="56"/>
      <c r="S19" s="56"/>
      <c r="T19" s="56"/>
      <c r="U19" s="55"/>
      <c r="V19" s="55"/>
      <c r="W19" s="55"/>
      <c r="X19" s="54"/>
    </row>
    <row r="20" spans="2:24" ht="24.95" customHeight="1" x14ac:dyDescent="0.35">
      <c r="B20" s="98" t="s">
        <v>7</v>
      </c>
      <c r="C20" s="99" t="s">
        <v>44</v>
      </c>
      <c r="D20" s="100" t="s">
        <v>68</v>
      </c>
      <c r="E20" s="108">
        <v>200</v>
      </c>
      <c r="F20" s="106">
        <f>(G19+G21)/E20</f>
        <v>10.24</v>
      </c>
      <c r="G20" s="103">
        <f>F20</f>
        <v>10.24</v>
      </c>
      <c r="H20" s="85"/>
      <c r="I20" s="90" t="s">
        <v>287</v>
      </c>
      <c r="J20" s="91"/>
      <c r="K20" s="92"/>
      <c r="L20" s="63"/>
      <c r="M20" s="63"/>
      <c r="N20" s="63"/>
      <c r="O20" s="63"/>
      <c r="P20" s="63"/>
      <c r="Q20" s="56"/>
      <c r="R20" s="56"/>
      <c r="S20" s="56"/>
      <c r="T20" s="56"/>
      <c r="U20" s="55"/>
      <c r="V20" s="55"/>
      <c r="W20" s="55"/>
      <c r="X20" s="54"/>
    </row>
    <row r="21" spans="2:24" ht="24.95" customHeight="1" x14ac:dyDescent="0.45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14"/>
      <c r="K21" s="284"/>
      <c r="L21" s="207"/>
      <c r="M21" s="207"/>
      <c r="N21" s="207"/>
      <c r="O21" s="207"/>
      <c r="P21" s="207"/>
      <c r="Q21" s="207"/>
      <c r="R21" s="207"/>
      <c r="S21" s="207"/>
      <c r="T21" s="207"/>
      <c r="U21" s="55"/>
      <c r="V21" s="55"/>
      <c r="W21" s="55"/>
      <c r="X21" s="54"/>
    </row>
    <row r="22" spans="2:24" ht="24.95" customHeight="1" x14ac:dyDescent="0.45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111"/>
      <c r="L22" s="64"/>
      <c r="M22" s="64"/>
      <c r="N22" s="64"/>
      <c r="O22" s="64"/>
      <c r="P22" s="64"/>
      <c r="Q22" s="64"/>
      <c r="R22" s="64"/>
      <c r="S22" s="64"/>
      <c r="T22" s="64"/>
      <c r="U22" s="55"/>
      <c r="V22" s="55"/>
      <c r="W22" s="55"/>
      <c r="X22" s="54"/>
    </row>
    <row r="23" spans="2:24" ht="24.95" customHeight="1" thickBot="1" x14ac:dyDescent="0.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93"/>
      <c r="L23" s="63"/>
      <c r="M23" s="63"/>
      <c r="N23" s="63"/>
      <c r="O23" s="63"/>
      <c r="P23" s="63"/>
      <c r="Q23" s="63"/>
      <c r="R23" s="63"/>
      <c r="S23" s="63"/>
      <c r="T23" s="63"/>
      <c r="U23" s="55"/>
      <c r="V23" s="55"/>
      <c r="W23" s="55"/>
      <c r="X23" s="54"/>
    </row>
    <row r="24" spans="2:24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2048</v>
      </c>
      <c r="H24" s="112"/>
      <c r="I24" s="112"/>
      <c r="J24" s="85"/>
      <c r="K24" s="85"/>
      <c r="L24" s="56"/>
      <c r="M24" s="56"/>
      <c r="N24" s="56"/>
      <c r="O24" s="56"/>
      <c r="P24" s="56"/>
      <c r="Q24" s="56"/>
      <c r="R24" s="56"/>
      <c r="S24" s="56"/>
      <c r="T24" s="56"/>
      <c r="U24" s="55"/>
      <c r="V24" s="55"/>
      <c r="W24" s="55"/>
      <c r="X24" s="54"/>
    </row>
    <row r="25" spans="2:24" ht="24.95" customHeight="1" x14ac:dyDescent="0.45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56"/>
      <c r="M25" s="56"/>
      <c r="N25" s="56"/>
      <c r="O25" s="56"/>
      <c r="P25" s="56"/>
      <c r="Q25" s="56"/>
      <c r="R25" s="56"/>
      <c r="S25" s="56"/>
      <c r="T25" s="56"/>
      <c r="U25" s="55"/>
      <c r="V25" s="55"/>
      <c r="W25" s="55"/>
      <c r="X25" s="54"/>
    </row>
    <row r="26" spans="2:24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56"/>
      <c r="M26" s="56"/>
      <c r="N26" s="56"/>
      <c r="O26" s="56"/>
      <c r="P26" s="56"/>
      <c r="Q26" s="56"/>
      <c r="R26" s="56"/>
      <c r="S26" s="56"/>
      <c r="T26" s="56"/>
      <c r="U26" s="55"/>
      <c r="V26" s="55"/>
      <c r="W26" s="55"/>
      <c r="X26" s="54"/>
    </row>
    <row r="27" spans="2:24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56"/>
      <c r="M27" s="56"/>
      <c r="N27" s="56"/>
      <c r="O27" s="56"/>
      <c r="P27" s="56"/>
      <c r="Q27" s="56"/>
      <c r="R27" s="56"/>
      <c r="S27" s="56"/>
      <c r="T27" s="56"/>
      <c r="U27" s="55"/>
      <c r="V27" s="55"/>
      <c r="W27" s="55"/>
      <c r="X27" s="54"/>
    </row>
    <row r="28" spans="2:24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86" t="s">
        <v>58</v>
      </c>
      <c r="J28" s="87"/>
      <c r="K28" s="87"/>
      <c r="L28" s="62"/>
      <c r="M28" s="56"/>
      <c r="N28" s="56"/>
      <c r="O28" s="56"/>
      <c r="P28" s="56"/>
      <c r="Q28" s="56"/>
      <c r="R28" s="56"/>
      <c r="S28" s="56"/>
      <c r="T28" s="56"/>
      <c r="U28" s="55"/>
      <c r="V28" s="55"/>
      <c r="W28" s="55"/>
      <c r="X28" s="54"/>
    </row>
    <row r="29" spans="2:24" ht="50.2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170.5984</v>
      </c>
      <c r="H29" s="89"/>
      <c r="I29" s="426" t="s">
        <v>79</v>
      </c>
      <c r="J29" s="427"/>
      <c r="K29" s="427"/>
      <c r="L29" s="65"/>
      <c r="M29" s="63"/>
      <c r="N29" s="63"/>
      <c r="O29" s="63"/>
      <c r="P29" s="63"/>
      <c r="Q29" s="63"/>
      <c r="R29" s="63"/>
      <c r="S29" s="63"/>
      <c r="T29" s="63"/>
      <c r="U29" s="55"/>
      <c r="V29" s="55"/>
      <c r="W29" s="55"/>
      <c r="X29" s="54"/>
    </row>
    <row r="30" spans="2:24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247.80799999999999</v>
      </c>
      <c r="H30" s="89"/>
      <c r="I30" s="113" t="s">
        <v>80</v>
      </c>
      <c r="J30" s="215"/>
      <c r="K30" s="215"/>
      <c r="L30" s="61"/>
      <c r="M30" s="56"/>
      <c r="N30" s="56"/>
      <c r="O30" s="56"/>
      <c r="P30" s="56"/>
      <c r="Q30" s="56"/>
      <c r="R30" s="56"/>
      <c r="S30" s="56"/>
      <c r="T30" s="56"/>
      <c r="U30" s="55"/>
      <c r="V30" s="55"/>
      <c r="W30" s="55"/>
      <c r="X30" s="54"/>
    </row>
    <row r="31" spans="2:24" ht="24.95" customHeight="1" x14ac:dyDescent="0.45">
      <c r="B31" s="121"/>
      <c r="C31" s="122"/>
      <c r="D31" s="122"/>
      <c r="E31" s="123"/>
      <c r="F31" s="124" t="s">
        <v>71</v>
      </c>
      <c r="G31" s="125">
        <f>G29+G30</f>
        <v>418.40639999999996</v>
      </c>
      <c r="H31" s="89"/>
      <c r="I31" s="89"/>
      <c r="J31" s="85"/>
      <c r="K31" s="85"/>
      <c r="L31" s="56"/>
      <c r="M31" s="56"/>
      <c r="N31" s="56"/>
      <c r="O31" s="56"/>
      <c r="P31" s="56"/>
      <c r="Q31" s="56"/>
      <c r="R31" s="56"/>
      <c r="S31" s="56"/>
      <c r="T31" s="56"/>
      <c r="U31" s="55"/>
      <c r="V31" s="55"/>
      <c r="W31" s="55"/>
      <c r="X31" s="54"/>
    </row>
    <row r="32" spans="2:24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166.52574720000001</v>
      </c>
      <c r="H32" s="89"/>
      <c r="I32" s="89"/>
      <c r="J32" s="85"/>
      <c r="K32" s="85"/>
      <c r="L32" s="56"/>
      <c r="M32" s="56"/>
      <c r="N32" s="56"/>
      <c r="O32" s="56"/>
      <c r="P32" s="56"/>
      <c r="Q32" s="56"/>
      <c r="R32" s="56"/>
      <c r="S32" s="56"/>
      <c r="T32" s="56"/>
      <c r="U32" s="55"/>
      <c r="V32" s="55"/>
      <c r="W32" s="55"/>
      <c r="X32" s="54"/>
    </row>
    <row r="33" spans="2:24" ht="24.95" customHeight="1" x14ac:dyDescent="0.45">
      <c r="B33" s="127"/>
      <c r="C33" s="128"/>
      <c r="D33" s="128"/>
      <c r="E33" s="128"/>
      <c r="F33" s="129" t="s">
        <v>84</v>
      </c>
      <c r="G33" s="130">
        <f>G31+G32</f>
        <v>584.93214719999992</v>
      </c>
      <c r="H33" s="89"/>
      <c r="I33" s="89"/>
      <c r="J33" s="85"/>
      <c r="K33" s="85"/>
      <c r="L33" s="56"/>
      <c r="M33" s="56"/>
      <c r="N33" s="56"/>
      <c r="O33" s="56"/>
      <c r="P33" s="56"/>
      <c r="Q33" s="56"/>
      <c r="R33" s="56"/>
      <c r="S33" s="56"/>
      <c r="T33" s="56"/>
      <c r="U33" s="55"/>
      <c r="V33" s="55"/>
      <c r="W33" s="55"/>
      <c r="X33" s="54"/>
    </row>
    <row r="34" spans="2:24" ht="44.2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56"/>
      <c r="M34" s="56"/>
      <c r="N34" s="56"/>
      <c r="O34" s="56"/>
      <c r="P34" s="56"/>
      <c r="Q34" s="56"/>
      <c r="R34" s="56"/>
      <c r="S34" s="56"/>
      <c r="T34" s="56"/>
      <c r="U34" s="55"/>
      <c r="V34" s="55"/>
      <c r="W34" s="55"/>
      <c r="X34" s="54"/>
    </row>
    <row r="35" spans="2:24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86" t="s">
        <v>58</v>
      </c>
      <c r="J35" s="87"/>
      <c r="K35" s="87"/>
      <c r="L35" s="62"/>
      <c r="M35" s="56"/>
      <c r="N35" s="56"/>
      <c r="O35" s="56"/>
      <c r="P35" s="56"/>
      <c r="Q35" s="56"/>
      <c r="R35" s="56"/>
      <c r="S35" s="56"/>
      <c r="T35" s="56"/>
      <c r="U35" s="55"/>
      <c r="V35" s="55"/>
      <c r="W35" s="55"/>
      <c r="X35" s="54"/>
    </row>
    <row r="36" spans="2:24" ht="24.95" customHeight="1" x14ac:dyDescent="0.45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409.6</v>
      </c>
      <c r="H36" s="85"/>
      <c r="I36" s="90" t="s">
        <v>85</v>
      </c>
      <c r="J36" s="91"/>
      <c r="K36" s="91"/>
      <c r="L36" s="65"/>
      <c r="M36" s="63"/>
      <c r="N36" s="63"/>
      <c r="O36" s="63"/>
      <c r="P36" s="63"/>
      <c r="Q36" s="63"/>
      <c r="R36" s="63"/>
      <c r="S36" s="63"/>
      <c r="T36" s="63"/>
      <c r="U36" s="55"/>
      <c r="V36" s="55"/>
      <c r="W36" s="55"/>
      <c r="X36" s="54"/>
    </row>
    <row r="37" spans="2:24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51.2</v>
      </c>
      <c r="H37" s="85"/>
      <c r="I37" s="90" t="s">
        <v>85</v>
      </c>
      <c r="J37" s="91"/>
      <c r="K37" s="91"/>
      <c r="L37" s="65"/>
      <c r="M37" s="63"/>
      <c r="N37" s="63"/>
      <c r="O37" s="63"/>
      <c r="P37" s="63"/>
      <c r="Q37" s="63"/>
      <c r="R37" s="63"/>
      <c r="S37" s="63"/>
      <c r="T37" s="63"/>
      <c r="U37" s="55"/>
      <c r="V37" s="55"/>
      <c r="W37" s="55"/>
      <c r="X37" s="54"/>
    </row>
    <row r="38" spans="2:24" ht="47.2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122.88</v>
      </c>
      <c r="H38" s="138"/>
      <c r="I38" s="426" t="s">
        <v>263</v>
      </c>
      <c r="J38" s="427"/>
      <c r="K38" s="451"/>
      <c r="L38" s="65"/>
      <c r="M38" s="63"/>
      <c r="N38" s="63"/>
      <c r="O38" s="63"/>
      <c r="P38" s="63"/>
      <c r="Q38" s="63"/>
      <c r="R38" s="63"/>
      <c r="S38" s="63"/>
      <c r="T38" s="63"/>
      <c r="U38" s="55"/>
      <c r="V38" s="55"/>
      <c r="W38" s="55"/>
      <c r="X38" s="54"/>
    </row>
    <row r="39" spans="2:24" ht="24.95" customHeight="1" x14ac:dyDescent="0.35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30.72</v>
      </c>
      <c r="H39" s="85"/>
      <c r="I39" s="90" t="s">
        <v>85</v>
      </c>
      <c r="J39" s="91"/>
      <c r="K39" s="91"/>
      <c r="L39" s="65"/>
      <c r="M39" s="63"/>
      <c r="N39" s="63"/>
      <c r="O39" s="63"/>
      <c r="P39" s="63"/>
      <c r="Q39" s="63"/>
      <c r="R39" s="63"/>
      <c r="S39" s="63"/>
      <c r="T39" s="63"/>
      <c r="U39" s="55"/>
      <c r="V39" s="55"/>
      <c r="W39" s="55"/>
      <c r="X39" s="54"/>
    </row>
    <row r="40" spans="2:24" ht="24.95" customHeight="1" x14ac:dyDescent="0.35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20.48</v>
      </c>
      <c r="H40" s="85"/>
      <c r="I40" s="90" t="s">
        <v>85</v>
      </c>
      <c r="J40" s="91"/>
      <c r="K40" s="91"/>
      <c r="L40" s="65"/>
      <c r="M40" s="63"/>
      <c r="N40" s="63"/>
      <c r="O40" s="63"/>
      <c r="P40" s="63"/>
      <c r="Q40" s="63"/>
      <c r="R40" s="63"/>
      <c r="S40" s="63"/>
      <c r="T40" s="63"/>
      <c r="U40" s="55"/>
      <c r="V40" s="55"/>
      <c r="W40" s="55"/>
      <c r="X40" s="54"/>
    </row>
    <row r="41" spans="2:24" ht="24.95" customHeight="1" x14ac:dyDescent="0.35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12.288</v>
      </c>
      <c r="H41" s="85"/>
      <c r="I41" s="90" t="s">
        <v>85</v>
      </c>
      <c r="J41" s="91"/>
      <c r="K41" s="91"/>
      <c r="L41" s="65"/>
      <c r="M41" s="63"/>
      <c r="N41" s="63"/>
      <c r="O41" s="63"/>
      <c r="P41" s="63"/>
      <c r="Q41" s="63"/>
      <c r="R41" s="63"/>
      <c r="S41" s="63"/>
      <c r="T41" s="63"/>
      <c r="U41" s="55"/>
      <c r="V41" s="55"/>
      <c r="W41" s="55"/>
      <c r="X41" s="54"/>
    </row>
    <row r="42" spans="2:24" ht="24.95" customHeight="1" x14ac:dyDescent="0.35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4.0960000000000001</v>
      </c>
      <c r="H42" s="85"/>
      <c r="I42" s="90" t="s">
        <v>85</v>
      </c>
      <c r="J42" s="91"/>
      <c r="K42" s="91"/>
      <c r="L42" s="65"/>
      <c r="M42" s="63"/>
      <c r="N42" s="63"/>
      <c r="O42" s="63"/>
      <c r="P42" s="63"/>
      <c r="Q42" s="63"/>
      <c r="R42" s="63"/>
      <c r="S42" s="63"/>
      <c r="T42" s="63"/>
      <c r="U42" s="55"/>
      <c r="V42" s="55"/>
      <c r="W42" s="55"/>
      <c r="X42" s="54"/>
    </row>
    <row r="43" spans="2:24" ht="24.95" customHeight="1" thickBot="1" x14ac:dyDescent="0.4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163.84</v>
      </c>
      <c r="H43" s="85"/>
      <c r="I43" s="113" t="s">
        <v>85</v>
      </c>
      <c r="J43" s="114"/>
      <c r="K43" s="114"/>
      <c r="L43" s="65"/>
      <c r="M43" s="63"/>
      <c r="N43" s="63"/>
      <c r="O43" s="63"/>
      <c r="P43" s="63"/>
      <c r="Q43" s="63"/>
      <c r="R43" s="63"/>
      <c r="S43" s="63"/>
      <c r="T43" s="63"/>
      <c r="U43" s="55"/>
      <c r="V43" s="55"/>
      <c r="W43" s="55"/>
      <c r="X43" s="54"/>
    </row>
    <row r="44" spans="2:24" ht="24.95" customHeight="1" x14ac:dyDescent="0.35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815.10400000000016</v>
      </c>
      <c r="H44" s="85"/>
      <c r="I44" s="85"/>
      <c r="J44" s="85"/>
      <c r="K44" s="85"/>
      <c r="L44" s="56"/>
      <c r="M44" s="56"/>
      <c r="N44" s="56"/>
      <c r="O44" s="56"/>
      <c r="P44" s="56"/>
      <c r="Q44" s="56"/>
      <c r="R44" s="56"/>
      <c r="S44" s="56"/>
      <c r="T44" s="56"/>
      <c r="U44" s="55"/>
      <c r="V44" s="55"/>
      <c r="W44" s="55"/>
      <c r="X44" s="54"/>
    </row>
    <row r="45" spans="2:24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56"/>
      <c r="M45" s="56"/>
      <c r="N45" s="56"/>
      <c r="O45" s="56"/>
      <c r="P45" s="56"/>
      <c r="Q45" s="56"/>
      <c r="R45" s="56"/>
      <c r="S45" s="56"/>
      <c r="T45" s="56"/>
      <c r="U45" s="55"/>
      <c r="V45" s="55"/>
      <c r="W45" s="55"/>
      <c r="X45" s="54"/>
    </row>
    <row r="46" spans="2:24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86" t="s">
        <v>58</v>
      </c>
      <c r="J46" s="87"/>
      <c r="K46" s="87"/>
      <c r="L46" s="62"/>
      <c r="M46" s="56"/>
      <c r="N46" s="56"/>
      <c r="O46" s="56"/>
      <c r="P46" s="56"/>
      <c r="Q46" s="56"/>
      <c r="R46" s="56"/>
      <c r="S46" s="56"/>
      <c r="T46" s="56"/>
      <c r="U46" s="55"/>
      <c r="V46" s="55"/>
      <c r="W46" s="55"/>
      <c r="X46" s="54"/>
    </row>
    <row r="47" spans="2:24" ht="24.95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61.920000000000016</v>
      </c>
      <c r="H47" s="149"/>
      <c r="I47" s="426" t="s">
        <v>264</v>
      </c>
      <c r="J47" s="427"/>
      <c r="K47" s="427"/>
      <c r="L47" s="77"/>
      <c r="M47" s="78"/>
      <c r="N47" s="78"/>
      <c r="O47" s="78"/>
      <c r="P47" s="78"/>
      <c r="Q47" s="78"/>
      <c r="R47" s="78"/>
      <c r="S47" s="78"/>
      <c r="T47" s="78"/>
      <c r="U47" s="55"/>
      <c r="V47" s="55"/>
      <c r="W47" s="55"/>
      <c r="X47" s="54"/>
    </row>
    <row r="48" spans="2:24" ht="47.25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77"/>
      <c r="M48" s="78"/>
      <c r="N48" s="78"/>
      <c r="O48" s="78"/>
      <c r="P48" s="78"/>
      <c r="Q48" s="78"/>
      <c r="R48" s="78"/>
      <c r="S48" s="78"/>
      <c r="T48" s="78"/>
      <c r="U48" s="55"/>
      <c r="V48" s="55"/>
      <c r="W48" s="55"/>
      <c r="X48" s="54"/>
    </row>
    <row r="49" spans="2:24" ht="24.95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270</v>
      </c>
      <c r="J49" s="427"/>
      <c r="K49" s="427"/>
      <c r="L49" s="77"/>
      <c r="M49" s="78"/>
      <c r="N49" s="78"/>
      <c r="O49" s="78"/>
      <c r="P49" s="78"/>
      <c r="Q49" s="78"/>
      <c r="R49" s="78"/>
      <c r="S49" s="78"/>
      <c r="T49" s="78"/>
      <c r="U49" s="55"/>
      <c r="V49" s="55"/>
      <c r="W49" s="55"/>
      <c r="X49" s="54"/>
    </row>
    <row r="50" spans="2:24" ht="53.25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77"/>
      <c r="M50" s="78"/>
      <c r="N50" s="78"/>
      <c r="O50" s="78"/>
      <c r="P50" s="78"/>
      <c r="Q50" s="78"/>
      <c r="R50" s="78"/>
      <c r="S50" s="78"/>
      <c r="T50" s="78"/>
      <c r="U50" s="55"/>
      <c r="V50" s="55"/>
      <c r="W50" s="55"/>
      <c r="X50" s="54"/>
    </row>
    <row r="51" spans="2:24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90" t="s">
        <v>248</v>
      </c>
      <c r="J51" s="91"/>
      <c r="K51" s="91"/>
      <c r="L51" s="61"/>
      <c r="M51" s="56"/>
      <c r="N51" s="56"/>
      <c r="O51" s="56"/>
      <c r="P51" s="56"/>
      <c r="Q51" s="56"/>
      <c r="R51" s="56"/>
      <c r="S51" s="56"/>
      <c r="T51" s="56"/>
      <c r="U51" s="55"/>
      <c r="V51" s="55"/>
      <c r="W51" s="55"/>
      <c r="X51" s="54"/>
    </row>
    <row r="52" spans="2:24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248</v>
      </c>
      <c r="J52" s="208"/>
      <c r="K52" s="208"/>
      <c r="L52" s="61"/>
      <c r="M52" s="56"/>
      <c r="N52" s="56"/>
      <c r="O52" s="56"/>
      <c r="P52" s="56"/>
      <c r="Q52" s="56"/>
      <c r="R52" s="56"/>
      <c r="S52" s="56"/>
      <c r="T52" s="56"/>
      <c r="U52" s="55"/>
      <c r="V52" s="55"/>
      <c r="W52" s="55"/>
      <c r="X52" s="54"/>
    </row>
    <row r="53" spans="2:24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248</v>
      </c>
      <c r="J53" s="208"/>
      <c r="K53" s="208"/>
      <c r="L53" s="61"/>
      <c r="M53" s="56"/>
      <c r="N53" s="56"/>
      <c r="O53" s="56"/>
      <c r="P53" s="56"/>
      <c r="Q53" s="56"/>
      <c r="R53" s="56"/>
      <c r="S53" s="56"/>
      <c r="T53" s="56"/>
      <c r="U53" s="55"/>
      <c r="V53" s="55"/>
      <c r="W53" s="55"/>
      <c r="X53" s="54"/>
    </row>
    <row r="54" spans="2:24" ht="24.95" customHeight="1" thickBot="1" x14ac:dyDescent="0.4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61"/>
      <c r="M54" s="56"/>
      <c r="N54" s="56"/>
      <c r="O54" s="56"/>
      <c r="P54" s="56"/>
      <c r="Q54" s="56"/>
      <c r="R54" s="56"/>
      <c r="S54" s="56"/>
      <c r="T54" s="56"/>
      <c r="U54" s="55"/>
      <c r="V54" s="55"/>
      <c r="W54" s="55"/>
      <c r="X54" s="54"/>
    </row>
    <row r="55" spans="2:24" ht="24.95" customHeight="1" x14ac:dyDescent="0.35">
      <c r="B55" s="141"/>
      <c r="C55" s="142"/>
      <c r="D55" s="142"/>
      <c r="E55" s="142"/>
      <c r="F55" s="158" t="s">
        <v>71</v>
      </c>
      <c r="G55" s="145">
        <f>SUM(G47:G54)</f>
        <v>572.32000000000005</v>
      </c>
      <c r="H55" s="85"/>
      <c r="I55" s="216"/>
      <c r="J55" s="216"/>
      <c r="K55" s="216"/>
      <c r="L55" s="80"/>
      <c r="M55" s="80"/>
      <c r="N55" s="80"/>
      <c r="O55" s="80"/>
      <c r="P55" s="80"/>
      <c r="Q55" s="80"/>
      <c r="R55" s="80"/>
      <c r="S55" s="80"/>
      <c r="T55" s="80"/>
      <c r="U55" s="55"/>
      <c r="V55" s="55"/>
      <c r="W55" s="55"/>
      <c r="X55" s="54"/>
    </row>
    <row r="56" spans="2:24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1972.3561472000001</v>
      </c>
      <c r="H56" s="85"/>
      <c r="I56" s="217"/>
      <c r="J56" s="217"/>
      <c r="K56" s="217"/>
      <c r="L56" s="82"/>
      <c r="M56" s="82"/>
      <c r="N56" s="82"/>
      <c r="O56" s="82"/>
      <c r="P56" s="82"/>
      <c r="Q56" s="82"/>
      <c r="R56" s="82"/>
      <c r="S56" s="82"/>
      <c r="T56" s="82"/>
      <c r="U56" s="55"/>
      <c r="V56" s="55"/>
      <c r="W56" s="55"/>
      <c r="X56" s="54"/>
    </row>
    <row r="57" spans="2:24" ht="24.95" customHeight="1" x14ac:dyDescent="0.35">
      <c r="B57" s="448"/>
      <c r="C57" s="449"/>
      <c r="D57" s="449"/>
      <c r="E57" s="449"/>
      <c r="F57" s="449"/>
      <c r="G57" s="450"/>
      <c r="H57" s="85"/>
      <c r="I57" s="217"/>
      <c r="J57" s="217"/>
      <c r="K57" s="217"/>
      <c r="L57" s="82"/>
      <c r="M57" s="82"/>
      <c r="N57" s="82"/>
      <c r="O57" s="82"/>
      <c r="P57" s="82"/>
      <c r="Q57" s="82"/>
      <c r="R57" s="82"/>
      <c r="S57" s="82"/>
      <c r="T57" s="82"/>
      <c r="U57" s="55"/>
      <c r="V57" s="55"/>
      <c r="W57" s="55"/>
      <c r="X57" s="54"/>
    </row>
    <row r="58" spans="2:24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56"/>
      <c r="M58" s="56"/>
      <c r="N58" s="56"/>
      <c r="O58" s="56"/>
      <c r="P58" s="56"/>
      <c r="Q58" s="56"/>
      <c r="R58" s="56"/>
      <c r="S58" s="56"/>
      <c r="T58" s="56"/>
      <c r="U58" s="55"/>
      <c r="V58" s="55"/>
      <c r="W58" s="55"/>
      <c r="X58" s="54"/>
    </row>
    <row r="59" spans="2:24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86" t="s">
        <v>58</v>
      </c>
      <c r="J59" s="87"/>
      <c r="K59" s="87"/>
      <c r="L59" s="62"/>
      <c r="M59" s="56"/>
      <c r="N59" s="56"/>
      <c r="O59" s="56"/>
      <c r="P59" s="56"/>
      <c r="Q59" s="56"/>
      <c r="R59" s="56"/>
      <c r="S59" s="56"/>
      <c r="T59" s="56"/>
      <c r="U59" s="55"/>
      <c r="V59" s="55"/>
      <c r="W59" s="55"/>
      <c r="X59" s="54"/>
    </row>
    <row r="60" spans="2:24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8.6015999999999995</v>
      </c>
      <c r="H60" s="85"/>
      <c r="I60" s="426" t="s">
        <v>109</v>
      </c>
      <c r="J60" s="427"/>
      <c r="K60" s="427"/>
      <c r="L60" s="67"/>
      <c r="M60" s="68"/>
      <c r="N60" s="68"/>
      <c r="O60" s="68"/>
      <c r="P60" s="68"/>
      <c r="Q60" s="68"/>
      <c r="R60" s="68"/>
      <c r="S60" s="68"/>
      <c r="T60" s="68"/>
      <c r="U60" s="55"/>
      <c r="V60" s="55"/>
      <c r="W60" s="55"/>
      <c r="X60" s="54"/>
    </row>
    <row r="61" spans="2:24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0.61439999999999995</v>
      </c>
      <c r="H61" s="85"/>
      <c r="I61" s="426" t="s">
        <v>109</v>
      </c>
      <c r="J61" s="427"/>
      <c r="K61" s="427"/>
      <c r="L61" s="67"/>
      <c r="M61" s="68"/>
      <c r="N61" s="68"/>
      <c r="O61" s="68"/>
      <c r="P61" s="68"/>
      <c r="Q61" s="68"/>
      <c r="R61" s="68"/>
      <c r="S61" s="68"/>
      <c r="T61" s="68"/>
      <c r="U61" s="55"/>
      <c r="V61" s="55"/>
      <c r="W61" s="55"/>
      <c r="X61" s="54"/>
    </row>
    <row r="62" spans="2:24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70.4512</v>
      </c>
      <c r="H62" s="85"/>
      <c r="I62" s="426" t="s">
        <v>109</v>
      </c>
      <c r="J62" s="427"/>
      <c r="K62" s="427"/>
      <c r="L62" s="67"/>
      <c r="M62" s="68"/>
      <c r="N62" s="68"/>
      <c r="O62" s="68"/>
      <c r="P62" s="68"/>
      <c r="Q62" s="68"/>
      <c r="R62" s="68"/>
      <c r="S62" s="68"/>
      <c r="T62" s="68"/>
      <c r="U62" s="55"/>
      <c r="V62" s="55"/>
      <c r="W62" s="55"/>
      <c r="X62" s="54"/>
    </row>
    <row r="63" spans="2:24" ht="83.2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39.731200000000001</v>
      </c>
      <c r="H63" s="85"/>
      <c r="I63" s="426" t="s">
        <v>98</v>
      </c>
      <c r="J63" s="427"/>
      <c r="K63" s="427"/>
      <c r="L63" s="77"/>
      <c r="M63" s="78"/>
      <c r="N63" s="78"/>
      <c r="O63" s="78"/>
      <c r="P63" s="78"/>
      <c r="Q63" s="78"/>
      <c r="R63" s="78"/>
      <c r="S63" s="78"/>
      <c r="T63" s="78"/>
      <c r="U63" s="55"/>
      <c r="V63" s="55"/>
      <c r="W63" s="55"/>
      <c r="X63" s="54"/>
    </row>
    <row r="64" spans="2:24" ht="24.95" customHeight="1" x14ac:dyDescent="0.35">
      <c r="B64" s="134" t="s">
        <v>10</v>
      </c>
      <c r="C64" s="438" t="s">
        <v>102</v>
      </c>
      <c r="D64" s="439"/>
      <c r="E64" s="440"/>
      <c r="F64" s="120">
        <f>F44*F63</f>
        <v>7.7212000000000018E-3</v>
      </c>
      <c r="G64" s="103">
        <f>G63*F64</f>
        <v>0.3067725414400001</v>
      </c>
      <c r="H64" s="85"/>
      <c r="I64" s="90" t="s">
        <v>109</v>
      </c>
      <c r="J64" s="91"/>
      <c r="K64" s="91"/>
      <c r="L64" s="77"/>
      <c r="M64" s="78"/>
      <c r="N64" s="78"/>
      <c r="O64" s="78"/>
      <c r="P64" s="78"/>
      <c r="Q64" s="78"/>
      <c r="R64" s="78"/>
      <c r="S64" s="78"/>
      <c r="T64" s="78"/>
      <c r="U64" s="55"/>
      <c r="V64" s="55"/>
      <c r="W64" s="55"/>
      <c r="X64" s="54"/>
    </row>
    <row r="65" spans="2:24" ht="24.95" customHeight="1" x14ac:dyDescent="0.35">
      <c r="B65" s="134" t="s">
        <v>12</v>
      </c>
      <c r="C65" s="438" t="s">
        <v>111</v>
      </c>
      <c r="D65" s="439"/>
      <c r="E65" s="440"/>
      <c r="F65" s="179" t="s">
        <v>112</v>
      </c>
      <c r="G65" s="103">
        <f>F65*G24</f>
        <v>1.26976</v>
      </c>
      <c r="H65" s="85"/>
      <c r="I65" s="426" t="s">
        <v>109</v>
      </c>
      <c r="J65" s="427"/>
      <c r="K65" s="451"/>
      <c r="L65" s="67"/>
      <c r="M65" s="68"/>
      <c r="N65" s="68"/>
      <c r="O65" s="68"/>
      <c r="P65" s="68"/>
      <c r="Q65" s="68"/>
      <c r="R65" s="68"/>
      <c r="S65" s="68"/>
      <c r="T65" s="68"/>
      <c r="U65" s="55"/>
      <c r="V65" s="55"/>
      <c r="W65" s="55"/>
      <c r="X65" s="54"/>
    </row>
    <row r="66" spans="2:24" ht="24.95" customHeight="1" thickBot="1" x14ac:dyDescent="0.4">
      <c r="B66" s="115"/>
      <c r="C66" s="116"/>
      <c r="D66" s="116"/>
      <c r="E66" s="174" t="s">
        <v>52</v>
      </c>
      <c r="F66" s="175">
        <f>SUM(F60:F65)</f>
        <v>6.6021200000000002E-2</v>
      </c>
      <c r="G66" s="160">
        <f>SUM(G60:G65)</f>
        <v>120.97493254144</v>
      </c>
      <c r="H66" s="85"/>
      <c r="I66" s="457" t="s">
        <v>262</v>
      </c>
      <c r="J66" s="458"/>
      <c r="K66" s="459"/>
      <c r="L66" s="61"/>
      <c r="M66" s="56"/>
      <c r="N66" s="56"/>
      <c r="O66" s="56"/>
      <c r="P66" s="56"/>
      <c r="Q66" s="56"/>
      <c r="R66" s="56"/>
      <c r="S66" s="56"/>
      <c r="T66" s="56"/>
      <c r="U66" s="55"/>
      <c r="V66" s="55"/>
      <c r="W66" s="55"/>
      <c r="X66" s="54"/>
    </row>
    <row r="67" spans="2:24" ht="24.95" customHeight="1" x14ac:dyDescent="0.35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56"/>
      <c r="M67" s="56"/>
      <c r="N67" s="56"/>
      <c r="O67" s="56"/>
      <c r="P67" s="56"/>
      <c r="Q67" s="56"/>
      <c r="R67" s="56"/>
      <c r="S67" s="56"/>
      <c r="T67" s="56"/>
      <c r="U67" s="55"/>
      <c r="V67" s="55"/>
      <c r="W67" s="55"/>
      <c r="X67" s="54"/>
    </row>
    <row r="68" spans="2:24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56"/>
      <c r="M68" s="56"/>
      <c r="N68" s="56"/>
      <c r="O68" s="56"/>
      <c r="P68" s="56"/>
      <c r="Q68" s="56"/>
      <c r="R68" s="56"/>
      <c r="S68" s="56"/>
      <c r="T68" s="56"/>
      <c r="U68" s="55"/>
      <c r="V68" s="55"/>
      <c r="W68" s="55"/>
      <c r="X68" s="54"/>
    </row>
    <row r="69" spans="2:24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62"/>
      <c r="M69" s="69"/>
      <c r="N69" s="69"/>
      <c r="O69" s="69"/>
      <c r="P69" s="69"/>
      <c r="Q69" s="69"/>
      <c r="R69" s="69"/>
      <c r="S69" s="69"/>
      <c r="T69" s="69"/>
      <c r="U69" s="55"/>
      <c r="V69" s="55"/>
      <c r="W69" s="55"/>
      <c r="X69" s="54"/>
    </row>
    <row r="70" spans="2:24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170.5984</v>
      </c>
      <c r="H70" s="85"/>
      <c r="I70" s="177" t="s">
        <v>117</v>
      </c>
      <c r="J70" s="178"/>
      <c r="K70" s="178"/>
      <c r="L70" s="70"/>
      <c r="M70" s="71"/>
      <c r="N70" s="71"/>
      <c r="O70" s="71"/>
      <c r="P70" s="71"/>
      <c r="Q70" s="71"/>
      <c r="R70" s="71"/>
      <c r="S70" s="71"/>
      <c r="T70" s="71"/>
      <c r="U70" s="55"/>
      <c r="V70" s="55"/>
      <c r="W70" s="55"/>
      <c r="X70" s="54"/>
    </row>
    <row r="71" spans="2:24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28.467199999999998</v>
      </c>
      <c r="H71" s="85"/>
      <c r="I71" s="177" t="s">
        <v>109</v>
      </c>
      <c r="J71" s="178"/>
      <c r="K71" s="178"/>
      <c r="L71" s="67"/>
      <c r="M71" s="68"/>
      <c r="N71" s="68"/>
      <c r="O71" s="68"/>
      <c r="P71" s="68"/>
      <c r="Q71" s="68"/>
      <c r="R71" s="68"/>
      <c r="S71" s="68"/>
      <c r="T71" s="68"/>
      <c r="U71" s="55"/>
      <c r="V71" s="55"/>
      <c r="W71" s="55"/>
      <c r="X71" s="54"/>
    </row>
    <row r="72" spans="2:24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5.7343999999999999</v>
      </c>
      <c r="H72" s="85"/>
      <c r="I72" s="177" t="s">
        <v>109</v>
      </c>
      <c r="J72" s="178"/>
      <c r="K72" s="178"/>
      <c r="L72" s="67"/>
      <c r="M72" s="68"/>
      <c r="N72" s="68"/>
      <c r="O72" s="68"/>
      <c r="P72" s="68"/>
      <c r="Q72" s="68"/>
      <c r="R72" s="68"/>
      <c r="S72" s="68"/>
      <c r="T72" s="68"/>
      <c r="U72" s="55"/>
      <c r="V72" s="55"/>
      <c r="W72" s="55"/>
      <c r="X72" s="54"/>
    </row>
    <row r="73" spans="2:24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0.40960000000000002</v>
      </c>
      <c r="H73" s="85"/>
      <c r="I73" s="177" t="s">
        <v>109</v>
      </c>
      <c r="J73" s="178"/>
      <c r="K73" s="178"/>
      <c r="L73" s="67"/>
      <c r="M73" s="68"/>
      <c r="N73" s="68"/>
      <c r="O73" s="68"/>
      <c r="P73" s="68"/>
      <c r="Q73" s="68"/>
      <c r="R73" s="68"/>
      <c r="S73" s="68"/>
      <c r="T73" s="68"/>
      <c r="U73" s="55"/>
      <c r="V73" s="55"/>
      <c r="W73" s="55"/>
      <c r="X73" s="54"/>
    </row>
    <row r="74" spans="2:24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1.4336</v>
      </c>
      <c r="H74" s="85"/>
      <c r="I74" s="177" t="s">
        <v>109</v>
      </c>
      <c r="J74" s="178"/>
      <c r="K74" s="178"/>
      <c r="L74" s="67"/>
      <c r="M74" s="68"/>
      <c r="N74" s="68"/>
      <c r="O74" s="68"/>
      <c r="P74" s="68"/>
      <c r="Q74" s="68"/>
      <c r="R74" s="68"/>
      <c r="S74" s="68"/>
      <c r="T74" s="68"/>
      <c r="U74" s="55"/>
      <c r="V74" s="55"/>
      <c r="W74" s="55"/>
      <c r="X74" s="54"/>
    </row>
    <row r="75" spans="2:24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5.9391999999999996</v>
      </c>
      <c r="H75" s="85"/>
      <c r="I75" s="177" t="s">
        <v>109</v>
      </c>
      <c r="J75" s="178"/>
      <c r="K75" s="178"/>
      <c r="L75" s="67"/>
      <c r="M75" s="68"/>
      <c r="N75" s="68"/>
      <c r="O75" s="68"/>
      <c r="P75" s="68"/>
      <c r="Q75" s="68"/>
      <c r="R75" s="68"/>
      <c r="S75" s="68"/>
      <c r="T75" s="68"/>
      <c r="U75" s="55"/>
      <c r="V75" s="55"/>
      <c r="W75" s="55"/>
      <c r="X75" s="54"/>
    </row>
    <row r="76" spans="2:24" ht="24.95" customHeight="1" x14ac:dyDescent="0.35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9"/>
      <c r="L76" s="61"/>
      <c r="M76" s="56"/>
      <c r="N76" s="56"/>
      <c r="O76" s="56"/>
      <c r="P76" s="56"/>
      <c r="Q76" s="56"/>
      <c r="R76" s="56"/>
      <c r="S76" s="56"/>
      <c r="T76" s="56"/>
      <c r="U76" s="55"/>
      <c r="V76" s="55"/>
      <c r="W76" s="55"/>
      <c r="X76" s="54"/>
    </row>
    <row r="77" spans="2:24" ht="24.95" customHeight="1" x14ac:dyDescent="0.35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212.58240000000001</v>
      </c>
      <c r="H77" s="85"/>
      <c r="I77" s="210"/>
      <c r="J77" s="208"/>
      <c r="K77" s="209"/>
      <c r="L77" s="61"/>
      <c r="M77" s="56"/>
      <c r="N77" s="56"/>
      <c r="O77" s="56"/>
      <c r="P77" s="56"/>
      <c r="Q77" s="56"/>
      <c r="R77" s="56"/>
      <c r="S77" s="56"/>
      <c r="T77" s="56"/>
      <c r="U77" s="55"/>
      <c r="V77" s="55"/>
      <c r="W77" s="55"/>
      <c r="X77" s="54"/>
    </row>
    <row r="78" spans="2:24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84.607795200000012</v>
      </c>
      <c r="H78" s="85"/>
      <c r="I78" s="210"/>
      <c r="J78" s="208"/>
      <c r="K78" s="209"/>
      <c r="L78" s="61"/>
      <c r="M78" s="56"/>
      <c r="N78" s="56"/>
      <c r="O78" s="56"/>
      <c r="P78" s="56"/>
      <c r="Q78" s="56"/>
      <c r="R78" s="56"/>
      <c r="S78" s="56"/>
      <c r="T78" s="56"/>
      <c r="U78" s="55"/>
      <c r="V78" s="55"/>
      <c r="W78" s="55"/>
      <c r="X78" s="54"/>
    </row>
    <row r="79" spans="2:24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297.19019520000001</v>
      </c>
      <c r="H79" s="85"/>
      <c r="I79" s="457" t="s">
        <v>262</v>
      </c>
      <c r="J79" s="458"/>
      <c r="K79" s="459"/>
      <c r="L79" s="61"/>
      <c r="M79" s="56"/>
      <c r="N79" s="56"/>
      <c r="O79" s="56"/>
      <c r="P79" s="56"/>
      <c r="Q79" s="56"/>
      <c r="R79" s="56"/>
      <c r="S79" s="56"/>
      <c r="T79" s="56"/>
      <c r="U79" s="55"/>
      <c r="V79" s="55"/>
      <c r="W79" s="55"/>
      <c r="X79" s="54"/>
    </row>
    <row r="80" spans="2:24" ht="24.95" customHeight="1" x14ac:dyDescent="0.35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56"/>
      <c r="M80" s="56"/>
      <c r="N80" s="56"/>
      <c r="O80" s="56"/>
      <c r="P80" s="56"/>
      <c r="Q80" s="56"/>
      <c r="R80" s="56"/>
      <c r="S80" s="56"/>
      <c r="T80" s="56"/>
      <c r="U80" s="55"/>
      <c r="V80" s="55"/>
      <c r="W80" s="55"/>
      <c r="X80" s="54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56"/>
      <c r="M81" s="56"/>
      <c r="N81" s="56"/>
      <c r="O81" s="56"/>
      <c r="P81" s="56"/>
      <c r="Q81" s="56"/>
      <c r="R81" s="56"/>
      <c r="S81" s="56"/>
      <c r="T81" s="56"/>
      <c r="U81" s="55"/>
      <c r="V81" s="55"/>
      <c r="W81" s="55"/>
      <c r="X81" s="54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86" t="s">
        <v>58</v>
      </c>
      <c r="J82" s="182"/>
      <c r="K82" s="231"/>
      <c r="L82" s="69"/>
      <c r="M82" s="69"/>
      <c r="N82" s="69"/>
      <c r="O82" s="69"/>
      <c r="P82" s="69"/>
      <c r="Q82" s="69"/>
      <c r="R82" s="69"/>
      <c r="S82" s="69"/>
      <c r="T82" s="69"/>
      <c r="U82" s="55"/>
      <c r="V82" s="55"/>
      <c r="W82" s="55"/>
      <c r="X82" s="54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52" t="s">
        <v>245</v>
      </c>
      <c r="J83" s="221"/>
      <c r="K83" s="85"/>
      <c r="L83" s="56"/>
      <c r="M83" s="56"/>
      <c r="N83" s="56"/>
      <c r="O83" s="56"/>
      <c r="P83" s="56"/>
      <c r="Q83" s="56"/>
      <c r="R83" s="56"/>
      <c r="S83" s="56"/>
      <c r="T83" s="56"/>
      <c r="U83" s="55"/>
      <c r="V83" s="55"/>
      <c r="W83" s="55"/>
      <c r="X83" s="54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52"/>
      <c r="J84" s="221"/>
      <c r="K84" s="85"/>
      <c r="L84" s="56"/>
      <c r="M84" s="56"/>
      <c r="N84" s="56"/>
      <c r="O84" s="56"/>
      <c r="P84" s="56"/>
      <c r="Q84" s="56"/>
      <c r="R84" s="56"/>
      <c r="S84" s="56"/>
      <c r="T84" s="56"/>
      <c r="U84" s="55"/>
      <c r="V84" s="55"/>
      <c r="W84" s="55"/>
      <c r="X84" s="54"/>
    </row>
    <row r="85" spans="2:24" ht="24.95" customHeight="1" x14ac:dyDescent="0.35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309"/>
      <c r="J85" s="221"/>
      <c r="K85" s="85"/>
      <c r="L85" s="56"/>
      <c r="M85" s="56"/>
      <c r="N85" s="56"/>
      <c r="O85" s="56"/>
      <c r="P85" s="56"/>
      <c r="Q85" s="56"/>
      <c r="R85" s="56"/>
      <c r="S85" s="56"/>
      <c r="T85" s="56"/>
      <c r="U85" s="55"/>
      <c r="V85" s="55"/>
      <c r="W85" s="55"/>
      <c r="X85" s="54"/>
    </row>
    <row r="86" spans="2:24" ht="24.95" customHeight="1" x14ac:dyDescent="0.35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309"/>
      <c r="J86" s="221"/>
      <c r="K86" s="85"/>
      <c r="L86" s="56"/>
      <c r="M86" s="56"/>
      <c r="N86" s="56"/>
      <c r="O86" s="56"/>
      <c r="P86" s="56"/>
      <c r="Q86" s="56"/>
      <c r="R86" s="56"/>
      <c r="S86" s="56"/>
      <c r="T86" s="56"/>
      <c r="U86" s="55"/>
      <c r="V86" s="55"/>
      <c r="W86" s="55"/>
      <c r="X86" s="54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90"/>
      <c r="J87" s="221"/>
      <c r="K87" s="85"/>
      <c r="L87" s="56"/>
      <c r="M87" s="56"/>
      <c r="N87" s="56"/>
      <c r="O87" s="56"/>
      <c r="P87" s="56"/>
      <c r="Q87" s="56"/>
      <c r="R87" s="56"/>
      <c r="S87" s="56"/>
      <c r="T87" s="56"/>
      <c r="U87" s="55"/>
      <c r="V87" s="55"/>
      <c r="W87" s="55"/>
      <c r="X87" s="54"/>
    </row>
    <row r="88" spans="2:24" ht="24.95" customHeight="1" thickBot="1" x14ac:dyDescent="0.4">
      <c r="B88" s="134" t="s">
        <v>12</v>
      </c>
      <c r="C88" s="438" t="s">
        <v>11</v>
      </c>
      <c r="D88" s="439"/>
      <c r="E88" s="439"/>
      <c r="F88" s="440"/>
      <c r="G88" s="137">
        <v>0</v>
      </c>
      <c r="H88" s="85"/>
      <c r="I88" s="113" t="s">
        <v>154</v>
      </c>
      <c r="J88" s="221"/>
      <c r="K88" s="85"/>
      <c r="L88" s="56"/>
      <c r="M88" s="56"/>
      <c r="N88" s="56"/>
      <c r="O88" s="56"/>
      <c r="P88" s="56"/>
      <c r="Q88" s="56"/>
      <c r="R88" s="56"/>
      <c r="S88" s="56"/>
      <c r="T88" s="56"/>
      <c r="U88" s="55"/>
      <c r="V88" s="55"/>
      <c r="W88" s="55"/>
      <c r="X88" s="54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56"/>
      <c r="M89" s="56"/>
      <c r="N89" s="56"/>
      <c r="O89" s="56"/>
      <c r="P89" s="56"/>
      <c r="Q89" s="56"/>
      <c r="R89" s="56"/>
      <c r="S89" s="56"/>
      <c r="T89" s="56"/>
      <c r="U89" s="55"/>
      <c r="V89" s="55"/>
      <c r="W89" s="55"/>
      <c r="X89" s="54"/>
    </row>
    <row r="90" spans="2:24" ht="24.95" customHeight="1" x14ac:dyDescent="0.35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56"/>
      <c r="M90" s="56"/>
      <c r="N90" s="56"/>
      <c r="O90" s="56"/>
      <c r="P90" s="56"/>
      <c r="Q90" s="56"/>
      <c r="R90" s="56"/>
      <c r="S90" s="56"/>
      <c r="T90" s="56"/>
      <c r="U90" s="55"/>
      <c r="V90" s="55"/>
      <c r="W90" s="55"/>
      <c r="X90" s="54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56"/>
      <c r="M91" s="56"/>
      <c r="N91" s="56"/>
      <c r="O91" s="56"/>
      <c r="P91" s="56"/>
      <c r="Q91" s="56"/>
      <c r="R91" s="56"/>
      <c r="S91" s="56"/>
      <c r="T91" s="56"/>
      <c r="U91" s="55"/>
      <c r="V91" s="55"/>
      <c r="W91" s="55"/>
      <c r="X91" s="54"/>
    </row>
    <row r="92" spans="2:24" ht="50.25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62"/>
      <c r="M92" s="69"/>
      <c r="N92" s="69"/>
      <c r="O92" s="69"/>
      <c r="P92" s="69"/>
      <c r="Q92" s="69"/>
      <c r="R92" s="69"/>
      <c r="S92" s="69"/>
      <c r="T92" s="69"/>
      <c r="U92" s="55"/>
      <c r="V92" s="55"/>
      <c r="W92" s="55"/>
      <c r="X92" s="211"/>
    </row>
    <row r="93" spans="2:24" ht="56.25" customHeight="1" x14ac:dyDescent="0.35">
      <c r="B93" s="134" t="s">
        <v>6</v>
      </c>
      <c r="C93" s="188" t="s">
        <v>34</v>
      </c>
      <c r="D93" s="189">
        <f>G24+G56+G66+G79+G89</f>
        <v>4438.5212749414395</v>
      </c>
      <c r="E93" s="190"/>
      <c r="F93" s="191">
        <v>0.05</v>
      </c>
      <c r="G93" s="103">
        <f>D93*F93</f>
        <v>221.92606374707199</v>
      </c>
      <c r="H93" s="85"/>
      <c r="I93" s="460" t="s">
        <v>120</v>
      </c>
      <c r="J93" s="461"/>
      <c r="K93" s="461"/>
      <c r="L93" s="70"/>
      <c r="M93" s="71"/>
      <c r="N93" s="68"/>
      <c r="O93" s="68"/>
      <c r="P93" s="68"/>
      <c r="Q93" s="68"/>
      <c r="R93" s="68"/>
      <c r="S93" s="68"/>
      <c r="T93" s="68"/>
      <c r="U93" s="68"/>
      <c r="V93" s="68"/>
      <c r="W93" s="55"/>
      <c r="X93" s="211"/>
    </row>
    <row r="94" spans="2:24" ht="47.25" customHeight="1" x14ac:dyDescent="0.3">
      <c r="B94" s="134" t="s">
        <v>7</v>
      </c>
      <c r="C94" s="188" t="s">
        <v>35</v>
      </c>
      <c r="D94" s="189">
        <f>G24+G56+G66+G79+G89+G93</f>
        <v>4660.4473386885111</v>
      </c>
      <c r="E94" s="190"/>
      <c r="F94" s="191">
        <v>0.1</v>
      </c>
      <c r="G94" s="103">
        <f>D94*F94</f>
        <v>466.04473386885115</v>
      </c>
      <c r="H94" s="85"/>
      <c r="I94" s="426" t="s">
        <v>121</v>
      </c>
      <c r="J94" s="427"/>
      <c r="K94" s="427"/>
      <c r="L94" s="65"/>
      <c r="M94" s="63"/>
      <c r="N94" s="63"/>
      <c r="O94" s="63"/>
      <c r="P94" s="68"/>
      <c r="Q94" s="68"/>
      <c r="R94" s="68"/>
      <c r="S94" s="68"/>
      <c r="T94" s="68"/>
      <c r="U94" s="68"/>
      <c r="V94" s="68"/>
      <c r="W94" s="68"/>
      <c r="X94" s="212"/>
    </row>
    <row r="95" spans="2:24" ht="24.95" customHeight="1" x14ac:dyDescent="0.35">
      <c r="B95" s="134" t="s">
        <v>8</v>
      </c>
      <c r="C95" s="192" t="s">
        <v>128</v>
      </c>
      <c r="D95" s="193">
        <f>D93+G93+G94</f>
        <v>5126.492072557362</v>
      </c>
      <c r="E95" s="148"/>
      <c r="F95" s="151"/>
      <c r="G95" s="119">
        <f>D95/(1-E99)</f>
        <v>5776.3290958392818</v>
      </c>
      <c r="H95" s="85"/>
      <c r="I95" s="90" t="s">
        <v>140</v>
      </c>
      <c r="J95" s="91"/>
      <c r="K95" s="91"/>
      <c r="L95" s="65"/>
      <c r="M95" s="63"/>
      <c r="N95" s="63"/>
      <c r="O95" s="63"/>
      <c r="P95" s="63"/>
      <c r="Q95" s="63"/>
      <c r="R95" s="63"/>
      <c r="S95" s="63"/>
      <c r="T95" s="63"/>
      <c r="U95" s="55"/>
      <c r="V95" s="55"/>
      <c r="W95" s="55"/>
      <c r="X95" s="211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95.309430081348154</v>
      </c>
      <c r="H96" s="85"/>
      <c r="I96" s="90" t="s">
        <v>156</v>
      </c>
      <c r="J96" s="91"/>
      <c r="K96" s="91"/>
      <c r="L96" s="65"/>
      <c r="M96" s="63"/>
      <c r="N96" s="63"/>
      <c r="O96" s="63"/>
      <c r="P96" s="63"/>
      <c r="Q96" s="63"/>
      <c r="R96" s="63"/>
      <c r="S96" s="63"/>
      <c r="T96" s="63"/>
      <c r="U96" s="55"/>
      <c r="V96" s="55"/>
      <c r="W96" s="55"/>
      <c r="X96" s="211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439.00101128378543</v>
      </c>
      <c r="H97" s="85"/>
      <c r="I97" s="90" t="s">
        <v>156</v>
      </c>
      <c r="J97" s="91"/>
      <c r="K97" s="91"/>
      <c r="L97" s="65"/>
      <c r="M97" s="63"/>
      <c r="N97" s="63"/>
      <c r="O97" s="63"/>
      <c r="P97" s="63"/>
      <c r="Q97" s="63"/>
      <c r="R97" s="63"/>
      <c r="S97" s="63"/>
      <c r="T97" s="63"/>
      <c r="U97" s="55"/>
      <c r="V97" s="55"/>
      <c r="W97" s="55"/>
      <c r="X97" s="211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115.52658191678563</v>
      </c>
      <c r="H98" s="85"/>
      <c r="I98" s="90" t="s">
        <v>137</v>
      </c>
      <c r="J98" s="91"/>
      <c r="K98" s="92"/>
      <c r="L98" s="63"/>
      <c r="M98" s="63"/>
      <c r="N98" s="63"/>
      <c r="O98" s="63"/>
      <c r="P98" s="63"/>
      <c r="Q98" s="63"/>
      <c r="R98" s="63"/>
      <c r="S98" s="63"/>
      <c r="T98" s="63"/>
      <c r="U98" s="55"/>
      <c r="V98" s="55"/>
      <c r="W98" s="55"/>
      <c r="X98" s="211"/>
    </row>
    <row r="99" spans="2:24" ht="24.95" customHeight="1" x14ac:dyDescent="0.35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9"/>
      <c r="L99" s="56"/>
      <c r="M99" s="56"/>
      <c r="N99" s="56"/>
      <c r="O99" s="56"/>
      <c r="P99" s="56"/>
      <c r="Q99" s="56"/>
      <c r="R99" s="56"/>
      <c r="S99" s="56"/>
      <c r="T99" s="56"/>
      <c r="U99" s="55"/>
      <c r="V99" s="55"/>
      <c r="W99" s="55"/>
      <c r="X99" s="54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1337.8078208978422</v>
      </c>
      <c r="H100" s="85"/>
      <c r="I100" s="457" t="s">
        <v>262</v>
      </c>
      <c r="J100" s="458"/>
      <c r="K100" s="459"/>
      <c r="L100" s="56"/>
      <c r="M100" s="56"/>
      <c r="N100" s="56"/>
      <c r="O100" s="56"/>
      <c r="P100" s="56"/>
      <c r="Q100" s="56"/>
      <c r="R100" s="56"/>
      <c r="S100" s="56"/>
      <c r="T100" s="56"/>
      <c r="U100" s="55"/>
      <c r="V100" s="55"/>
      <c r="W100" s="55"/>
      <c r="X100" s="54"/>
    </row>
    <row r="101" spans="2:24" ht="24.95" customHeight="1" thickBot="1" x14ac:dyDescent="0.4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56"/>
      <c r="M101" s="56"/>
      <c r="N101" s="56"/>
      <c r="O101" s="56"/>
      <c r="P101" s="56"/>
      <c r="Q101" s="56"/>
      <c r="R101" s="56"/>
      <c r="S101" s="56"/>
      <c r="T101" s="56"/>
      <c r="U101" s="55"/>
      <c r="V101" s="55"/>
      <c r="W101" s="55"/>
      <c r="X101" s="54"/>
    </row>
    <row r="102" spans="2:24" ht="24.95" customHeight="1" x14ac:dyDescent="0.35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56"/>
      <c r="M102" s="56"/>
      <c r="N102" s="56"/>
      <c r="O102" s="56"/>
      <c r="P102" s="56"/>
      <c r="Q102" s="56"/>
      <c r="R102" s="56"/>
      <c r="S102" s="56"/>
      <c r="T102" s="56"/>
      <c r="U102" s="55"/>
      <c r="V102" s="55"/>
      <c r="W102" s="55"/>
      <c r="X102" s="54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56"/>
      <c r="M103" s="56"/>
      <c r="N103" s="56"/>
      <c r="O103" s="56"/>
      <c r="P103" s="56"/>
      <c r="Q103" s="56"/>
      <c r="R103" s="56"/>
      <c r="S103" s="56"/>
      <c r="T103" s="56"/>
      <c r="U103" s="55"/>
      <c r="V103" s="55"/>
      <c r="W103" s="55"/>
      <c r="X103" s="54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2048</v>
      </c>
      <c r="H104" s="85"/>
      <c r="I104" s="85"/>
      <c r="J104" s="85"/>
      <c r="K104" s="85"/>
      <c r="L104" s="56"/>
      <c r="M104" s="56"/>
      <c r="N104" s="56"/>
      <c r="O104" s="56"/>
      <c r="P104" s="56"/>
      <c r="Q104" s="56"/>
      <c r="R104" s="56"/>
      <c r="S104" s="56"/>
      <c r="T104" s="56"/>
      <c r="U104" s="55"/>
      <c r="V104" s="55"/>
      <c r="W104" s="55"/>
      <c r="X104" s="54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1972.3561472000001</v>
      </c>
      <c r="H105" s="85"/>
      <c r="I105" s="85"/>
      <c r="J105" s="85"/>
      <c r="K105" s="85"/>
      <c r="L105" s="56"/>
      <c r="M105" s="56"/>
      <c r="N105" s="56"/>
      <c r="O105" s="56"/>
      <c r="P105" s="56"/>
      <c r="Q105" s="56"/>
      <c r="R105" s="56"/>
      <c r="S105" s="56"/>
      <c r="T105" s="56"/>
      <c r="U105" s="55"/>
      <c r="V105" s="55"/>
      <c r="W105" s="55"/>
      <c r="X105" s="54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120.97493254144</v>
      </c>
      <c r="H106" s="85"/>
      <c r="I106" s="85"/>
      <c r="J106" s="85"/>
      <c r="K106" s="85"/>
      <c r="L106" s="56"/>
      <c r="M106" s="56"/>
      <c r="N106" s="56"/>
      <c r="O106" s="56"/>
      <c r="P106" s="56"/>
      <c r="Q106" s="56"/>
      <c r="R106" s="56"/>
      <c r="S106" s="56"/>
      <c r="T106" s="56"/>
      <c r="U106" s="55"/>
      <c r="V106" s="55"/>
      <c r="W106" s="55"/>
      <c r="X106" s="54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297.19019520000001</v>
      </c>
      <c r="H107" s="85"/>
      <c r="I107" s="85"/>
      <c r="J107" s="85"/>
      <c r="K107" s="85"/>
      <c r="L107" s="56"/>
      <c r="M107" s="56"/>
      <c r="N107" s="56"/>
      <c r="O107" s="56"/>
      <c r="P107" s="56"/>
      <c r="Q107" s="56"/>
      <c r="R107" s="56"/>
      <c r="S107" s="56"/>
      <c r="T107" s="56"/>
      <c r="U107" s="55"/>
      <c r="V107" s="55"/>
      <c r="W107" s="55"/>
      <c r="X107" s="54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56"/>
      <c r="M108" s="56"/>
      <c r="N108" s="56"/>
      <c r="O108" s="56"/>
      <c r="P108" s="56"/>
      <c r="Q108" s="56"/>
      <c r="R108" s="56"/>
      <c r="S108" s="56"/>
      <c r="T108" s="56"/>
      <c r="U108" s="55"/>
      <c r="V108" s="55"/>
      <c r="W108" s="55"/>
      <c r="X108" s="54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1337.8078208978422</v>
      </c>
      <c r="H109" s="85"/>
      <c r="I109" s="85"/>
      <c r="J109" s="85"/>
      <c r="K109" s="85"/>
      <c r="L109" s="56"/>
      <c r="M109" s="56"/>
      <c r="N109" s="56"/>
      <c r="O109" s="56"/>
      <c r="P109" s="56"/>
      <c r="Q109" s="56"/>
      <c r="R109" s="56"/>
      <c r="S109" s="56"/>
      <c r="T109" s="56"/>
      <c r="U109" s="55"/>
      <c r="V109" s="55"/>
      <c r="W109" s="55"/>
      <c r="X109" s="54"/>
    </row>
    <row r="110" spans="2:24" ht="24.95" customHeight="1" thickBot="1" x14ac:dyDescent="0.4">
      <c r="B110" s="204"/>
      <c r="C110" s="205"/>
      <c r="D110" s="453" t="s">
        <v>138</v>
      </c>
      <c r="E110" s="453"/>
      <c r="F110" s="454"/>
      <c r="G110" s="206">
        <f>SUM(G104:G109)</f>
        <v>5776.3290958392818</v>
      </c>
      <c r="H110" s="85"/>
      <c r="I110" s="85"/>
      <c r="J110" s="85"/>
      <c r="K110" s="85"/>
      <c r="L110" s="56"/>
      <c r="M110" s="56"/>
      <c r="N110" s="56"/>
      <c r="O110" s="56"/>
      <c r="P110" s="56"/>
      <c r="Q110" s="56"/>
      <c r="R110" s="56"/>
      <c r="S110" s="56"/>
      <c r="T110" s="56"/>
      <c r="U110" s="55"/>
      <c r="V110" s="55"/>
      <c r="W110" s="55"/>
      <c r="X110" s="54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18">
    <mergeCell ref="I83:I84"/>
    <mergeCell ref="D110:F110"/>
    <mergeCell ref="I1:K1"/>
    <mergeCell ref="I29:K29"/>
    <mergeCell ref="I38:K38"/>
    <mergeCell ref="I47:K48"/>
    <mergeCell ref="I49:K50"/>
    <mergeCell ref="I63:K63"/>
    <mergeCell ref="I66:K66"/>
    <mergeCell ref="I79:K79"/>
    <mergeCell ref="I100:K100"/>
    <mergeCell ref="I94:K94"/>
    <mergeCell ref="I93:K93"/>
    <mergeCell ref="C107:F107"/>
    <mergeCell ref="C108:F108"/>
    <mergeCell ref="C109:F109"/>
    <mergeCell ref="B101:G101"/>
    <mergeCell ref="B102:G102"/>
    <mergeCell ref="B103:F103"/>
    <mergeCell ref="C104:F104"/>
    <mergeCell ref="C105:F105"/>
    <mergeCell ref="C106:F106"/>
    <mergeCell ref="E100:F100"/>
    <mergeCell ref="E79:F79"/>
    <mergeCell ref="B80:G80"/>
    <mergeCell ref="B81:G81"/>
    <mergeCell ref="C82:F82"/>
    <mergeCell ref="C83:F83"/>
    <mergeCell ref="C84:F84"/>
    <mergeCell ref="C87:F87"/>
    <mergeCell ref="C88:F88"/>
    <mergeCell ref="E89:F89"/>
    <mergeCell ref="B91:G91"/>
    <mergeCell ref="C85:F85"/>
    <mergeCell ref="C86:F86"/>
    <mergeCell ref="I62:K62"/>
    <mergeCell ref="I65:K65"/>
    <mergeCell ref="C74:E74"/>
    <mergeCell ref="C75:E75"/>
    <mergeCell ref="C76:E76"/>
    <mergeCell ref="C78:F78"/>
    <mergeCell ref="C71:E71"/>
    <mergeCell ref="C72:E72"/>
    <mergeCell ref="C73:E73"/>
    <mergeCell ref="B67:G67"/>
    <mergeCell ref="B68:G68"/>
    <mergeCell ref="C69:E69"/>
    <mergeCell ref="C70:E70"/>
    <mergeCell ref="C63:E63"/>
    <mergeCell ref="C64:E64"/>
    <mergeCell ref="C65:E65"/>
    <mergeCell ref="I60:K60"/>
    <mergeCell ref="I61:K61"/>
    <mergeCell ref="B45:G45"/>
    <mergeCell ref="C46:F46"/>
    <mergeCell ref="B47:B48"/>
    <mergeCell ref="C47:C48"/>
    <mergeCell ref="G47:G48"/>
    <mergeCell ref="C41:E41"/>
    <mergeCell ref="C42:E42"/>
    <mergeCell ref="C43:E43"/>
    <mergeCell ref="B49:B50"/>
    <mergeCell ref="C49:D50"/>
    <mergeCell ref="G49:G50"/>
    <mergeCell ref="C51:F51"/>
    <mergeCell ref="C52:F52"/>
    <mergeCell ref="B58:G58"/>
    <mergeCell ref="C59:E59"/>
    <mergeCell ref="C60:E60"/>
    <mergeCell ref="C61:E61"/>
    <mergeCell ref="C53:F53"/>
    <mergeCell ref="C54:F54"/>
    <mergeCell ref="E56:F56"/>
    <mergeCell ref="B57:G57"/>
    <mergeCell ref="C38:E38"/>
    <mergeCell ref="C39:E39"/>
    <mergeCell ref="C40:E40"/>
    <mergeCell ref="C35:E35"/>
    <mergeCell ref="C36:E36"/>
    <mergeCell ref="C37:E37"/>
    <mergeCell ref="C29:D29"/>
    <mergeCell ref="C30:D30"/>
    <mergeCell ref="C32:F32"/>
    <mergeCell ref="B34:G34"/>
    <mergeCell ref="E24:F24"/>
    <mergeCell ref="B25:G25"/>
    <mergeCell ref="B26:G26"/>
    <mergeCell ref="B27:G27"/>
    <mergeCell ref="C28:E28"/>
    <mergeCell ref="B16:G16"/>
    <mergeCell ref="B17:G17"/>
    <mergeCell ref="B13:D14"/>
    <mergeCell ref="E13:G13"/>
    <mergeCell ref="E14:G14"/>
    <mergeCell ref="B15:D15"/>
    <mergeCell ref="E15:G15"/>
    <mergeCell ref="B10:D10"/>
    <mergeCell ref="E10:G10"/>
    <mergeCell ref="B11:D11"/>
    <mergeCell ref="E11:G11"/>
    <mergeCell ref="B12:G12"/>
    <mergeCell ref="B8:D8"/>
    <mergeCell ref="E8:G8"/>
    <mergeCell ref="B9:D9"/>
    <mergeCell ref="E9:G9"/>
    <mergeCell ref="B1:G1"/>
    <mergeCell ref="B2:D2"/>
    <mergeCell ref="E2:G2"/>
    <mergeCell ref="B3:D3"/>
    <mergeCell ref="E3:G3"/>
    <mergeCell ref="B7:D7"/>
    <mergeCell ref="E7:G7"/>
    <mergeCell ref="B4:D4"/>
    <mergeCell ref="E4:G4"/>
    <mergeCell ref="B5:D5"/>
    <mergeCell ref="E5:G5"/>
    <mergeCell ref="B6:D6"/>
    <mergeCell ref="E6:G6"/>
  </mergeCells>
  <hyperlinks>
    <hyperlink ref="J2" location="RESUMO!A1" display="RESUMO"/>
    <hyperlink ref="I83:I84" location="'UNIFORMES E EPI''S'!A1" display="Valor obtido na aba &quot;Uniformes e Epi's&quot;"/>
    <hyperlink ref="I66:K66" r:id="rId1" display="¹Link: https://transparencia.stj.jus.br/wp-content/uploads/Manual_do_Modelo_de_Planilhas_de_Custos_do_STJ.pdf"/>
    <hyperlink ref="I79:K79" r:id="rId2" display="¹Link: https://transparencia.stj.jus.br/wp-content/uploads/Manual_do_Modelo_de_Planilhas_de_Custos_do_STJ.pdf"/>
    <hyperlink ref="I100:K100" r:id="rId3" display="¹Link: https://transparencia.stj.jus.br/wp-content/uploads/Manual_do_Modelo_de_Planilhas_de_Custos_do_STJ.pdf"/>
  </hyperlinks>
  <printOptions verticalCentered="1"/>
  <pageMargins left="0.19685039370078741" right="0.19685039370078741" top="0.19685039370078741" bottom="0.19685039370078741" header="0.31496062992125984" footer="0.31496062992125984"/>
  <pageSetup paperSize="9" scale="45" fitToHeight="0" orientation="portrait" r:id="rId4"/>
  <ignoredErrors>
    <ignoredError sqref="F65" numberStoredAsText="1"/>
  </ignoredErrors>
  <legacyDrawing r:id="rId5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4" zoomScale="60" zoomScaleNormal="60" workbookViewId="0">
      <selection activeCell="D20" sqref="D20"/>
    </sheetView>
  </sheetViews>
  <sheetFormatPr defaultColWidth="9.140625" defaultRowHeight="15" x14ac:dyDescent="0.25"/>
  <cols>
    <col min="1" max="1" width="3.28515625" customWidth="1"/>
    <col min="2" max="2" width="8" customWidth="1"/>
    <col min="3" max="3" width="46.42578125" customWidth="1"/>
    <col min="4" max="4" width="35.7109375" customWidth="1"/>
    <col min="5" max="5" width="28.42578125" customWidth="1"/>
    <col min="6" max="6" width="31.85546875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5.8554687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26.2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5" t="s">
        <v>54</v>
      </c>
      <c r="J1" s="456"/>
      <c r="K1" s="456"/>
      <c r="L1" s="456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9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247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5" t="s">
        <v>312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260</v>
      </c>
      <c r="F9" s="374"/>
      <c r="G9" s="375"/>
      <c r="H9" s="85"/>
      <c r="I9" s="247" t="s">
        <v>59</v>
      </c>
      <c r="J9" s="89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247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4.95" customHeight="1" x14ac:dyDescent="0.35">
      <c r="B13" s="404" t="s">
        <v>41</v>
      </c>
      <c r="C13" s="405"/>
      <c r="D13" s="406"/>
      <c r="E13" s="410" t="s">
        <v>244</v>
      </c>
      <c r="F13" s="411"/>
      <c r="G13" s="412"/>
      <c r="H13" s="89"/>
      <c r="I13" s="247"/>
      <c r="J13" s="8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266</v>
      </c>
      <c r="F14" s="414"/>
      <c r="G14" s="415"/>
      <c r="H14" s="89"/>
      <c r="I14" s="247" t="s">
        <v>288</v>
      </c>
      <c r="J14" s="8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89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504" t="s">
        <v>58</v>
      </c>
      <c r="J18" s="505"/>
      <c r="K18" s="505"/>
      <c r="L18" s="506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1685.46</v>
      </c>
      <c r="G19" s="103">
        <f>F19</f>
        <v>1685.46</v>
      </c>
      <c r="H19" s="85"/>
      <c r="I19" s="104" t="s">
        <v>61</v>
      </c>
      <c r="J19" s="105"/>
      <c r="K19" s="208"/>
      <c r="L19" s="209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9.0411818181818173</v>
      </c>
      <c r="G20" s="103">
        <f>F20</f>
        <v>9.0411818181818173</v>
      </c>
      <c r="H20" s="85"/>
      <c r="I20" s="426" t="s">
        <v>158</v>
      </c>
      <c r="J20" s="427"/>
      <c r="K20" s="427"/>
      <c r="L20" s="451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35">
      <c r="B21" s="98" t="s">
        <v>8</v>
      </c>
      <c r="C21" s="99" t="s">
        <v>176</v>
      </c>
      <c r="D21" s="107">
        <v>0.2</v>
      </c>
      <c r="E21" s="108">
        <v>0</v>
      </c>
      <c r="F21" s="106">
        <f>D21*1518</f>
        <v>303.60000000000002</v>
      </c>
      <c r="G21" s="103">
        <f>F21</f>
        <v>303.60000000000002</v>
      </c>
      <c r="H21" s="85"/>
      <c r="I21" s="479" t="s">
        <v>290</v>
      </c>
      <c r="J21" s="480"/>
      <c r="K21" s="480"/>
      <c r="L21" s="48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110"/>
      <c r="L22" s="111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14"/>
      <c r="L23" s="93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1989.06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504" t="s">
        <v>58</v>
      </c>
      <c r="J28" s="505"/>
      <c r="K28" s="505"/>
      <c r="L28" s="506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41.1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165.68869799999999</v>
      </c>
      <c r="H29" s="89"/>
      <c r="I29" s="426" t="s">
        <v>79</v>
      </c>
      <c r="J29" s="427"/>
      <c r="K29" s="427"/>
      <c r="L29" s="451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240.67625999999998</v>
      </c>
      <c r="H30" s="89"/>
      <c r="I30" s="113" t="s">
        <v>80</v>
      </c>
      <c r="J30" s="215"/>
      <c r="K30" s="215"/>
      <c r="L30" s="236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406.364958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161.73325328400003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568.09821128400006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51.7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504" t="s">
        <v>58</v>
      </c>
      <c r="J35" s="505"/>
      <c r="K35" s="505"/>
      <c r="L35" s="506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397.81200000000001</v>
      </c>
      <c r="H36" s="85"/>
      <c r="I36" s="90" t="s">
        <v>85</v>
      </c>
      <c r="J36" s="91"/>
      <c r="K36" s="91"/>
      <c r="L36" s="92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49.726500000000001</v>
      </c>
      <c r="H37" s="85"/>
      <c r="I37" s="90" t="s">
        <v>85</v>
      </c>
      <c r="J37" s="91"/>
      <c r="K37" s="91"/>
      <c r="L37" s="92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45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119.3436</v>
      </c>
      <c r="H38" s="138"/>
      <c r="I38" s="426" t="s">
        <v>263</v>
      </c>
      <c r="J38" s="427"/>
      <c r="K38" s="427"/>
      <c r="L38" s="451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29.835899999999999</v>
      </c>
      <c r="H39" s="85"/>
      <c r="I39" s="90" t="s">
        <v>85</v>
      </c>
      <c r="J39" s="91"/>
      <c r="K39" s="91"/>
      <c r="L39" s="92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19.890599999999999</v>
      </c>
      <c r="H40" s="85"/>
      <c r="I40" s="90" t="s">
        <v>85</v>
      </c>
      <c r="J40" s="91"/>
      <c r="K40" s="91"/>
      <c r="L40" s="92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11.93436</v>
      </c>
      <c r="H41" s="85"/>
      <c r="I41" s="90" t="s">
        <v>85</v>
      </c>
      <c r="J41" s="91"/>
      <c r="K41" s="91"/>
      <c r="L41" s="92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3.9781200000000001</v>
      </c>
      <c r="H42" s="85"/>
      <c r="I42" s="90" t="s">
        <v>85</v>
      </c>
      <c r="J42" s="91"/>
      <c r="K42" s="91"/>
      <c r="L42" s="92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159.12479999999999</v>
      </c>
      <c r="H43" s="85"/>
      <c r="I43" s="113" t="s">
        <v>85</v>
      </c>
      <c r="J43" s="114"/>
      <c r="K43" s="114"/>
      <c r="L43" s="9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791.64588000000003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504" t="s">
        <v>58</v>
      </c>
      <c r="J46" s="505"/>
      <c r="K46" s="505"/>
      <c r="L46" s="506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0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83.67240000000001</v>
      </c>
      <c r="H47" s="149"/>
      <c r="I47" s="426" t="s">
        <v>264</v>
      </c>
      <c r="J47" s="427"/>
      <c r="K47" s="427"/>
      <c r="L47" s="451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0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451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2.1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171</v>
      </c>
      <c r="J49" s="427"/>
      <c r="K49" s="427"/>
      <c r="L49" s="451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2.1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451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482" t="s">
        <v>248</v>
      </c>
      <c r="J51" s="483"/>
      <c r="K51" s="483"/>
      <c r="L51" s="209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248</v>
      </c>
      <c r="J52" s="208"/>
      <c r="K52" s="208"/>
      <c r="L52" s="209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248</v>
      </c>
      <c r="J53" s="208"/>
      <c r="K53" s="208"/>
      <c r="L53" s="209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36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594.07240000000002</v>
      </c>
      <c r="H55" s="85"/>
      <c r="I55" s="514"/>
      <c r="J55" s="514"/>
      <c r="K55" s="514"/>
      <c r="L55" s="514"/>
      <c r="M55" s="515"/>
      <c r="N55" s="515"/>
      <c r="O55" s="515"/>
      <c r="P55" s="515"/>
      <c r="Q55" s="515"/>
      <c r="R55" s="515"/>
      <c r="S55" s="515"/>
      <c r="T55" s="51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1953.8164912840002</v>
      </c>
      <c r="H56" s="85"/>
      <c r="I56" s="513"/>
      <c r="J56" s="513"/>
      <c r="K56" s="513"/>
      <c r="L56" s="513"/>
      <c r="M56" s="513"/>
      <c r="N56" s="513"/>
      <c r="O56" s="513"/>
      <c r="P56" s="513"/>
      <c r="Q56" s="513"/>
      <c r="R56" s="513"/>
      <c r="S56" s="513"/>
      <c r="T56" s="513"/>
      <c r="U56" s="220"/>
      <c r="V56" s="220"/>
      <c r="W56" s="220"/>
    </row>
    <row r="57" spans="2:23" ht="23.25" customHeight="1" x14ac:dyDescent="0.35">
      <c r="B57" s="448"/>
      <c r="C57" s="449"/>
      <c r="D57" s="449"/>
      <c r="E57" s="449"/>
      <c r="F57" s="449"/>
      <c r="G57" s="450"/>
      <c r="H57" s="85"/>
      <c r="I57" s="513"/>
      <c r="J57" s="513"/>
      <c r="K57" s="513"/>
      <c r="L57" s="513"/>
      <c r="M57" s="513"/>
      <c r="N57" s="513"/>
      <c r="O57" s="513"/>
      <c r="P57" s="513"/>
      <c r="Q57" s="513"/>
      <c r="R57" s="513"/>
      <c r="S57" s="513"/>
      <c r="T57" s="513"/>
      <c r="U57" s="220"/>
      <c r="V57" s="220"/>
      <c r="W57" s="220"/>
    </row>
    <row r="58" spans="2:23" ht="21.75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504" t="s">
        <v>58</v>
      </c>
      <c r="J59" s="505"/>
      <c r="K59" s="505"/>
      <c r="L59" s="506"/>
      <c r="M59" s="221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8.3540519999999994</v>
      </c>
      <c r="H60" s="85"/>
      <c r="I60" s="426" t="s">
        <v>109</v>
      </c>
      <c r="J60" s="427"/>
      <c r="K60" s="427"/>
      <c r="L60" s="285"/>
      <c r="M60" s="227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0.59671799999999997</v>
      </c>
      <c r="H61" s="85"/>
      <c r="I61" s="426" t="s">
        <v>109</v>
      </c>
      <c r="J61" s="427"/>
      <c r="K61" s="427"/>
      <c r="L61" s="285"/>
      <c r="M61" s="227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68.423664000000002</v>
      </c>
      <c r="H62" s="85"/>
      <c r="I62" s="426" t="s">
        <v>109</v>
      </c>
      <c r="J62" s="427"/>
      <c r="K62" s="427"/>
      <c r="L62" s="285"/>
      <c r="M62" s="227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7.7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38.587764</v>
      </c>
      <c r="H63" s="85"/>
      <c r="I63" s="426" t="s">
        <v>98</v>
      </c>
      <c r="J63" s="427"/>
      <c r="K63" s="427"/>
      <c r="L63" s="451"/>
      <c r="M63" s="229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15.357930072000002</v>
      </c>
      <c r="H64" s="85"/>
      <c r="I64" s="197"/>
      <c r="J64" s="198"/>
      <c r="K64" s="198"/>
      <c r="L64" s="238"/>
      <c r="M64" s="225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1.2332171999999999</v>
      </c>
      <c r="H65" s="85"/>
      <c r="I65" s="426" t="s">
        <v>109</v>
      </c>
      <c r="J65" s="427"/>
      <c r="K65" s="427"/>
      <c r="L65" s="285"/>
      <c r="M65" s="227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390" t="s">
        <v>52</v>
      </c>
      <c r="E66" s="391"/>
      <c r="F66" s="175">
        <f>SUM(F60:F65)</f>
        <v>0.45630000000000009</v>
      </c>
      <c r="G66" s="160">
        <f>SUM(G60:G65)</f>
        <v>132.553345272</v>
      </c>
      <c r="H66" s="85"/>
      <c r="I66" s="302" t="s">
        <v>262</v>
      </c>
      <c r="J66" s="215"/>
      <c r="K66" s="215"/>
      <c r="L66" s="236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88"/>
      <c r="M69" s="182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165.68869799999999</v>
      </c>
      <c r="H70" s="85"/>
      <c r="I70" s="177" t="s">
        <v>117</v>
      </c>
      <c r="J70" s="178"/>
      <c r="K70" s="178"/>
      <c r="L70" s="263"/>
      <c r="M70" s="232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27.647933999999999</v>
      </c>
      <c r="H71" s="85"/>
      <c r="I71" s="177" t="s">
        <v>109</v>
      </c>
      <c r="J71" s="178"/>
      <c r="K71" s="178"/>
      <c r="L71" s="285"/>
      <c r="M71" s="227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5.5693679999999999</v>
      </c>
      <c r="H72" s="85"/>
      <c r="I72" s="177" t="s">
        <v>109</v>
      </c>
      <c r="J72" s="178"/>
      <c r="K72" s="178"/>
      <c r="L72" s="285"/>
      <c r="M72" s="227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0.397812</v>
      </c>
      <c r="H73" s="85"/>
      <c r="I73" s="177" t="s">
        <v>109</v>
      </c>
      <c r="J73" s="178"/>
      <c r="K73" s="178"/>
      <c r="L73" s="285"/>
      <c r="M73" s="227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1.392342</v>
      </c>
      <c r="H74" s="85"/>
      <c r="I74" s="177" t="s">
        <v>109</v>
      </c>
      <c r="J74" s="178"/>
      <c r="K74" s="178"/>
      <c r="L74" s="285"/>
      <c r="M74" s="227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5.768273999999999</v>
      </c>
      <c r="H75" s="85"/>
      <c r="I75" s="177" t="s">
        <v>109</v>
      </c>
      <c r="J75" s="178"/>
      <c r="K75" s="178"/>
      <c r="L75" s="285"/>
      <c r="M75" s="227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8"/>
      <c r="L76" s="209"/>
      <c r="M76" s="221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206.46442799999997</v>
      </c>
      <c r="H77" s="85"/>
      <c r="I77" s="210"/>
      <c r="J77" s="208"/>
      <c r="K77" s="208"/>
      <c r="L77" s="209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82.172842344000003</v>
      </c>
      <c r="H78" s="85"/>
      <c r="I78" s="210"/>
      <c r="J78" s="208"/>
      <c r="K78" s="208"/>
      <c r="L78" s="209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288.63727034399994</v>
      </c>
      <c r="H79" s="85"/>
      <c r="I79" s="302" t="s">
        <v>262</v>
      </c>
      <c r="J79" s="215"/>
      <c r="K79" s="215"/>
      <c r="L79" s="236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24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247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247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247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248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70.5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88"/>
      <c r="M92" s="231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50.1" customHeight="1" x14ac:dyDescent="0.35">
      <c r="B93" s="134" t="s">
        <v>6</v>
      </c>
      <c r="C93" s="188" t="s">
        <v>34</v>
      </c>
      <c r="D93" s="189">
        <f>G24+G56+G66+G79+G89</f>
        <v>4364.0671069</v>
      </c>
      <c r="E93" s="190"/>
      <c r="F93" s="191">
        <v>0.05</v>
      </c>
      <c r="G93" s="103">
        <f>D93*F93</f>
        <v>218.20335534500001</v>
      </c>
      <c r="H93" s="85"/>
      <c r="I93" s="460" t="s">
        <v>120</v>
      </c>
      <c r="J93" s="461"/>
      <c r="K93" s="461"/>
      <c r="L93" s="263"/>
      <c r="M93" s="233"/>
      <c r="N93" s="478"/>
      <c r="O93" s="478"/>
      <c r="P93" s="478"/>
      <c r="Q93" s="478"/>
      <c r="R93" s="478"/>
      <c r="S93" s="478"/>
      <c r="T93" s="478"/>
      <c r="U93" s="478"/>
      <c r="V93" s="478"/>
      <c r="W93" s="220"/>
      <c r="X93" s="60"/>
    </row>
    <row r="94" spans="2:24" ht="50.1" customHeight="1" x14ac:dyDescent="0.3">
      <c r="B94" s="134" t="s">
        <v>7</v>
      </c>
      <c r="C94" s="188" t="s">
        <v>35</v>
      </c>
      <c r="D94" s="189">
        <f>G24+G56+G66+G79+G89+G93</f>
        <v>4582.2704622450001</v>
      </c>
      <c r="E94" s="190"/>
      <c r="F94" s="191">
        <v>0.1</v>
      </c>
      <c r="G94" s="103">
        <f>D94*F94</f>
        <v>458.22704622450004</v>
      </c>
      <c r="H94" s="85"/>
      <c r="I94" s="426" t="s">
        <v>121</v>
      </c>
      <c r="J94" s="427"/>
      <c r="K94" s="427"/>
      <c r="L94" s="451"/>
      <c r="M94" s="89"/>
      <c r="N94" s="89"/>
      <c r="O94" s="89"/>
      <c r="P94" s="478"/>
      <c r="Q94" s="478"/>
      <c r="R94" s="478"/>
      <c r="S94" s="478"/>
      <c r="T94" s="478"/>
      <c r="U94" s="478"/>
      <c r="V94" s="478"/>
      <c r="W94" s="478"/>
      <c r="X94" s="72"/>
    </row>
    <row r="95" spans="2:24" ht="50.1" customHeight="1" x14ac:dyDescent="0.35">
      <c r="B95" s="134" t="s">
        <v>8</v>
      </c>
      <c r="C95" s="192" t="s">
        <v>128</v>
      </c>
      <c r="D95" s="193">
        <f>D93+G93+G94</f>
        <v>5040.4975084694997</v>
      </c>
      <c r="E95" s="148"/>
      <c r="F95" s="151"/>
      <c r="G95" s="119">
        <f>D95/(1-E99)</f>
        <v>5679.43381236</v>
      </c>
      <c r="H95" s="85"/>
      <c r="I95" s="90" t="s">
        <v>140</v>
      </c>
      <c r="J95" s="91"/>
      <c r="K95" s="91"/>
      <c r="L95" s="92"/>
      <c r="M95" s="89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93.710657903940003</v>
      </c>
      <c r="H96" s="85"/>
      <c r="I96" s="90" t="s">
        <v>156</v>
      </c>
      <c r="J96" s="91"/>
      <c r="K96" s="91"/>
      <c r="L96" s="92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431.63696973935998</v>
      </c>
      <c r="H97" s="85"/>
      <c r="I97" s="90" t="s">
        <v>156</v>
      </c>
      <c r="J97" s="91"/>
      <c r="K97" s="91"/>
      <c r="L97" s="92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113.5886762472</v>
      </c>
      <c r="H98" s="85"/>
      <c r="I98" s="90" t="s">
        <v>137</v>
      </c>
      <c r="J98" s="91"/>
      <c r="K98" s="91"/>
      <c r="L98" s="92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8"/>
      <c r="L99" s="209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1315.36670546</v>
      </c>
      <c r="H100" s="85"/>
      <c r="I100" s="302" t="s">
        <v>262</v>
      </c>
      <c r="J100" s="215"/>
      <c r="K100" s="215"/>
      <c r="L100" s="236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4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1989.06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1953.8164912840002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132.553345272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288.63727034399994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1315.36670546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5679.43381236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28"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B91:G91"/>
    <mergeCell ref="N93:V93"/>
    <mergeCell ref="P94:W94"/>
    <mergeCell ref="C83:F83"/>
    <mergeCell ref="C84:F84"/>
    <mergeCell ref="C85:F85"/>
    <mergeCell ref="C88:F88"/>
    <mergeCell ref="E89:F89"/>
    <mergeCell ref="I94:L94"/>
    <mergeCell ref="I93:K93"/>
    <mergeCell ref="C86:F86"/>
    <mergeCell ref="C87:F87"/>
    <mergeCell ref="C76:E76"/>
    <mergeCell ref="C78:F78"/>
    <mergeCell ref="E79:F79"/>
    <mergeCell ref="B80:G80"/>
    <mergeCell ref="B81:G81"/>
    <mergeCell ref="C82:F82"/>
    <mergeCell ref="C73:E73"/>
    <mergeCell ref="C74:E74"/>
    <mergeCell ref="C75:E75"/>
    <mergeCell ref="C70:E70"/>
    <mergeCell ref="C71:E71"/>
    <mergeCell ref="C72:E72"/>
    <mergeCell ref="C65:E65"/>
    <mergeCell ref="I65:K65"/>
    <mergeCell ref="B67:G67"/>
    <mergeCell ref="B68:G68"/>
    <mergeCell ref="C69:E69"/>
    <mergeCell ref="I62:K62"/>
    <mergeCell ref="C63:E63"/>
    <mergeCell ref="C64:E64"/>
    <mergeCell ref="C60:E60"/>
    <mergeCell ref="I60:K60"/>
    <mergeCell ref="C61:E61"/>
    <mergeCell ref="I61:K61"/>
    <mergeCell ref="I63:L63"/>
    <mergeCell ref="E56:F56"/>
    <mergeCell ref="I56:T57"/>
    <mergeCell ref="B57:G57"/>
    <mergeCell ref="B58:G58"/>
    <mergeCell ref="C59:E59"/>
    <mergeCell ref="I59:L59"/>
    <mergeCell ref="C51:F51"/>
    <mergeCell ref="I51:K51"/>
    <mergeCell ref="C52:F52"/>
    <mergeCell ref="C53:F53"/>
    <mergeCell ref="C54:F54"/>
    <mergeCell ref="I55:T55"/>
    <mergeCell ref="B47:B48"/>
    <mergeCell ref="C47:C48"/>
    <mergeCell ref="G47:G48"/>
    <mergeCell ref="B49:B50"/>
    <mergeCell ref="C49:D50"/>
    <mergeCell ref="G49:G50"/>
    <mergeCell ref="C42:E42"/>
    <mergeCell ref="C43:E43"/>
    <mergeCell ref="B45:G45"/>
    <mergeCell ref="C46:F46"/>
    <mergeCell ref="I46:L46"/>
    <mergeCell ref="I47:L48"/>
    <mergeCell ref="I49:L50"/>
    <mergeCell ref="C39:E39"/>
    <mergeCell ref="C40:E40"/>
    <mergeCell ref="C41:E41"/>
    <mergeCell ref="C36:E36"/>
    <mergeCell ref="C37:E37"/>
    <mergeCell ref="C38:E38"/>
    <mergeCell ref="I38:L38"/>
    <mergeCell ref="C29:D29"/>
    <mergeCell ref="C30:D30"/>
    <mergeCell ref="C32:F32"/>
    <mergeCell ref="B34:G34"/>
    <mergeCell ref="C35:E35"/>
    <mergeCell ref="I35:L35"/>
    <mergeCell ref="E24:F24"/>
    <mergeCell ref="B25:G25"/>
    <mergeCell ref="B26:G26"/>
    <mergeCell ref="B27:G27"/>
    <mergeCell ref="C28:E28"/>
    <mergeCell ref="I28:L28"/>
    <mergeCell ref="I29:L29"/>
    <mergeCell ref="B16:G16"/>
    <mergeCell ref="B17:G17"/>
    <mergeCell ref="I18:L18"/>
    <mergeCell ref="E14:G14"/>
    <mergeCell ref="B15:D15"/>
    <mergeCell ref="E15:G15"/>
    <mergeCell ref="I20:L20"/>
    <mergeCell ref="I21:L21"/>
    <mergeCell ref="B10:D10"/>
    <mergeCell ref="E10:G10"/>
    <mergeCell ref="B11:D11"/>
    <mergeCell ref="E11:G11"/>
    <mergeCell ref="B12:G12"/>
    <mergeCell ref="E100:F100"/>
    <mergeCell ref="D110:F110"/>
    <mergeCell ref="I83:I84"/>
    <mergeCell ref="D66:E66"/>
    <mergeCell ref="B1:G1"/>
    <mergeCell ref="B2:D2"/>
    <mergeCell ref="E2:G2"/>
    <mergeCell ref="B3:D3"/>
    <mergeCell ref="E3:G3"/>
    <mergeCell ref="I1:L1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B13:D14"/>
    <mergeCell ref="E13:G13"/>
  </mergeCells>
  <hyperlinks>
    <hyperlink ref="J2" location="RESUMO!A1" display="&lt;- RESUMO"/>
    <hyperlink ref="I66" r:id="rId1"/>
    <hyperlink ref="I79" r:id="rId2"/>
    <hyperlink ref="I100" r:id="rId3"/>
    <hyperlink ref="I83:I84" location="'UNIFORMES E EPI''S'!A1" display="Valor obtido na aba &quot;Uniformes e Epi's&quot;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4"/>
  <sheetViews>
    <sheetView zoomScale="60" zoomScaleNormal="60" workbookViewId="0">
      <selection activeCell="E2" sqref="E2:G2"/>
    </sheetView>
  </sheetViews>
  <sheetFormatPr defaultColWidth="9.140625" defaultRowHeight="15" x14ac:dyDescent="0.25"/>
  <cols>
    <col min="1" max="1" width="3.28515625" customWidth="1"/>
    <col min="2" max="2" width="10.85546875" customWidth="1"/>
    <col min="3" max="3" width="63.42578125" customWidth="1"/>
    <col min="4" max="4" width="32.140625" customWidth="1"/>
    <col min="5" max="5" width="38.28515625" customWidth="1"/>
    <col min="6" max="6" width="42" customWidth="1"/>
    <col min="7" max="7" width="31.140625" customWidth="1"/>
    <col min="8" max="8" width="2.28515625" customWidth="1"/>
    <col min="9" max="9" width="60.7109375" customWidth="1"/>
    <col min="10" max="10" width="64.5703125" customWidth="1"/>
    <col min="11" max="11" width="52.5703125" customWidth="1"/>
    <col min="12" max="12" width="29" customWidth="1"/>
    <col min="13" max="13" width="26.85546875" customWidth="1"/>
    <col min="14" max="14" width="21.5703125" customWidth="1"/>
    <col min="15" max="15" width="10.7109375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  <col min="21" max="21" width="13.85546875" customWidth="1"/>
    <col min="22" max="23" width="10.42578125" customWidth="1"/>
  </cols>
  <sheetData>
    <row r="1" spans="2:23" ht="24.9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5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247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5" t="s">
        <v>312</v>
      </c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182</v>
      </c>
      <c r="F9" s="374"/>
      <c r="G9" s="375"/>
      <c r="H9" s="85"/>
      <c r="I9" s="247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247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44.25" customHeight="1" x14ac:dyDescent="0.35">
      <c r="B13" s="404" t="s">
        <v>41</v>
      </c>
      <c r="C13" s="405"/>
      <c r="D13" s="406"/>
      <c r="E13" s="474" t="s">
        <v>317</v>
      </c>
      <c r="F13" s="475"/>
      <c r="G13" s="476"/>
      <c r="H13" s="89"/>
      <c r="I13" s="247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177</v>
      </c>
      <c r="F14" s="414"/>
      <c r="G14" s="415"/>
      <c r="H14" s="89"/>
      <c r="I14" s="247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87"/>
      <c r="L18" s="182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1633.68</v>
      </c>
      <c r="G19" s="103">
        <f>F19</f>
        <v>1633.68</v>
      </c>
      <c r="H19" s="85"/>
      <c r="I19" s="104" t="s">
        <v>61</v>
      </c>
      <c r="J19" s="105"/>
      <c r="K19" s="208"/>
      <c r="L19" s="221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10.185818181818183</v>
      </c>
      <c r="G20" s="103">
        <f>F20</f>
        <v>10.185818181818183</v>
      </c>
      <c r="H20" s="85"/>
      <c r="I20" s="90" t="s">
        <v>158</v>
      </c>
      <c r="J20" s="91"/>
      <c r="K20" s="91"/>
      <c r="L20" s="183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35">
      <c r="B21" s="98" t="s">
        <v>8</v>
      </c>
      <c r="C21" s="99" t="s">
        <v>176</v>
      </c>
      <c r="D21" s="107">
        <v>0.4</v>
      </c>
      <c r="E21" s="108">
        <v>1</v>
      </c>
      <c r="F21" s="106">
        <f>D21*1518</f>
        <v>607.20000000000005</v>
      </c>
      <c r="G21" s="103">
        <f>F21</f>
        <v>607.20000000000005</v>
      </c>
      <c r="H21" s="85"/>
      <c r="I21" s="109" t="s">
        <v>267</v>
      </c>
      <c r="J21" s="110"/>
      <c r="K21" s="110"/>
      <c r="L21" s="222"/>
      <c r="M21" s="223"/>
      <c r="N21" s="223"/>
      <c r="O21" s="223"/>
      <c r="P21" s="223"/>
      <c r="Q21" s="223"/>
      <c r="R21" s="223"/>
      <c r="S21" s="223"/>
      <c r="T21" s="223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110"/>
      <c r="L22" s="222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14"/>
      <c r="L23" s="183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2240.88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53.25" customHeight="1" x14ac:dyDescent="0.35">
      <c r="B25" s="477" t="s">
        <v>70</v>
      </c>
      <c r="C25" s="477"/>
      <c r="D25" s="477"/>
      <c r="E25" s="477"/>
      <c r="F25" s="477"/>
      <c r="G25" s="477"/>
      <c r="H25" s="224"/>
      <c r="I25" s="224"/>
      <c r="J25" s="224"/>
      <c r="K25" s="224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4">
      <c r="B26" s="392"/>
      <c r="C26" s="374"/>
      <c r="D26" s="374"/>
      <c r="E26" s="374"/>
      <c r="F26" s="374"/>
      <c r="G26" s="375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x14ac:dyDescent="0.35">
      <c r="B27" s="393" t="s">
        <v>13</v>
      </c>
      <c r="C27" s="390"/>
      <c r="D27" s="390"/>
      <c r="E27" s="390"/>
      <c r="F27" s="390"/>
      <c r="G27" s="394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thickBot="1" x14ac:dyDescent="0.4">
      <c r="B28" s="395" t="s">
        <v>72</v>
      </c>
      <c r="C28" s="396"/>
      <c r="D28" s="396"/>
      <c r="E28" s="396"/>
      <c r="F28" s="396"/>
      <c r="G28" s="397"/>
      <c r="H28" s="89"/>
      <c r="I28" s="89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24.95" customHeight="1" x14ac:dyDescent="0.35">
      <c r="B29" s="94" t="s">
        <v>73</v>
      </c>
      <c r="C29" s="398" t="s">
        <v>74</v>
      </c>
      <c r="D29" s="399"/>
      <c r="E29" s="400"/>
      <c r="F29" s="96" t="s">
        <v>64</v>
      </c>
      <c r="G29" s="97" t="s">
        <v>67</v>
      </c>
      <c r="H29" s="89"/>
      <c r="I29" s="86" t="s">
        <v>58</v>
      </c>
      <c r="J29" s="87"/>
      <c r="K29" s="87"/>
      <c r="L29" s="182"/>
      <c r="M29" s="85"/>
      <c r="N29" s="85"/>
      <c r="O29" s="85"/>
      <c r="P29" s="85"/>
      <c r="Q29" s="85"/>
      <c r="R29" s="85"/>
      <c r="S29" s="85"/>
      <c r="T29" s="85"/>
      <c r="U29" s="220"/>
      <c r="V29" s="220"/>
      <c r="W29" s="220"/>
    </row>
    <row r="30" spans="2:23" ht="56.25" customHeight="1" x14ac:dyDescent="0.35">
      <c r="B30" s="98" t="s">
        <v>6</v>
      </c>
      <c r="C30" s="374" t="s">
        <v>75</v>
      </c>
      <c r="D30" s="418"/>
      <c r="E30" s="118" t="s">
        <v>76</v>
      </c>
      <c r="F30" s="118">
        <v>8.3299999999999999E-2</v>
      </c>
      <c r="G30" s="119">
        <f>G24*F30</f>
        <v>186.66530400000002</v>
      </c>
      <c r="H30" s="89"/>
      <c r="I30" s="426" t="s">
        <v>79</v>
      </c>
      <c r="J30" s="427"/>
      <c r="K30" s="427"/>
      <c r="L30" s="183"/>
      <c r="M30" s="89"/>
      <c r="N30" s="89"/>
      <c r="O30" s="89"/>
      <c r="P30" s="89"/>
      <c r="Q30" s="89"/>
      <c r="R30" s="89"/>
      <c r="S30" s="89"/>
      <c r="T30" s="89"/>
      <c r="U30" s="220"/>
      <c r="V30" s="220"/>
      <c r="W30" s="220"/>
    </row>
    <row r="31" spans="2:23" ht="24.95" customHeight="1" thickBot="1" x14ac:dyDescent="0.4">
      <c r="B31" s="98" t="s">
        <v>7</v>
      </c>
      <c r="C31" s="374" t="s">
        <v>48</v>
      </c>
      <c r="D31" s="418"/>
      <c r="E31" s="120" t="s">
        <v>77</v>
      </c>
      <c r="F31" s="120">
        <v>0.121</v>
      </c>
      <c r="G31" s="119">
        <f>G24*F31</f>
        <v>271.14648</v>
      </c>
      <c r="H31" s="89"/>
      <c r="I31" s="113" t="s">
        <v>80</v>
      </c>
      <c r="J31" s="215"/>
      <c r="K31" s="215"/>
      <c r="L31" s="221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4">
      <c r="B32" s="121"/>
      <c r="C32" s="122"/>
      <c r="D32" s="122"/>
      <c r="E32" s="123"/>
      <c r="F32" s="124" t="s">
        <v>71</v>
      </c>
      <c r="G32" s="125">
        <f>G30+G31</f>
        <v>457.81178399999999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35">
      <c r="B33" s="98" t="s">
        <v>8</v>
      </c>
      <c r="C33" s="420" t="s">
        <v>78</v>
      </c>
      <c r="D33" s="421"/>
      <c r="E33" s="421"/>
      <c r="F33" s="422"/>
      <c r="G33" s="126">
        <f>F45*G32</f>
        <v>182.20909003200003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24.95" customHeight="1" x14ac:dyDescent="0.4">
      <c r="B34" s="127"/>
      <c r="C34" s="128"/>
      <c r="D34" s="128"/>
      <c r="E34" s="128"/>
      <c r="F34" s="129" t="s">
        <v>84</v>
      </c>
      <c r="G34" s="130">
        <f>G32+G33</f>
        <v>640.02087403200005</v>
      </c>
      <c r="H34" s="89"/>
      <c r="I34" s="89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thickBot="1" x14ac:dyDescent="0.4">
      <c r="B35" s="423" t="s">
        <v>82</v>
      </c>
      <c r="C35" s="424"/>
      <c r="D35" s="424"/>
      <c r="E35" s="424"/>
      <c r="F35" s="424"/>
      <c r="G35" s="42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35">
      <c r="B36" s="131" t="s">
        <v>81</v>
      </c>
      <c r="C36" s="419" t="s">
        <v>83</v>
      </c>
      <c r="D36" s="419"/>
      <c r="E36" s="419"/>
      <c r="F36" s="132" t="s">
        <v>64</v>
      </c>
      <c r="G36" s="133" t="s">
        <v>67</v>
      </c>
      <c r="H36" s="85"/>
      <c r="I36" s="86" t="s">
        <v>58</v>
      </c>
      <c r="J36" s="87"/>
      <c r="K36" s="87"/>
      <c r="L36" s="182"/>
      <c r="M36" s="85"/>
      <c r="N36" s="85"/>
      <c r="O36" s="85"/>
      <c r="P36" s="85"/>
      <c r="Q36" s="85"/>
      <c r="R36" s="85"/>
      <c r="S36" s="85"/>
      <c r="T36" s="85"/>
      <c r="U36" s="220"/>
      <c r="V36" s="220"/>
      <c r="W36" s="220"/>
    </row>
    <row r="37" spans="2:23" ht="24.95" customHeight="1" x14ac:dyDescent="0.35">
      <c r="B37" s="134" t="s">
        <v>6</v>
      </c>
      <c r="C37" s="373" t="s">
        <v>14</v>
      </c>
      <c r="D37" s="374"/>
      <c r="E37" s="418"/>
      <c r="F37" s="118">
        <v>0.2</v>
      </c>
      <c r="G37" s="135">
        <f>G24*F37</f>
        <v>448.17600000000004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24.95" customHeight="1" x14ac:dyDescent="0.35">
      <c r="B38" s="134" t="s">
        <v>7</v>
      </c>
      <c r="C38" s="373" t="s">
        <v>15</v>
      </c>
      <c r="D38" s="374"/>
      <c r="E38" s="418"/>
      <c r="F38" s="120">
        <v>2.5000000000000001E-2</v>
      </c>
      <c r="G38" s="135">
        <f>G24*F38</f>
        <v>56.022000000000006</v>
      </c>
      <c r="H38" s="85"/>
      <c r="I38" s="90" t="s">
        <v>85</v>
      </c>
      <c r="J38" s="91"/>
      <c r="K38" s="91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42.75" customHeight="1" x14ac:dyDescent="0.35">
      <c r="B39" s="134" t="s">
        <v>8</v>
      </c>
      <c r="C39" s="373" t="s">
        <v>86</v>
      </c>
      <c r="D39" s="374"/>
      <c r="E39" s="418"/>
      <c r="F39" s="136">
        <v>0.06</v>
      </c>
      <c r="G39" s="137">
        <f>G24*F39</f>
        <v>134.4528</v>
      </c>
      <c r="H39" s="138"/>
      <c r="I39" s="426" t="s">
        <v>263</v>
      </c>
      <c r="J39" s="427"/>
      <c r="K39" s="427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35">
      <c r="B40" s="134" t="s">
        <v>9</v>
      </c>
      <c r="C40" s="373" t="s">
        <v>16</v>
      </c>
      <c r="D40" s="374"/>
      <c r="E40" s="418"/>
      <c r="F40" s="120">
        <v>1.4999999999999999E-2</v>
      </c>
      <c r="G40" s="135">
        <f>G24*F40</f>
        <v>33.613199999999999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35">
      <c r="B41" s="134" t="s">
        <v>10</v>
      </c>
      <c r="C41" s="373" t="s">
        <v>47</v>
      </c>
      <c r="D41" s="374"/>
      <c r="E41" s="418"/>
      <c r="F41" s="120">
        <v>0.01</v>
      </c>
      <c r="G41" s="135">
        <f>G24*F41</f>
        <v>22.408800000000003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35">
      <c r="B42" s="134" t="s">
        <v>12</v>
      </c>
      <c r="C42" s="373" t="s">
        <v>17</v>
      </c>
      <c r="D42" s="374"/>
      <c r="E42" s="418"/>
      <c r="F42" s="120">
        <v>6.0000000000000001E-3</v>
      </c>
      <c r="G42" s="135">
        <f>G24*F42</f>
        <v>13.44528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x14ac:dyDescent="0.35">
      <c r="B43" s="134" t="s">
        <v>18</v>
      </c>
      <c r="C43" s="373" t="s">
        <v>19</v>
      </c>
      <c r="D43" s="374"/>
      <c r="E43" s="418"/>
      <c r="F43" s="120">
        <v>2E-3</v>
      </c>
      <c r="G43" s="135">
        <f>G24*F43</f>
        <v>4.4817600000000004</v>
      </c>
      <c r="H43" s="85"/>
      <c r="I43" s="90" t="s">
        <v>85</v>
      </c>
      <c r="J43" s="91"/>
      <c r="K43" s="91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thickBot="1" x14ac:dyDescent="0.4">
      <c r="B44" s="134" t="s">
        <v>20</v>
      </c>
      <c r="C44" s="373" t="s">
        <v>21</v>
      </c>
      <c r="D44" s="374"/>
      <c r="E44" s="418"/>
      <c r="F44" s="120">
        <v>0.08</v>
      </c>
      <c r="G44" s="135">
        <f>G24*F44</f>
        <v>179.27040000000002</v>
      </c>
      <c r="H44" s="85"/>
      <c r="I44" s="113" t="s">
        <v>85</v>
      </c>
      <c r="J44" s="114"/>
      <c r="K44" s="114"/>
      <c r="L44" s="183"/>
      <c r="M44" s="89"/>
      <c r="N44" s="89"/>
      <c r="O44" s="89"/>
      <c r="P44" s="89"/>
      <c r="Q44" s="89"/>
      <c r="R44" s="89"/>
      <c r="S44" s="89"/>
      <c r="T44" s="89"/>
      <c r="U44" s="220"/>
      <c r="V44" s="220"/>
      <c r="W44" s="220"/>
    </row>
    <row r="45" spans="2:23" ht="24.95" customHeight="1" x14ac:dyDescent="0.35">
      <c r="B45" s="141"/>
      <c r="C45" s="142"/>
      <c r="D45" s="143"/>
      <c r="E45" s="144" t="s">
        <v>87</v>
      </c>
      <c r="F45" s="144">
        <f>SUM(F37:F44)</f>
        <v>0.39800000000000008</v>
      </c>
      <c r="G45" s="145">
        <f>SUM(G37:G44)</f>
        <v>891.87024000000008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thickBot="1" x14ac:dyDescent="0.4">
      <c r="B46" s="395" t="s">
        <v>22</v>
      </c>
      <c r="C46" s="396"/>
      <c r="D46" s="396"/>
      <c r="E46" s="396"/>
      <c r="F46" s="396"/>
      <c r="G46" s="397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24.95" customHeight="1" x14ac:dyDescent="0.35">
      <c r="B47" s="94" t="s">
        <v>88</v>
      </c>
      <c r="C47" s="399" t="s">
        <v>89</v>
      </c>
      <c r="D47" s="399"/>
      <c r="E47" s="399"/>
      <c r="F47" s="399"/>
      <c r="G47" s="97" t="s">
        <v>67</v>
      </c>
      <c r="H47" s="85"/>
      <c r="I47" s="86" t="s">
        <v>58</v>
      </c>
      <c r="J47" s="87"/>
      <c r="K47" s="87"/>
      <c r="L47" s="182"/>
      <c r="M47" s="85"/>
      <c r="N47" s="85"/>
      <c r="O47" s="85"/>
      <c r="P47" s="85"/>
      <c r="Q47" s="85"/>
      <c r="R47" s="85"/>
      <c r="S47" s="85"/>
      <c r="T47" s="85"/>
      <c r="U47" s="220"/>
      <c r="V47" s="220"/>
      <c r="W47" s="220"/>
    </row>
    <row r="48" spans="2:23" ht="24.95" customHeight="1" x14ac:dyDescent="0.35">
      <c r="B48" s="428" t="s">
        <v>6</v>
      </c>
      <c r="C48" s="430" t="s">
        <v>90</v>
      </c>
      <c r="D48" s="146" t="s">
        <v>91</v>
      </c>
      <c r="E48" s="147" t="s">
        <v>92</v>
      </c>
      <c r="F48" s="148" t="s">
        <v>94</v>
      </c>
      <c r="G48" s="432">
        <f>IF((D49*E49*F49)-(G19*0.06)&lt;0,0,((D49*E49*F49)-(G19*0.06)))</f>
        <v>27.979200000000006</v>
      </c>
      <c r="H48" s="149"/>
      <c r="I48" s="426" t="s">
        <v>264</v>
      </c>
      <c r="J48" s="427"/>
      <c r="K48" s="451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44.25" customHeight="1" x14ac:dyDescent="0.35">
      <c r="B49" s="429"/>
      <c r="C49" s="431"/>
      <c r="D49" s="150">
        <v>2</v>
      </c>
      <c r="E49" s="147">
        <v>4.2</v>
      </c>
      <c r="F49" s="151">
        <v>15</v>
      </c>
      <c r="G49" s="433"/>
      <c r="H49" s="149"/>
      <c r="I49" s="426"/>
      <c r="J49" s="427"/>
      <c r="K49" s="451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24.95" customHeight="1" x14ac:dyDescent="0.35">
      <c r="B50" s="428" t="s">
        <v>7</v>
      </c>
      <c r="C50" s="434" t="s">
        <v>93</v>
      </c>
      <c r="D50" s="435"/>
      <c r="E50" s="152" t="s">
        <v>92</v>
      </c>
      <c r="F50" s="153" t="s">
        <v>94</v>
      </c>
      <c r="G50" s="432">
        <f>(E51*F51)*(100%-20%)</f>
        <v>348</v>
      </c>
      <c r="H50" s="149"/>
      <c r="I50" s="426" t="s">
        <v>270</v>
      </c>
      <c r="J50" s="427"/>
      <c r="K50" s="427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48.75" customHeight="1" x14ac:dyDescent="0.35">
      <c r="B51" s="429"/>
      <c r="C51" s="436"/>
      <c r="D51" s="437"/>
      <c r="E51" s="154">
        <v>29</v>
      </c>
      <c r="F51" s="155">
        <v>15</v>
      </c>
      <c r="G51" s="433"/>
      <c r="H51" s="85"/>
      <c r="I51" s="426"/>
      <c r="J51" s="427"/>
      <c r="K51" s="427"/>
      <c r="L51" s="225"/>
      <c r="M51" s="226"/>
      <c r="N51" s="226"/>
      <c r="O51" s="226"/>
      <c r="P51" s="226"/>
      <c r="Q51" s="226"/>
      <c r="R51" s="226"/>
      <c r="S51" s="226"/>
      <c r="T51" s="226"/>
      <c r="U51" s="220"/>
      <c r="V51" s="220"/>
      <c r="W51" s="220"/>
    </row>
    <row r="52" spans="2:23" ht="24.95" customHeight="1" x14ac:dyDescent="0.35">
      <c r="B52" s="134" t="s">
        <v>8</v>
      </c>
      <c r="C52" s="438" t="s">
        <v>95</v>
      </c>
      <c r="D52" s="439"/>
      <c r="E52" s="439"/>
      <c r="F52" s="440"/>
      <c r="G52" s="137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9</v>
      </c>
      <c r="C53" s="438" t="s">
        <v>96</v>
      </c>
      <c r="D53" s="439"/>
      <c r="E53" s="439"/>
      <c r="F53" s="440"/>
      <c r="G53" s="156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x14ac:dyDescent="0.35">
      <c r="B54" s="134" t="s">
        <v>10</v>
      </c>
      <c r="C54" s="438" t="s">
        <v>97</v>
      </c>
      <c r="D54" s="439"/>
      <c r="E54" s="439"/>
      <c r="F54" s="440"/>
      <c r="G54" s="157">
        <v>0</v>
      </c>
      <c r="H54" s="112"/>
      <c r="I54" s="90" t="s">
        <v>248</v>
      </c>
      <c r="J54" s="91"/>
      <c r="K54" s="91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thickBot="1" x14ac:dyDescent="0.4">
      <c r="B55" s="134" t="s">
        <v>18</v>
      </c>
      <c r="C55" s="445" t="s">
        <v>11</v>
      </c>
      <c r="D55" s="446"/>
      <c r="E55" s="446"/>
      <c r="F55" s="447"/>
      <c r="G55" s="157"/>
      <c r="H55" s="112"/>
      <c r="I55" s="113" t="s">
        <v>154</v>
      </c>
      <c r="J55" s="215"/>
      <c r="K55" s="215"/>
      <c r="L55" s="221"/>
      <c r="M55" s="85"/>
      <c r="N55" s="85"/>
      <c r="O55" s="85"/>
      <c r="P55" s="85"/>
      <c r="Q55" s="85"/>
      <c r="R55" s="85"/>
      <c r="S55" s="85"/>
      <c r="T55" s="85"/>
      <c r="U55" s="220"/>
      <c r="V55" s="220"/>
      <c r="W55" s="220"/>
    </row>
    <row r="56" spans="2:23" ht="24.95" customHeight="1" x14ac:dyDescent="0.35">
      <c r="B56" s="141"/>
      <c r="C56" s="142"/>
      <c r="D56" s="142"/>
      <c r="E56" s="142"/>
      <c r="F56" s="158" t="s">
        <v>71</v>
      </c>
      <c r="G56" s="145">
        <f>SUM(G48:G55)</f>
        <v>375.97919999999999</v>
      </c>
      <c r="H56" s="85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220"/>
      <c r="V56" s="220"/>
      <c r="W56" s="220"/>
    </row>
    <row r="57" spans="2:23" ht="24.95" customHeight="1" x14ac:dyDescent="0.35">
      <c r="B57" s="115"/>
      <c r="C57" s="116"/>
      <c r="D57" s="116"/>
      <c r="E57" s="390" t="s">
        <v>23</v>
      </c>
      <c r="F57" s="391"/>
      <c r="G57" s="160">
        <f>G34+G45+G56</f>
        <v>1907.8703140320001</v>
      </c>
      <c r="H57" s="85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20"/>
      <c r="V57" s="220"/>
      <c r="W57" s="220"/>
    </row>
    <row r="58" spans="2:23" ht="24.95" customHeight="1" x14ac:dyDescent="0.35">
      <c r="B58" s="448"/>
      <c r="C58" s="449"/>
      <c r="D58" s="449"/>
      <c r="E58" s="449"/>
      <c r="F58" s="449"/>
      <c r="G58" s="450"/>
      <c r="H58" s="85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20"/>
      <c r="V58" s="220"/>
      <c r="W58" s="220"/>
    </row>
    <row r="59" spans="2:23" ht="24.95" customHeight="1" thickBot="1" x14ac:dyDescent="0.4">
      <c r="B59" s="393" t="s">
        <v>24</v>
      </c>
      <c r="C59" s="390"/>
      <c r="D59" s="390"/>
      <c r="E59" s="390"/>
      <c r="F59" s="390"/>
      <c r="G59" s="394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2" t="s">
        <v>99</v>
      </c>
      <c r="C60" s="441" t="s">
        <v>100</v>
      </c>
      <c r="D60" s="441"/>
      <c r="E60" s="441"/>
      <c r="F60" s="163" t="s">
        <v>64</v>
      </c>
      <c r="G60" s="164" t="s">
        <v>67</v>
      </c>
      <c r="H60" s="85"/>
      <c r="I60" s="86" t="s">
        <v>58</v>
      </c>
      <c r="J60" s="87"/>
      <c r="K60" s="87"/>
      <c r="L60" s="182"/>
      <c r="M60" s="85"/>
      <c r="N60" s="85"/>
      <c r="O60" s="85"/>
      <c r="P60" s="85"/>
      <c r="Q60" s="85"/>
      <c r="R60" s="85"/>
      <c r="S60" s="85"/>
      <c r="T60" s="85"/>
      <c r="U60" s="220"/>
      <c r="V60" s="220"/>
      <c r="W60" s="220"/>
    </row>
    <row r="61" spans="2:23" ht="24.95" customHeight="1" x14ac:dyDescent="0.35">
      <c r="B61" s="165" t="s">
        <v>6</v>
      </c>
      <c r="C61" s="442" t="s">
        <v>25</v>
      </c>
      <c r="D61" s="443"/>
      <c r="E61" s="444"/>
      <c r="F61" s="166">
        <v>4.1999999999999997E-3</v>
      </c>
      <c r="G61" s="167">
        <f>G24*F61</f>
        <v>9.4116959999999992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7</v>
      </c>
      <c r="C62" s="442" t="s">
        <v>26</v>
      </c>
      <c r="D62" s="443"/>
      <c r="E62" s="444"/>
      <c r="F62" s="166">
        <v>2.9999999999999997E-4</v>
      </c>
      <c r="G62" s="167">
        <f>G24*F62</f>
        <v>0.67226399999999997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24.95" customHeight="1" x14ac:dyDescent="0.35">
      <c r="B63" s="165" t="s">
        <v>8</v>
      </c>
      <c r="C63" s="168" t="s">
        <v>110</v>
      </c>
      <c r="D63" s="169"/>
      <c r="E63" s="170"/>
      <c r="F63" s="166">
        <v>3.44E-2</v>
      </c>
      <c r="G63" s="167">
        <f>G24*F63</f>
        <v>77.086272000000008</v>
      </c>
      <c r="H63" s="85"/>
      <c r="I63" s="426" t="s">
        <v>109</v>
      </c>
      <c r="J63" s="427"/>
      <c r="K63" s="427"/>
      <c r="L63" s="227"/>
      <c r="M63" s="228"/>
      <c r="N63" s="228"/>
      <c r="O63" s="228"/>
      <c r="P63" s="228"/>
      <c r="Q63" s="228"/>
      <c r="R63" s="228"/>
      <c r="S63" s="228"/>
      <c r="T63" s="228"/>
      <c r="U63" s="220"/>
      <c r="V63" s="220"/>
      <c r="W63" s="220"/>
    </row>
    <row r="64" spans="2:23" ht="87.75" customHeight="1" x14ac:dyDescent="0.35">
      <c r="B64" s="134" t="s">
        <v>9</v>
      </c>
      <c r="C64" s="445" t="s">
        <v>101</v>
      </c>
      <c r="D64" s="446"/>
      <c r="E64" s="447"/>
      <c r="F64" s="171">
        <v>1.9400000000000001E-2</v>
      </c>
      <c r="G64" s="172">
        <f>G24*F64</f>
        <v>43.473072000000002</v>
      </c>
      <c r="H64" s="85"/>
      <c r="I64" s="426" t="s">
        <v>98</v>
      </c>
      <c r="J64" s="427"/>
      <c r="K64" s="427"/>
      <c r="L64" s="229"/>
      <c r="M64" s="230"/>
      <c r="N64" s="230"/>
      <c r="O64" s="230"/>
      <c r="P64" s="230"/>
      <c r="Q64" s="230"/>
      <c r="R64" s="230"/>
      <c r="S64" s="230"/>
      <c r="T64" s="230"/>
      <c r="U64" s="220"/>
      <c r="V64" s="220"/>
      <c r="W64" s="220"/>
    </row>
    <row r="65" spans="2:23" ht="24.95" customHeight="1" x14ac:dyDescent="0.35">
      <c r="B65" s="134" t="s">
        <v>10</v>
      </c>
      <c r="C65" s="438" t="s">
        <v>102</v>
      </c>
      <c r="D65" s="439"/>
      <c r="E65" s="440"/>
      <c r="F65" s="120">
        <f>F64*F45</f>
        <v>7.7212000000000018E-3</v>
      </c>
      <c r="G65" s="103">
        <f>G64*F65</f>
        <v>0.3356642835264001</v>
      </c>
      <c r="H65" s="85"/>
      <c r="I65" s="197"/>
      <c r="J65" s="198"/>
      <c r="K65" s="198"/>
      <c r="L65" s="225"/>
      <c r="M65" s="226"/>
      <c r="N65" s="226"/>
      <c r="O65" s="226"/>
      <c r="P65" s="226"/>
      <c r="Q65" s="226"/>
      <c r="R65" s="226"/>
      <c r="S65" s="226"/>
      <c r="T65" s="226"/>
      <c r="U65" s="220"/>
      <c r="V65" s="220"/>
      <c r="W65" s="220"/>
    </row>
    <row r="66" spans="2:23" ht="24.95" customHeight="1" x14ac:dyDescent="0.35">
      <c r="B66" s="134" t="s">
        <v>12</v>
      </c>
      <c r="C66" s="438" t="s">
        <v>111</v>
      </c>
      <c r="D66" s="439"/>
      <c r="E66" s="440"/>
      <c r="F66" s="173" t="s">
        <v>112</v>
      </c>
      <c r="G66" s="103">
        <f>F66*G24</f>
        <v>1.3893456</v>
      </c>
      <c r="H66" s="85"/>
      <c r="I66" s="426" t="s">
        <v>109</v>
      </c>
      <c r="J66" s="427"/>
      <c r="K66" s="451"/>
      <c r="L66" s="227"/>
      <c r="M66" s="228"/>
      <c r="N66" s="228"/>
      <c r="O66" s="228"/>
      <c r="P66" s="228"/>
      <c r="Q66" s="228"/>
      <c r="R66" s="228"/>
      <c r="S66" s="228"/>
      <c r="T66" s="228"/>
      <c r="U66" s="220"/>
      <c r="V66" s="220"/>
      <c r="W66" s="220"/>
    </row>
    <row r="67" spans="2:23" ht="24.95" customHeight="1" thickBot="1" x14ac:dyDescent="0.4">
      <c r="B67" s="115"/>
      <c r="C67" s="116"/>
      <c r="D67" s="116"/>
      <c r="E67" s="174" t="s">
        <v>52</v>
      </c>
      <c r="F67" s="175">
        <f>SUM(F61:F66)</f>
        <v>6.6021200000000002E-2</v>
      </c>
      <c r="G67" s="160">
        <f>SUM(G61:G66)</f>
        <v>132.36831388352641</v>
      </c>
      <c r="H67" s="85"/>
      <c r="I67" s="457" t="s">
        <v>262</v>
      </c>
      <c r="J67" s="458"/>
      <c r="K67" s="459"/>
      <c r="L67" s="221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x14ac:dyDescent="0.35">
      <c r="B68" s="392"/>
      <c r="C68" s="374"/>
      <c r="D68" s="374"/>
      <c r="E68" s="374"/>
      <c r="F68" s="374"/>
      <c r="G68" s="37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thickBot="1" x14ac:dyDescent="0.4">
      <c r="B69" s="393" t="s">
        <v>27</v>
      </c>
      <c r="C69" s="390"/>
      <c r="D69" s="390"/>
      <c r="E69" s="390"/>
      <c r="F69" s="390"/>
      <c r="G69" s="394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220"/>
      <c r="V69" s="220"/>
      <c r="W69" s="220"/>
    </row>
    <row r="70" spans="2:23" ht="24.95" customHeight="1" x14ac:dyDescent="0.35">
      <c r="B70" s="162" t="s">
        <v>114</v>
      </c>
      <c r="C70" s="441" t="s">
        <v>115</v>
      </c>
      <c r="D70" s="441"/>
      <c r="E70" s="441"/>
      <c r="F70" s="163" t="s">
        <v>64</v>
      </c>
      <c r="G70" s="176" t="s">
        <v>67</v>
      </c>
      <c r="H70" s="85"/>
      <c r="I70" s="86" t="s">
        <v>58</v>
      </c>
      <c r="J70" s="87"/>
      <c r="K70" s="87"/>
      <c r="L70" s="182"/>
      <c r="M70" s="231"/>
      <c r="N70" s="231"/>
      <c r="O70" s="231"/>
      <c r="P70" s="231"/>
      <c r="Q70" s="231"/>
      <c r="R70" s="231"/>
      <c r="S70" s="231"/>
      <c r="T70" s="231"/>
      <c r="U70" s="220"/>
      <c r="V70" s="220"/>
      <c r="W70" s="220"/>
    </row>
    <row r="71" spans="2:23" ht="24.95" customHeight="1" x14ac:dyDescent="0.35">
      <c r="B71" s="165" t="s">
        <v>6</v>
      </c>
      <c r="C71" s="442" t="s">
        <v>103</v>
      </c>
      <c r="D71" s="443"/>
      <c r="E71" s="444"/>
      <c r="F71" s="166">
        <v>8.3299999999999999E-2</v>
      </c>
      <c r="G71" s="167">
        <f>(G19+G21)*F71</f>
        <v>186.66530400000002</v>
      </c>
      <c r="H71" s="85"/>
      <c r="I71" s="177" t="s">
        <v>117</v>
      </c>
      <c r="J71" s="178"/>
      <c r="K71" s="178"/>
      <c r="L71" s="232"/>
      <c r="M71" s="233"/>
      <c r="N71" s="233"/>
      <c r="O71" s="233"/>
      <c r="P71" s="233"/>
      <c r="Q71" s="233"/>
      <c r="R71" s="233"/>
      <c r="S71" s="233"/>
      <c r="T71" s="233"/>
      <c r="U71" s="220"/>
      <c r="V71" s="220"/>
      <c r="W71" s="220"/>
    </row>
    <row r="72" spans="2:23" ht="24.95" customHeight="1" x14ac:dyDescent="0.35">
      <c r="B72" s="165" t="s">
        <v>7</v>
      </c>
      <c r="C72" s="442" t="s">
        <v>116</v>
      </c>
      <c r="D72" s="443"/>
      <c r="E72" s="444"/>
      <c r="F72" s="166">
        <v>1.3899999999999999E-2</v>
      </c>
      <c r="G72" s="167">
        <f>G24*F72</f>
        <v>31.148232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65" t="s">
        <v>8</v>
      </c>
      <c r="C73" s="442" t="s">
        <v>104</v>
      </c>
      <c r="D73" s="443"/>
      <c r="E73" s="444"/>
      <c r="F73" s="166">
        <v>2.8E-3</v>
      </c>
      <c r="G73" s="167">
        <f>G24*F73</f>
        <v>6.274464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9</v>
      </c>
      <c r="C74" s="438" t="s">
        <v>113</v>
      </c>
      <c r="D74" s="439"/>
      <c r="E74" s="440"/>
      <c r="F74" s="171">
        <v>2.0000000000000001E-4</v>
      </c>
      <c r="G74" s="172">
        <f>G24*F74</f>
        <v>0.44817600000000002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10</v>
      </c>
      <c r="C75" s="438" t="s">
        <v>105</v>
      </c>
      <c r="D75" s="439"/>
      <c r="E75" s="440"/>
      <c r="F75" s="179">
        <v>6.9999999999999999E-4</v>
      </c>
      <c r="G75" s="103">
        <f>G24*F75</f>
        <v>1.568616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35">
      <c r="B76" s="134" t="s">
        <v>12</v>
      </c>
      <c r="C76" s="438" t="s">
        <v>106</v>
      </c>
      <c r="D76" s="439"/>
      <c r="E76" s="440"/>
      <c r="F76" s="179">
        <v>2.8999999999999998E-3</v>
      </c>
      <c r="G76" s="103">
        <f>G24*F76</f>
        <v>6.4985520000000001</v>
      </c>
      <c r="H76" s="85"/>
      <c r="I76" s="177" t="s">
        <v>109</v>
      </c>
      <c r="J76" s="178"/>
      <c r="K76" s="178"/>
      <c r="L76" s="227"/>
      <c r="M76" s="228"/>
      <c r="N76" s="228"/>
      <c r="O76" s="228"/>
      <c r="P76" s="228"/>
      <c r="Q76" s="228"/>
      <c r="R76" s="228"/>
      <c r="S76" s="228"/>
      <c r="T76" s="228"/>
      <c r="U76" s="220"/>
      <c r="V76" s="220"/>
      <c r="W76" s="220"/>
    </row>
    <row r="77" spans="2:23" ht="24.95" customHeight="1" x14ac:dyDescent="0.35">
      <c r="B77" s="134" t="s">
        <v>18</v>
      </c>
      <c r="C77" s="438" t="s">
        <v>28</v>
      </c>
      <c r="D77" s="439"/>
      <c r="E77" s="440"/>
      <c r="F77" s="180"/>
      <c r="G77" s="157"/>
      <c r="H77" s="85"/>
      <c r="I77" s="90" t="s">
        <v>154</v>
      </c>
      <c r="J77" s="208"/>
      <c r="K77" s="209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41"/>
      <c r="C78" s="142"/>
      <c r="D78" s="142"/>
      <c r="E78" s="95" t="s">
        <v>108</v>
      </c>
      <c r="F78" s="181">
        <f>SUM(F71:F77)</f>
        <v>0.1038</v>
      </c>
      <c r="G78" s="145">
        <f>SUM(G71:G77)</f>
        <v>232.60334399999999</v>
      </c>
      <c r="H78" s="85"/>
      <c r="I78" s="210"/>
      <c r="J78" s="208"/>
      <c r="K78" s="209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x14ac:dyDescent="0.35">
      <c r="B79" s="134" t="s">
        <v>20</v>
      </c>
      <c r="C79" s="373" t="s">
        <v>107</v>
      </c>
      <c r="D79" s="374"/>
      <c r="E79" s="374"/>
      <c r="F79" s="418"/>
      <c r="G79" s="103">
        <f>G78*F45</f>
        <v>92.576130912000011</v>
      </c>
      <c r="H79" s="85"/>
      <c r="I79" s="210"/>
      <c r="J79" s="208"/>
      <c r="K79" s="209"/>
      <c r="L79" s="85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4.95" customHeight="1" thickBot="1" x14ac:dyDescent="0.4">
      <c r="B80" s="115"/>
      <c r="C80" s="116"/>
      <c r="D80" s="116"/>
      <c r="E80" s="390" t="s">
        <v>29</v>
      </c>
      <c r="F80" s="391"/>
      <c r="G80" s="160">
        <f>G78+G79</f>
        <v>325.17947491199999</v>
      </c>
      <c r="H80" s="85"/>
      <c r="I80" s="457" t="s">
        <v>262</v>
      </c>
      <c r="J80" s="458"/>
      <c r="K80" s="459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x14ac:dyDescent="0.35">
      <c r="B81" s="392"/>
      <c r="C81" s="374"/>
      <c r="D81" s="374"/>
      <c r="E81" s="374"/>
      <c r="F81" s="374"/>
      <c r="G81" s="37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thickBot="1" x14ac:dyDescent="0.4">
      <c r="B82" s="393" t="s">
        <v>30</v>
      </c>
      <c r="C82" s="390"/>
      <c r="D82" s="390"/>
      <c r="E82" s="390"/>
      <c r="F82" s="390"/>
      <c r="G82" s="394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220"/>
      <c r="V82" s="220"/>
      <c r="W82" s="220"/>
    </row>
    <row r="83" spans="2:24" ht="24.95" customHeight="1" x14ac:dyDescent="0.35">
      <c r="B83" s="162" t="s">
        <v>152</v>
      </c>
      <c r="C83" s="441" t="s">
        <v>153</v>
      </c>
      <c r="D83" s="441"/>
      <c r="E83" s="441"/>
      <c r="F83" s="441"/>
      <c r="G83" s="176" t="s">
        <v>67</v>
      </c>
      <c r="H83" s="85"/>
      <c r="I83" s="86" t="s">
        <v>58</v>
      </c>
      <c r="J83" s="182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20"/>
      <c r="V83" s="220"/>
      <c r="W83" s="220"/>
    </row>
    <row r="84" spans="2:24" ht="24.95" customHeight="1" x14ac:dyDescent="0.35">
      <c r="B84" s="134" t="s">
        <v>6</v>
      </c>
      <c r="C84" s="438" t="s">
        <v>31</v>
      </c>
      <c r="D84" s="439"/>
      <c r="E84" s="439"/>
      <c r="F84" s="440"/>
      <c r="G84" s="103">
        <v>0</v>
      </c>
      <c r="H84" s="85"/>
      <c r="I84" s="452" t="s">
        <v>245</v>
      </c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35">
      <c r="B85" s="134" t="s">
        <v>7</v>
      </c>
      <c r="C85" s="438" t="s">
        <v>169</v>
      </c>
      <c r="D85" s="439"/>
      <c r="E85" s="439"/>
      <c r="F85" s="440"/>
      <c r="G85" s="103">
        <v>0</v>
      </c>
      <c r="H85" s="85"/>
      <c r="I85" s="452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6" customHeight="1" x14ac:dyDescent="0.35">
      <c r="B86" s="134" t="s">
        <v>8</v>
      </c>
      <c r="C86" s="445" t="s">
        <v>32</v>
      </c>
      <c r="D86" s="446"/>
      <c r="E86" s="446"/>
      <c r="F86" s="447"/>
      <c r="G86" s="103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6" customHeight="1" x14ac:dyDescent="0.35">
      <c r="B87" s="134" t="s">
        <v>9</v>
      </c>
      <c r="C87" s="445" t="s">
        <v>326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6" customHeight="1" x14ac:dyDescent="0.35">
      <c r="B88" s="134" t="s">
        <v>10</v>
      </c>
      <c r="C88" s="445" t="s">
        <v>327</v>
      </c>
      <c r="D88" s="446"/>
      <c r="E88" s="446"/>
      <c r="F88" s="447"/>
      <c r="G88" s="135">
        <v>0</v>
      </c>
      <c r="H88" s="85"/>
      <c r="I88" s="90"/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thickBot="1" x14ac:dyDescent="0.4">
      <c r="B89" s="134" t="s">
        <v>12</v>
      </c>
      <c r="C89" s="438" t="s">
        <v>11</v>
      </c>
      <c r="D89" s="439"/>
      <c r="E89" s="439"/>
      <c r="F89" s="440"/>
      <c r="G89" s="157">
        <v>0</v>
      </c>
      <c r="H89" s="85"/>
      <c r="I89" s="113" t="s">
        <v>154</v>
      </c>
      <c r="J89" s="221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4.95" customHeight="1" x14ac:dyDescent="0.35">
      <c r="B90" s="115"/>
      <c r="C90" s="116"/>
      <c r="D90" s="116"/>
      <c r="E90" s="390" t="s">
        <v>51</v>
      </c>
      <c r="F90" s="391"/>
      <c r="G90" s="160">
        <f>SUM(G84:G89)</f>
        <v>0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x14ac:dyDescent="0.35">
      <c r="B91" s="184"/>
      <c r="C91" s="89"/>
      <c r="D91" s="89"/>
      <c r="E91" s="185"/>
      <c r="F91" s="185"/>
      <c r="G91" s="186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24.95" customHeight="1" thickBot="1" x14ac:dyDescent="0.4">
      <c r="B92" s="393" t="s">
        <v>33</v>
      </c>
      <c r="C92" s="390"/>
      <c r="D92" s="390"/>
      <c r="E92" s="390"/>
      <c r="F92" s="390"/>
      <c r="G92" s="394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220"/>
      <c r="V92" s="220"/>
      <c r="W92" s="220"/>
    </row>
    <row r="93" spans="2:24" ht="44.25" customHeight="1" x14ac:dyDescent="0.35">
      <c r="B93" s="162" t="s">
        <v>118</v>
      </c>
      <c r="C93" s="187" t="s">
        <v>119</v>
      </c>
      <c r="D93" s="187" t="s">
        <v>139</v>
      </c>
      <c r="E93" s="187" t="s">
        <v>125</v>
      </c>
      <c r="F93" s="187" t="s">
        <v>127</v>
      </c>
      <c r="G93" s="176" t="s">
        <v>67</v>
      </c>
      <c r="H93" s="85"/>
      <c r="I93" s="86" t="s">
        <v>58</v>
      </c>
      <c r="J93" s="87"/>
      <c r="K93" s="87"/>
      <c r="L93" s="182"/>
      <c r="M93" s="231"/>
      <c r="N93" s="231"/>
      <c r="O93" s="231"/>
      <c r="P93" s="231"/>
      <c r="Q93" s="231"/>
      <c r="R93" s="231"/>
      <c r="S93" s="231"/>
      <c r="T93" s="231"/>
      <c r="U93" s="220"/>
      <c r="V93" s="220"/>
      <c r="W93" s="220"/>
      <c r="X93" s="60"/>
    </row>
    <row r="94" spans="2:24" ht="59.25" customHeight="1" x14ac:dyDescent="0.35">
      <c r="B94" s="134" t="s">
        <v>6</v>
      </c>
      <c r="C94" s="188" t="s">
        <v>34</v>
      </c>
      <c r="D94" s="189">
        <f>G24+G57+G67+G80+G90</f>
        <v>4606.2981028275271</v>
      </c>
      <c r="E94" s="190"/>
      <c r="F94" s="191">
        <v>0.05</v>
      </c>
      <c r="G94" s="103">
        <f>D94*F94</f>
        <v>230.31490514137636</v>
      </c>
      <c r="H94" s="85"/>
      <c r="I94" s="460" t="s">
        <v>120</v>
      </c>
      <c r="J94" s="461"/>
      <c r="K94" s="461"/>
      <c r="L94" s="232"/>
      <c r="M94" s="233"/>
      <c r="N94" s="478"/>
      <c r="O94" s="478"/>
      <c r="P94" s="478"/>
      <c r="Q94" s="478"/>
      <c r="R94" s="478"/>
      <c r="S94" s="478"/>
      <c r="T94" s="478"/>
      <c r="U94" s="478"/>
      <c r="V94" s="478"/>
      <c r="W94" s="220"/>
      <c r="X94" s="60"/>
    </row>
    <row r="95" spans="2:24" ht="59.25" customHeight="1" x14ac:dyDescent="0.3">
      <c r="B95" s="134" t="s">
        <v>7</v>
      </c>
      <c r="C95" s="188" t="s">
        <v>35</v>
      </c>
      <c r="D95" s="189">
        <f>G24+G57+G67+G80+G90+G94</f>
        <v>4836.6130079689037</v>
      </c>
      <c r="E95" s="190"/>
      <c r="F95" s="191">
        <v>0.1</v>
      </c>
      <c r="G95" s="103">
        <f>D95*F95</f>
        <v>483.66130079689037</v>
      </c>
      <c r="H95" s="85"/>
      <c r="I95" s="426" t="s">
        <v>121</v>
      </c>
      <c r="J95" s="427"/>
      <c r="K95" s="427"/>
      <c r="L95" s="183"/>
      <c r="M95" s="89"/>
      <c r="N95" s="89"/>
      <c r="O95" s="89"/>
      <c r="P95" s="478"/>
      <c r="Q95" s="478"/>
      <c r="R95" s="478"/>
      <c r="S95" s="478"/>
      <c r="T95" s="478"/>
      <c r="U95" s="478"/>
      <c r="V95" s="478"/>
      <c r="W95" s="478"/>
      <c r="X95" s="72"/>
    </row>
    <row r="96" spans="2:24" ht="24.95" customHeight="1" x14ac:dyDescent="0.35">
      <c r="B96" s="134" t="s">
        <v>8</v>
      </c>
      <c r="C96" s="192" t="s">
        <v>128</v>
      </c>
      <c r="D96" s="193">
        <f>D94+G94+G95</f>
        <v>5320.2743087657946</v>
      </c>
      <c r="E96" s="148"/>
      <c r="F96" s="151"/>
      <c r="G96" s="119">
        <f>D96/(1-E100)</f>
        <v>5994.6752774825854</v>
      </c>
      <c r="H96" s="85"/>
      <c r="I96" s="90" t="s">
        <v>140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36</v>
      </c>
      <c r="D97" s="194"/>
      <c r="E97" s="195">
        <v>1.6500000000000001E-2</v>
      </c>
      <c r="F97" s="179"/>
      <c r="G97" s="119">
        <f>G96*E97</f>
        <v>98.912142078462665</v>
      </c>
      <c r="H97" s="85"/>
      <c r="I97" s="90" t="s">
        <v>156</v>
      </c>
      <c r="J97" s="91"/>
      <c r="K97" s="91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9</v>
      </c>
      <c r="C98" s="99" t="s">
        <v>37</v>
      </c>
      <c r="D98" s="194"/>
      <c r="E98" s="195">
        <v>7.5999999999999998E-2</v>
      </c>
      <c r="F98" s="179"/>
      <c r="G98" s="119">
        <f>G96*E98</f>
        <v>455.59532108867649</v>
      </c>
      <c r="H98" s="85"/>
      <c r="I98" s="90" t="s">
        <v>156</v>
      </c>
      <c r="J98" s="91"/>
      <c r="K98" s="91"/>
      <c r="L98" s="183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35">
      <c r="B99" s="134" t="s">
        <v>12</v>
      </c>
      <c r="C99" s="99" t="s">
        <v>38</v>
      </c>
      <c r="D99" s="194"/>
      <c r="E99" s="196">
        <v>0.02</v>
      </c>
      <c r="F99" s="196"/>
      <c r="G99" s="119">
        <f>G96*E99</f>
        <v>119.89350554965171</v>
      </c>
      <c r="H99" s="85"/>
      <c r="I99" s="90" t="s">
        <v>137</v>
      </c>
      <c r="J99" s="91"/>
      <c r="K99" s="92"/>
      <c r="L99" s="89"/>
      <c r="M99" s="89"/>
      <c r="N99" s="89"/>
      <c r="O99" s="89"/>
      <c r="P99" s="89"/>
      <c r="Q99" s="89"/>
      <c r="R99" s="89"/>
      <c r="S99" s="89"/>
      <c r="T99" s="89"/>
      <c r="U99" s="220"/>
      <c r="V99" s="220"/>
      <c r="W99" s="220"/>
      <c r="X99" s="60"/>
    </row>
    <row r="100" spans="2:24" ht="24.95" customHeight="1" x14ac:dyDescent="0.35">
      <c r="B100" s="134"/>
      <c r="C100" s="99"/>
      <c r="D100" s="129" t="s">
        <v>126</v>
      </c>
      <c r="E100" s="199">
        <f>E97+E98+E99</f>
        <v>0.1125</v>
      </c>
      <c r="F100" s="196"/>
      <c r="G100" s="119"/>
      <c r="H100" s="85"/>
      <c r="I100" s="210"/>
      <c r="J100" s="208"/>
      <c r="K100" s="209"/>
      <c r="L100" s="85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24.95" customHeight="1" thickBot="1" x14ac:dyDescent="0.4">
      <c r="B101" s="115"/>
      <c r="C101" s="116"/>
      <c r="D101" s="116"/>
      <c r="E101" s="200"/>
      <c r="F101" s="200" t="s">
        <v>53</v>
      </c>
      <c r="G101" s="117">
        <f>G94+G95+G97+G98+G99</f>
        <v>1388.3771746550576</v>
      </c>
      <c r="H101" s="85"/>
      <c r="I101" s="457" t="s">
        <v>262</v>
      </c>
      <c r="J101" s="458"/>
      <c r="K101" s="459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thickBot="1" x14ac:dyDescent="0.4">
      <c r="B102" s="465"/>
      <c r="C102" s="466"/>
      <c r="D102" s="466"/>
      <c r="E102" s="466"/>
      <c r="F102" s="466"/>
      <c r="G102" s="467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68" t="s">
        <v>129</v>
      </c>
      <c r="C103" s="469"/>
      <c r="D103" s="469"/>
      <c r="E103" s="469"/>
      <c r="F103" s="469"/>
      <c r="G103" s="47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471" t="s">
        <v>130</v>
      </c>
      <c r="C104" s="441"/>
      <c r="D104" s="441"/>
      <c r="E104" s="441"/>
      <c r="F104" s="441"/>
      <c r="G104" s="201" t="s">
        <v>67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6</v>
      </c>
      <c r="C105" s="438" t="s">
        <v>131</v>
      </c>
      <c r="D105" s="439"/>
      <c r="E105" s="439"/>
      <c r="F105" s="440"/>
      <c r="G105" s="119">
        <f>G24</f>
        <v>2240.88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7</v>
      </c>
      <c r="C106" s="438" t="s">
        <v>132</v>
      </c>
      <c r="D106" s="439"/>
      <c r="E106" s="439"/>
      <c r="F106" s="440"/>
      <c r="G106" s="119">
        <f>G57</f>
        <v>1907.8703140320001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8</v>
      </c>
      <c r="C107" s="438" t="s">
        <v>133</v>
      </c>
      <c r="D107" s="439"/>
      <c r="E107" s="439"/>
      <c r="F107" s="440"/>
      <c r="G107" s="103">
        <f>G67</f>
        <v>132.36831388352641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9</v>
      </c>
      <c r="C108" s="438" t="s">
        <v>134</v>
      </c>
      <c r="D108" s="439"/>
      <c r="E108" s="439"/>
      <c r="F108" s="440"/>
      <c r="G108" s="103">
        <f>G80</f>
        <v>325.17947491199999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x14ac:dyDescent="0.35">
      <c r="B109" s="98" t="s">
        <v>10</v>
      </c>
      <c r="C109" s="438" t="s">
        <v>135</v>
      </c>
      <c r="D109" s="439"/>
      <c r="E109" s="439"/>
      <c r="F109" s="440"/>
      <c r="G109" s="103">
        <f>G90</f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2" t="s">
        <v>12</v>
      </c>
      <c r="C110" s="462" t="s">
        <v>136</v>
      </c>
      <c r="D110" s="463"/>
      <c r="E110" s="463"/>
      <c r="F110" s="464"/>
      <c r="G110" s="203">
        <f>G101</f>
        <v>1388.3771746550576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24.95" customHeight="1" thickBot="1" x14ac:dyDescent="0.4">
      <c r="B111" s="204"/>
      <c r="C111" s="205"/>
      <c r="D111" s="453" t="s">
        <v>138</v>
      </c>
      <c r="E111" s="453"/>
      <c r="F111" s="454"/>
      <c r="G111" s="206">
        <f>SUM(G105:G110)</f>
        <v>5994.6752774825845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220"/>
      <c r="V111" s="220"/>
      <c r="W111" s="220"/>
    </row>
    <row r="112" spans="2:24" ht="18" customHeight="1" x14ac:dyDescent="0.25">
      <c r="B112" s="3"/>
      <c r="C112" s="3"/>
      <c r="D112" s="3"/>
      <c r="E112" s="3"/>
      <c r="F112" s="4"/>
      <c r="G112" s="5"/>
    </row>
    <row r="113" spans="3:14" ht="20.25" x14ac:dyDescent="0.3">
      <c r="C113" s="13"/>
    </row>
    <row r="114" spans="3:14" x14ac:dyDescent="0.25"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</sheetData>
  <sheetProtection deleteColumns="0"/>
  <mergeCells count="120">
    <mergeCell ref="D111:F111"/>
    <mergeCell ref="I1:K1"/>
    <mergeCell ref="I30:K30"/>
    <mergeCell ref="I39:K39"/>
    <mergeCell ref="I48:K49"/>
    <mergeCell ref="I50:K51"/>
    <mergeCell ref="I64:K64"/>
    <mergeCell ref="I67:K67"/>
    <mergeCell ref="I80:K80"/>
    <mergeCell ref="I101:K101"/>
    <mergeCell ref="I94:K94"/>
    <mergeCell ref="I95:K95"/>
    <mergeCell ref="C110:F110"/>
    <mergeCell ref="B104:F104"/>
    <mergeCell ref="C105:F105"/>
    <mergeCell ref="C106:F106"/>
    <mergeCell ref="C107:F107"/>
    <mergeCell ref="C108:F108"/>
    <mergeCell ref="C109:F109"/>
    <mergeCell ref="B102:G102"/>
    <mergeCell ref="B103:G103"/>
    <mergeCell ref="C89:F89"/>
    <mergeCell ref="E90:F90"/>
    <mergeCell ref="B92:G92"/>
    <mergeCell ref="N94:V94"/>
    <mergeCell ref="P95:W95"/>
    <mergeCell ref="B82:G82"/>
    <mergeCell ref="C83:F83"/>
    <mergeCell ref="C84:F84"/>
    <mergeCell ref="C85:F85"/>
    <mergeCell ref="C86:F86"/>
    <mergeCell ref="C76:E76"/>
    <mergeCell ref="C77:E77"/>
    <mergeCell ref="C79:F79"/>
    <mergeCell ref="E80:F80"/>
    <mergeCell ref="B81:G81"/>
    <mergeCell ref="I84:I85"/>
    <mergeCell ref="C87:F87"/>
    <mergeCell ref="C88:F88"/>
    <mergeCell ref="C73:E73"/>
    <mergeCell ref="C74:E74"/>
    <mergeCell ref="C75:E75"/>
    <mergeCell ref="B69:G69"/>
    <mergeCell ref="C70:E70"/>
    <mergeCell ref="C71:E71"/>
    <mergeCell ref="C72:E72"/>
    <mergeCell ref="C65:E65"/>
    <mergeCell ref="C66:E66"/>
    <mergeCell ref="I66:K66"/>
    <mergeCell ref="B68:G68"/>
    <mergeCell ref="C62:E62"/>
    <mergeCell ref="I62:K62"/>
    <mergeCell ref="I63:K63"/>
    <mergeCell ref="C64:E64"/>
    <mergeCell ref="B59:G59"/>
    <mergeCell ref="C60:E60"/>
    <mergeCell ref="C61:E61"/>
    <mergeCell ref="I61:K61"/>
    <mergeCell ref="C53:F53"/>
    <mergeCell ref="C54:F54"/>
    <mergeCell ref="C55:F55"/>
    <mergeCell ref="E57:F57"/>
    <mergeCell ref="B58:G58"/>
    <mergeCell ref="B50:B51"/>
    <mergeCell ref="C50:D51"/>
    <mergeCell ref="G50:G51"/>
    <mergeCell ref="C52:F52"/>
    <mergeCell ref="B46:G46"/>
    <mergeCell ref="C47:F47"/>
    <mergeCell ref="B48:B49"/>
    <mergeCell ref="C48:C49"/>
    <mergeCell ref="G48:G49"/>
    <mergeCell ref="C42:E42"/>
    <mergeCell ref="C43:E43"/>
    <mergeCell ref="C44:E44"/>
    <mergeCell ref="C39:E39"/>
    <mergeCell ref="C40:E40"/>
    <mergeCell ref="C41:E41"/>
    <mergeCell ref="B35:G35"/>
    <mergeCell ref="C36:E36"/>
    <mergeCell ref="C37:E37"/>
    <mergeCell ref="C38:E38"/>
    <mergeCell ref="C29:E29"/>
    <mergeCell ref="C30:D30"/>
    <mergeCell ref="C31:D31"/>
    <mergeCell ref="C33:F33"/>
    <mergeCell ref="E24:F24"/>
    <mergeCell ref="B25:G25"/>
    <mergeCell ref="B26:G26"/>
    <mergeCell ref="B27:G27"/>
    <mergeCell ref="B28:G28"/>
    <mergeCell ref="B17:G17"/>
    <mergeCell ref="B13:D14"/>
    <mergeCell ref="E13:G13"/>
    <mergeCell ref="E14:G14"/>
    <mergeCell ref="B15:D15"/>
    <mergeCell ref="E15:G15"/>
    <mergeCell ref="B10:D10"/>
    <mergeCell ref="E10:G10"/>
    <mergeCell ref="B11:D11"/>
    <mergeCell ref="E11:G11"/>
    <mergeCell ref="B12:G12"/>
    <mergeCell ref="B9:D9"/>
    <mergeCell ref="E9:G9"/>
    <mergeCell ref="B4:D4"/>
    <mergeCell ref="E4:G4"/>
    <mergeCell ref="B5:D5"/>
    <mergeCell ref="E5:G5"/>
    <mergeCell ref="B6:D6"/>
    <mergeCell ref="E6:G6"/>
    <mergeCell ref="B16:G16"/>
    <mergeCell ref="B1:G1"/>
    <mergeCell ref="B2:D2"/>
    <mergeCell ref="E2:G2"/>
    <mergeCell ref="B3:D3"/>
    <mergeCell ref="E3:G3"/>
    <mergeCell ref="B7:D7"/>
    <mergeCell ref="E7:G7"/>
    <mergeCell ref="B8:D8"/>
    <mergeCell ref="E8:G8"/>
  </mergeCells>
  <hyperlinks>
    <hyperlink ref="J2" location="RESUMO!A1" display="RESUMO"/>
    <hyperlink ref="I84:I85" location="'UNIFORMES E EPI''S'!A1" display="Valor obtido na aba &quot;Uniformes e Epi's&quot;"/>
    <hyperlink ref="I67:K67" r:id="rId1" display="¹Link: https://transparencia.stj.jus.br/wp-content/uploads/Manual_do_Modelo_de_Planilhas_de_Custos_do_STJ.pdf"/>
    <hyperlink ref="I80:K80" r:id="rId2" display="¹Link: https://transparencia.stj.jus.br/wp-content/uploads/Manual_do_Modelo_de_Planilhas_de_Custos_do_STJ.pdf"/>
    <hyperlink ref="I101:K101" r:id="rId3" display="¹Link: https://transparencia.stj.jus.br/wp-content/uploads/Manual_do_Modelo_de_Planilhas_de_Custos_do_STJ.pdf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6" fitToHeight="0" orientation="portrait" r:id="rId4"/>
  <ignoredErrors>
    <ignoredError sqref="F66" numberStoredAsText="1"/>
  </ignoredErrors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4"/>
  <sheetViews>
    <sheetView zoomScale="60" zoomScaleNormal="60" workbookViewId="0">
      <selection activeCell="E2" sqref="E2:G2"/>
    </sheetView>
  </sheetViews>
  <sheetFormatPr defaultColWidth="9.140625" defaultRowHeight="15" x14ac:dyDescent="0.25"/>
  <cols>
    <col min="1" max="1" width="3.28515625" customWidth="1"/>
    <col min="2" max="2" width="10.85546875" customWidth="1"/>
    <col min="3" max="3" width="63.42578125" customWidth="1"/>
    <col min="4" max="4" width="32.140625" customWidth="1"/>
    <col min="5" max="5" width="38.28515625" customWidth="1"/>
    <col min="6" max="6" width="42" customWidth="1"/>
    <col min="7" max="7" width="31.140625" customWidth="1"/>
    <col min="8" max="8" width="2.28515625" customWidth="1"/>
    <col min="9" max="9" width="60.7109375" customWidth="1"/>
    <col min="10" max="10" width="64.5703125" customWidth="1"/>
    <col min="11" max="11" width="52.5703125" customWidth="1"/>
    <col min="12" max="12" width="29" customWidth="1"/>
    <col min="13" max="13" width="26.85546875" customWidth="1"/>
    <col min="14" max="14" width="21.5703125" customWidth="1"/>
    <col min="15" max="15" width="10.7109375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  <col min="21" max="21" width="13.85546875" customWidth="1"/>
    <col min="22" max="23" width="10.42578125" customWidth="1"/>
  </cols>
  <sheetData>
    <row r="1" spans="2:23" ht="24.95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5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247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5" t="s">
        <v>312</v>
      </c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182</v>
      </c>
      <c r="F9" s="374"/>
      <c r="G9" s="375"/>
      <c r="H9" s="85"/>
      <c r="I9" s="247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24.95" customHeight="1" x14ac:dyDescent="0.4">
      <c r="B12" s="384"/>
      <c r="C12" s="385"/>
      <c r="D12" s="385"/>
      <c r="E12" s="385"/>
      <c r="F12" s="373"/>
      <c r="G12" s="386"/>
      <c r="H12" s="89"/>
      <c r="I12" s="247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45.75" customHeight="1" x14ac:dyDescent="0.35">
      <c r="B13" s="404" t="s">
        <v>41</v>
      </c>
      <c r="C13" s="405"/>
      <c r="D13" s="406"/>
      <c r="E13" s="474" t="s">
        <v>318</v>
      </c>
      <c r="F13" s="475"/>
      <c r="G13" s="476"/>
      <c r="H13" s="89"/>
      <c r="I13" s="247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4.95" customHeight="1" x14ac:dyDescent="0.35">
      <c r="B14" s="407"/>
      <c r="C14" s="408"/>
      <c r="D14" s="409"/>
      <c r="E14" s="413" t="s">
        <v>273</v>
      </c>
      <c r="F14" s="414"/>
      <c r="G14" s="415"/>
      <c r="H14" s="89"/>
      <c r="I14" s="247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87"/>
      <c r="L18" s="182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1633.68</v>
      </c>
      <c r="G19" s="103">
        <f>F19</f>
        <v>1633.68</v>
      </c>
      <c r="H19" s="85"/>
      <c r="I19" s="104" t="s">
        <v>61</v>
      </c>
      <c r="J19" s="105"/>
      <c r="K19" s="208"/>
      <c r="L19" s="221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10.185818181818183</v>
      </c>
      <c r="G20" s="103">
        <f>F20</f>
        <v>10.185818181818183</v>
      </c>
      <c r="H20" s="85"/>
      <c r="I20" s="90" t="s">
        <v>158</v>
      </c>
      <c r="J20" s="91"/>
      <c r="K20" s="91"/>
      <c r="L20" s="183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35">
      <c r="B21" s="98" t="s">
        <v>8</v>
      </c>
      <c r="C21" s="99" t="s">
        <v>176</v>
      </c>
      <c r="D21" s="107">
        <v>0.4</v>
      </c>
      <c r="E21" s="108">
        <v>1</v>
      </c>
      <c r="F21" s="106">
        <f>D21*1518</f>
        <v>607.20000000000005</v>
      </c>
      <c r="G21" s="103">
        <f>F21</f>
        <v>607.20000000000005</v>
      </c>
      <c r="H21" s="85"/>
      <c r="I21" s="109" t="s">
        <v>267</v>
      </c>
      <c r="J21" s="110"/>
      <c r="K21" s="110"/>
      <c r="L21" s="222"/>
      <c r="M21" s="223"/>
      <c r="N21" s="223"/>
      <c r="O21" s="223"/>
      <c r="P21" s="223"/>
      <c r="Q21" s="223"/>
      <c r="R21" s="223"/>
      <c r="S21" s="223"/>
      <c r="T21" s="223"/>
      <c r="U21" s="220"/>
      <c r="V21" s="220"/>
      <c r="W21" s="220"/>
    </row>
    <row r="22" spans="2:23" ht="44.25" customHeight="1" x14ac:dyDescent="0.35">
      <c r="B22" s="98" t="s">
        <v>9</v>
      </c>
      <c r="C22" s="99" t="s">
        <v>69</v>
      </c>
      <c r="D22" s="237">
        <v>0.2</v>
      </c>
      <c r="E22" s="108">
        <v>176</v>
      </c>
      <c r="F22" s="106">
        <f>F20*D22</f>
        <v>2.0371636363636365</v>
      </c>
      <c r="G22" s="103">
        <f>F22*E22</f>
        <v>358.54080000000005</v>
      </c>
      <c r="H22" s="85"/>
      <c r="I22" s="479" t="s">
        <v>277</v>
      </c>
      <c r="J22" s="480"/>
      <c r="K22" s="481"/>
      <c r="L22" s="222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14"/>
      <c r="L23" s="183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2599.4208000000003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53.25" customHeight="1" x14ac:dyDescent="0.35">
      <c r="B25" s="477" t="s">
        <v>70</v>
      </c>
      <c r="C25" s="477"/>
      <c r="D25" s="477"/>
      <c r="E25" s="477"/>
      <c r="F25" s="477"/>
      <c r="G25" s="477"/>
      <c r="H25" s="224"/>
      <c r="I25" s="224"/>
      <c r="J25" s="224"/>
      <c r="K25" s="224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4">
      <c r="B26" s="392"/>
      <c r="C26" s="374"/>
      <c r="D26" s="374"/>
      <c r="E26" s="374"/>
      <c r="F26" s="374"/>
      <c r="G26" s="375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x14ac:dyDescent="0.35">
      <c r="B27" s="393" t="s">
        <v>13</v>
      </c>
      <c r="C27" s="390"/>
      <c r="D27" s="390"/>
      <c r="E27" s="390"/>
      <c r="F27" s="390"/>
      <c r="G27" s="394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thickBot="1" x14ac:dyDescent="0.4">
      <c r="B28" s="395" t="s">
        <v>72</v>
      </c>
      <c r="C28" s="396"/>
      <c r="D28" s="396"/>
      <c r="E28" s="396"/>
      <c r="F28" s="396"/>
      <c r="G28" s="397"/>
      <c r="H28" s="89"/>
      <c r="I28" s="89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24.95" customHeight="1" x14ac:dyDescent="0.35">
      <c r="B29" s="94" t="s">
        <v>73</v>
      </c>
      <c r="C29" s="398" t="s">
        <v>74</v>
      </c>
      <c r="D29" s="399"/>
      <c r="E29" s="400"/>
      <c r="F29" s="96" t="s">
        <v>64</v>
      </c>
      <c r="G29" s="97" t="s">
        <v>67</v>
      </c>
      <c r="H29" s="89"/>
      <c r="I29" s="86" t="s">
        <v>58</v>
      </c>
      <c r="J29" s="87"/>
      <c r="K29" s="87"/>
      <c r="L29" s="182"/>
      <c r="M29" s="85"/>
      <c r="N29" s="85"/>
      <c r="O29" s="85"/>
      <c r="P29" s="85"/>
      <c r="Q29" s="85"/>
      <c r="R29" s="85"/>
      <c r="S29" s="85"/>
      <c r="T29" s="85"/>
      <c r="U29" s="220"/>
      <c r="V29" s="220"/>
      <c r="W29" s="220"/>
    </row>
    <row r="30" spans="2:23" ht="56.25" customHeight="1" x14ac:dyDescent="0.35">
      <c r="B30" s="98" t="s">
        <v>6</v>
      </c>
      <c r="C30" s="374" t="s">
        <v>75</v>
      </c>
      <c r="D30" s="418"/>
      <c r="E30" s="118" t="s">
        <v>76</v>
      </c>
      <c r="F30" s="118">
        <v>8.3299999999999999E-2</v>
      </c>
      <c r="G30" s="119">
        <f>G24*F30</f>
        <v>216.53175264000004</v>
      </c>
      <c r="H30" s="89"/>
      <c r="I30" s="426" t="s">
        <v>79</v>
      </c>
      <c r="J30" s="427"/>
      <c r="K30" s="427"/>
      <c r="L30" s="183"/>
      <c r="M30" s="89"/>
      <c r="N30" s="89"/>
      <c r="O30" s="89"/>
      <c r="P30" s="89"/>
      <c r="Q30" s="89"/>
      <c r="R30" s="89"/>
      <c r="S30" s="89"/>
      <c r="T30" s="89"/>
      <c r="U30" s="220"/>
      <c r="V30" s="220"/>
      <c r="W30" s="220"/>
    </row>
    <row r="31" spans="2:23" ht="24.95" customHeight="1" thickBot="1" x14ac:dyDescent="0.4">
      <c r="B31" s="98" t="s">
        <v>7</v>
      </c>
      <c r="C31" s="374" t="s">
        <v>48</v>
      </c>
      <c r="D31" s="418"/>
      <c r="E31" s="120" t="s">
        <v>77</v>
      </c>
      <c r="F31" s="120">
        <v>0.121</v>
      </c>
      <c r="G31" s="119">
        <f>G24*F31</f>
        <v>314.52991680000002</v>
      </c>
      <c r="H31" s="89"/>
      <c r="I31" s="113" t="s">
        <v>80</v>
      </c>
      <c r="J31" s="215"/>
      <c r="K31" s="215"/>
      <c r="L31" s="221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4">
      <c r="B32" s="121"/>
      <c r="C32" s="122"/>
      <c r="D32" s="122"/>
      <c r="E32" s="123"/>
      <c r="F32" s="124" t="s">
        <v>71</v>
      </c>
      <c r="G32" s="125">
        <f>G30+G31</f>
        <v>531.06166944000006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35">
      <c r="B33" s="98" t="s">
        <v>8</v>
      </c>
      <c r="C33" s="420" t="s">
        <v>78</v>
      </c>
      <c r="D33" s="421"/>
      <c r="E33" s="421"/>
      <c r="F33" s="422"/>
      <c r="G33" s="126">
        <f>F45*G32</f>
        <v>211.36254443712005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24.95" customHeight="1" x14ac:dyDescent="0.4">
      <c r="B34" s="127"/>
      <c r="C34" s="128"/>
      <c r="D34" s="128"/>
      <c r="E34" s="128"/>
      <c r="F34" s="129" t="s">
        <v>84</v>
      </c>
      <c r="G34" s="130">
        <f>G32+G33</f>
        <v>742.42421387712011</v>
      </c>
      <c r="H34" s="89"/>
      <c r="I34" s="89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thickBot="1" x14ac:dyDescent="0.4">
      <c r="B35" s="423" t="s">
        <v>82</v>
      </c>
      <c r="C35" s="424"/>
      <c r="D35" s="424"/>
      <c r="E35" s="424"/>
      <c r="F35" s="424"/>
      <c r="G35" s="42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35">
      <c r="B36" s="131" t="s">
        <v>81</v>
      </c>
      <c r="C36" s="419" t="s">
        <v>83</v>
      </c>
      <c r="D36" s="419"/>
      <c r="E36" s="419"/>
      <c r="F36" s="132" t="s">
        <v>64</v>
      </c>
      <c r="G36" s="133" t="s">
        <v>67</v>
      </c>
      <c r="H36" s="85"/>
      <c r="I36" s="86" t="s">
        <v>58</v>
      </c>
      <c r="J36" s="87"/>
      <c r="K36" s="87"/>
      <c r="L36" s="182"/>
      <c r="M36" s="85"/>
      <c r="N36" s="85"/>
      <c r="O36" s="85"/>
      <c r="P36" s="85"/>
      <c r="Q36" s="85"/>
      <c r="R36" s="85"/>
      <c r="S36" s="85"/>
      <c r="T36" s="85"/>
      <c r="U36" s="220"/>
      <c r="V36" s="220"/>
      <c r="W36" s="220"/>
    </row>
    <row r="37" spans="2:23" ht="24.95" customHeight="1" x14ac:dyDescent="0.35">
      <c r="B37" s="134" t="s">
        <v>6</v>
      </c>
      <c r="C37" s="373" t="s">
        <v>14</v>
      </c>
      <c r="D37" s="374"/>
      <c r="E37" s="418"/>
      <c r="F37" s="118">
        <v>0.2</v>
      </c>
      <c r="G37" s="135">
        <f>G24*F37</f>
        <v>519.88416000000007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24.95" customHeight="1" x14ac:dyDescent="0.35">
      <c r="B38" s="134" t="s">
        <v>7</v>
      </c>
      <c r="C38" s="373" t="s">
        <v>15</v>
      </c>
      <c r="D38" s="374"/>
      <c r="E38" s="418"/>
      <c r="F38" s="120">
        <v>2.5000000000000001E-2</v>
      </c>
      <c r="G38" s="135">
        <f>G24*F38</f>
        <v>64.985520000000008</v>
      </c>
      <c r="H38" s="85"/>
      <c r="I38" s="90" t="s">
        <v>85</v>
      </c>
      <c r="J38" s="91"/>
      <c r="K38" s="91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42.75" customHeight="1" x14ac:dyDescent="0.35">
      <c r="B39" s="134" t="s">
        <v>8</v>
      </c>
      <c r="C39" s="373" t="s">
        <v>86</v>
      </c>
      <c r="D39" s="374"/>
      <c r="E39" s="418"/>
      <c r="F39" s="136">
        <v>0.06</v>
      </c>
      <c r="G39" s="137">
        <f>G24*F39</f>
        <v>155.965248</v>
      </c>
      <c r="H39" s="138"/>
      <c r="I39" s="426" t="s">
        <v>263</v>
      </c>
      <c r="J39" s="427"/>
      <c r="K39" s="427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35">
      <c r="B40" s="134" t="s">
        <v>9</v>
      </c>
      <c r="C40" s="373" t="s">
        <v>16</v>
      </c>
      <c r="D40" s="374"/>
      <c r="E40" s="418"/>
      <c r="F40" s="120">
        <v>1.4999999999999999E-2</v>
      </c>
      <c r="G40" s="135">
        <f>G24*F40</f>
        <v>38.991312000000001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35">
      <c r="B41" s="134" t="s">
        <v>10</v>
      </c>
      <c r="C41" s="373" t="s">
        <v>47</v>
      </c>
      <c r="D41" s="374"/>
      <c r="E41" s="418"/>
      <c r="F41" s="120">
        <v>0.01</v>
      </c>
      <c r="G41" s="135">
        <f>G24*F41</f>
        <v>25.994208000000004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35">
      <c r="B42" s="134" t="s">
        <v>12</v>
      </c>
      <c r="C42" s="373" t="s">
        <v>17</v>
      </c>
      <c r="D42" s="374"/>
      <c r="E42" s="418"/>
      <c r="F42" s="120">
        <v>6.0000000000000001E-3</v>
      </c>
      <c r="G42" s="135">
        <f>G24*F42</f>
        <v>15.596524800000003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x14ac:dyDescent="0.35">
      <c r="B43" s="134" t="s">
        <v>18</v>
      </c>
      <c r="C43" s="373" t="s">
        <v>19</v>
      </c>
      <c r="D43" s="374"/>
      <c r="E43" s="418"/>
      <c r="F43" s="120">
        <v>2E-3</v>
      </c>
      <c r="G43" s="135">
        <f>G24*F43</f>
        <v>5.1988416000000006</v>
      </c>
      <c r="H43" s="85"/>
      <c r="I43" s="90" t="s">
        <v>85</v>
      </c>
      <c r="J43" s="91"/>
      <c r="K43" s="91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thickBot="1" x14ac:dyDescent="0.4">
      <c r="B44" s="134" t="s">
        <v>20</v>
      </c>
      <c r="C44" s="373" t="s">
        <v>21</v>
      </c>
      <c r="D44" s="374"/>
      <c r="E44" s="418"/>
      <c r="F44" s="120">
        <v>0.08</v>
      </c>
      <c r="G44" s="135">
        <f>G24*F44</f>
        <v>207.95366400000003</v>
      </c>
      <c r="H44" s="85"/>
      <c r="I44" s="113" t="s">
        <v>85</v>
      </c>
      <c r="J44" s="114"/>
      <c r="K44" s="114"/>
      <c r="L44" s="183"/>
      <c r="M44" s="89"/>
      <c r="N44" s="89"/>
      <c r="O44" s="89"/>
      <c r="P44" s="89"/>
      <c r="Q44" s="89"/>
      <c r="R44" s="89"/>
      <c r="S44" s="89"/>
      <c r="T44" s="89"/>
      <c r="U44" s="220"/>
      <c r="V44" s="220"/>
      <c r="W44" s="220"/>
    </row>
    <row r="45" spans="2:23" ht="24.95" customHeight="1" x14ac:dyDescent="0.35">
      <c r="B45" s="141"/>
      <c r="C45" s="142"/>
      <c r="D45" s="143"/>
      <c r="E45" s="144" t="s">
        <v>87</v>
      </c>
      <c r="F45" s="144">
        <f>SUM(F37:F44)</f>
        <v>0.39800000000000008</v>
      </c>
      <c r="G45" s="145">
        <f>SUM(G37:G44)</f>
        <v>1034.5694784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thickBot="1" x14ac:dyDescent="0.4">
      <c r="B46" s="395" t="s">
        <v>22</v>
      </c>
      <c r="C46" s="396"/>
      <c r="D46" s="396"/>
      <c r="E46" s="396"/>
      <c r="F46" s="396"/>
      <c r="G46" s="397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24.95" customHeight="1" x14ac:dyDescent="0.35">
      <c r="B47" s="94" t="s">
        <v>88</v>
      </c>
      <c r="C47" s="399" t="s">
        <v>89</v>
      </c>
      <c r="D47" s="399"/>
      <c r="E47" s="399"/>
      <c r="F47" s="399"/>
      <c r="G47" s="97" t="s">
        <v>67</v>
      </c>
      <c r="H47" s="85"/>
      <c r="I47" s="86" t="s">
        <v>58</v>
      </c>
      <c r="J47" s="87"/>
      <c r="K47" s="87"/>
      <c r="L47" s="182"/>
      <c r="M47" s="85"/>
      <c r="N47" s="85"/>
      <c r="O47" s="85"/>
      <c r="P47" s="85"/>
      <c r="Q47" s="85"/>
      <c r="R47" s="85"/>
      <c r="S47" s="85"/>
      <c r="T47" s="85"/>
      <c r="U47" s="220"/>
      <c r="V47" s="220"/>
      <c r="W47" s="220"/>
    </row>
    <row r="48" spans="2:23" ht="24.95" customHeight="1" x14ac:dyDescent="0.35">
      <c r="B48" s="428" t="s">
        <v>6</v>
      </c>
      <c r="C48" s="430" t="s">
        <v>90</v>
      </c>
      <c r="D48" s="146" t="s">
        <v>91</v>
      </c>
      <c r="E48" s="147" t="s">
        <v>92</v>
      </c>
      <c r="F48" s="148" t="s">
        <v>94</v>
      </c>
      <c r="G48" s="432">
        <f>IF((D49*E49*F49)-(G19*0.06)&lt;0,0,((D49*E49*F49)-(G19*0.06)))</f>
        <v>27.979200000000006</v>
      </c>
      <c r="H48" s="149"/>
      <c r="I48" s="426" t="s">
        <v>264</v>
      </c>
      <c r="J48" s="427"/>
      <c r="K48" s="451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44.25" customHeight="1" x14ac:dyDescent="0.35">
      <c r="B49" s="429"/>
      <c r="C49" s="431"/>
      <c r="D49" s="150">
        <v>2</v>
      </c>
      <c r="E49" s="147">
        <v>4.2</v>
      </c>
      <c r="F49" s="151">
        <v>15</v>
      </c>
      <c r="G49" s="433"/>
      <c r="H49" s="149"/>
      <c r="I49" s="426"/>
      <c r="J49" s="427"/>
      <c r="K49" s="451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24.95" customHeight="1" x14ac:dyDescent="0.35">
      <c r="B50" s="428" t="s">
        <v>7</v>
      </c>
      <c r="C50" s="434" t="s">
        <v>93</v>
      </c>
      <c r="D50" s="435"/>
      <c r="E50" s="152" t="s">
        <v>92</v>
      </c>
      <c r="F50" s="153" t="s">
        <v>94</v>
      </c>
      <c r="G50" s="432">
        <f>(E51*F51)*(100%-20%)</f>
        <v>348</v>
      </c>
      <c r="H50" s="149"/>
      <c r="I50" s="426" t="s">
        <v>270</v>
      </c>
      <c r="J50" s="427"/>
      <c r="K50" s="427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48.75" customHeight="1" x14ac:dyDescent="0.35">
      <c r="B51" s="429"/>
      <c r="C51" s="436"/>
      <c r="D51" s="437"/>
      <c r="E51" s="154">
        <v>29</v>
      </c>
      <c r="F51" s="155">
        <v>15</v>
      </c>
      <c r="G51" s="433"/>
      <c r="H51" s="85"/>
      <c r="I51" s="426"/>
      <c r="J51" s="427"/>
      <c r="K51" s="427"/>
      <c r="L51" s="225"/>
      <c r="M51" s="226"/>
      <c r="N51" s="226"/>
      <c r="O51" s="226"/>
      <c r="P51" s="226"/>
      <c r="Q51" s="226"/>
      <c r="R51" s="226"/>
      <c r="S51" s="226"/>
      <c r="T51" s="226"/>
      <c r="U51" s="220"/>
      <c r="V51" s="220"/>
      <c r="W51" s="220"/>
    </row>
    <row r="52" spans="2:23" ht="24.95" customHeight="1" x14ac:dyDescent="0.35">
      <c r="B52" s="134" t="s">
        <v>8</v>
      </c>
      <c r="C52" s="438" t="s">
        <v>95</v>
      </c>
      <c r="D52" s="439"/>
      <c r="E52" s="439"/>
      <c r="F52" s="440"/>
      <c r="G52" s="137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9</v>
      </c>
      <c r="C53" s="438" t="s">
        <v>96</v>
      </c>
      <c r="D53" s="439"/>
      <c r="E53" s="439"/>
      <c r="F53" s="440"/>
      <c r="G53" s="156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x14ac:dyDescent="0.35">
      <c r="B54" s="134" t="s">
        <v>10</v>
      </c>
      <c r="C54" s="438" t="s">
        <v>97</v>
      </c>
      <c r="D54" s="439"/>
      <c r="E54" s="439"/>
      <c r="F54" s="440"/>
      <c r="G54" s="157">
        <v>0</v>
      </c>
      <c r="H54" s="112"/>
      <c r="I54" s="90" t="s">
        <v>248</v>
      </c>
      <c r="J54" s="91"/>
      <c r="K54" s="91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thickBot="1" x14ac:dyDescent="0.4">
      <c r="B55" s="134" t="s">
        <v>18</v>
      </c>
      <c r="C55" s="445" t="s">
        <v>11</v>
      </c>
      <c r="D55" s="446"/>
      <c r="E55" s="446"/>
      <c r="F55" s="447"/>
      <c r="G55" s="157"/>
      <c r="H55" s="112"/>
      <c r="I55" s="113" t="s">
        <v>154</v>
      </c>
      <c r="J55" s="215"/>
      <c r="K55" s="215"/>
      <c r="L55" s="221"/>
      <c r="M55" s="85"/>
      <c r="N55" s="85"/>
      <c r="O55" s="85"/>
      <c r="P55" s="85"/>
      <c r="Q55" s="85"/>
      <c r="R55" s="85"/>
      <c r="S55" s="85"/>
      <c r="T55" s="85"/>
      <c r="U55" s="220"/>
      <c r="V55" s="220"/>
      <c r="W55" s="220"/>
    </row>
    <row r="56" spans="2:23" ht="24.95" customHeight="1" x14ac:dyDescent="0.35">
      <c r="B56" s="141"/>
      <c r="C56" s="142"/>
      <c r="D56" s="142"/>
      <c r="E56" s="142"/>
      <c r="F56" s="158" t="s">
        <v>71</v>
      </c>
      <c r="G56" s="145">
        <f>SUM(G48:G55)</f>
        <v>375.97919999999999</v>
      </c>
      <c r="H56" s="85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220"/>
      <c r="V56" s="220"/>
      <c r="W56" s="220"/>
    </row>
    <row r="57" spans="2:23" ht="24.95" customHeight="1" x14ac:dyDescent="0.35">
      <c r="B57" s="115"/>
      <c r="C57" s="116"/>
      <c r="D57" s="116"/>
      <c r="E57" s="390" t="s">
        <v>23</v>
      </c>
      <c r="F57" s="391"/>
      <c r="G57" s="160">
        <f>G34+G45+G56</f>
        <v>2152.9728922771201</v>
      </c>
      <c r="H57" s="85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20"/>
      <c r="V57" s="220"/>
      <c r="W57" s="220"/>
    </row>
    <row r="58" spans="2:23" ht="24.95" customHeight="1" x14ac:dyDescent="0.35">
      <c r="B58" s="448"/>
      <c r="C58" s="449"/>
      <c r="D58" s="449"/>
      <c r="E58" s="449"/>
      <c r="F58" s="449"/>
      <c r="G58" s="450"/>
      <c r="H58" s="85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20"/>
      <c r="V58" s="220"/>
      <c r="W58" s="220"/>
    </row>
    <row r="59" spans="2:23" ht="24.95" customHeight="1" thickBot="1" x14ac:dyDescent="0.4">
      <c r="B59" s="393" t="s">
        <v>24</v>
      </c>
      <c r="C59" s="390"/>
      <c r="D59" s="390"/>
      <c r="E59" s="390"/>
      <c r="F59" s="390"/>
      <c r="G59" s="394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2" t="s">
        <v>99</v>
      </c>
      <c r="C60" s="441" t="s">
        <v>100</v>
      </c>
      <c r="D60" s="441"/>
      <c r="E60" s="441"/>
      <c r="F60" s="163" t="s">
        <v>64</v>
      </c>
      <c r="G60" s="164" t="s">
        <v>67</v>
      </c>
      <c r="H60" s="85"/>
      <c r="I60" s="86" t="s">
        <v>58</v>
      </c>
      <c r="J60" s="87"/>
      <c r="K60" s="87"/>
      <c r="L60" s="182"/>
      <c r="M60" s="85"/>
      <c r="N60" s="85"/>
      <c r="O60" s="85"/>
      <c r="P60" s="85"/>
      <c r="Q60" s="85"/>
      <c r="R60" s="85"/>
      <c r="S60" s="85"/>
      <c r="T60" s="85"/>
      <c r="U60" s="220"/>
      <c r="V60" s="220"/>
      <c r="W60" s="220"/>
    </row>
    <row r="61" spans="2:23" ht="24.95" customHeight="1" x14ac:dyDescent="0.35">
      <c r="B61" s="165" t="s">
        <v>6</v>
      </c>
      <c r="C61" s="442" t="s">
        <v>25</v>
      </c>
      <c r="D61" s="443"/>
      <c r="E61" s="444"/>
      <c r="F61" s="166">
        <v>4.1999999999999997E-3</v>
      </c>
      <c r="G61" s="167">
        <f>G24*F61</f>
        <v>10.917567360000001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7</v>
      </c>
      <c r="C62" s="442" t="s">
        <v>26</v>
      </c>
      <c r="D62" s="443"/>
      <c r="E62" s="444"/>
      <c r="F62" s="166">
        <v>2.9999999999999997E-4</v>
      </c>
      <c r="G62" s="167">
        <f>G24*F62</f>
        <v>0.77982624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24.95" customHeight="1" x14ac:dyDescent="0.35">
      <c r="B63" s="165" t="s">
        <v>8</v>
      </c>
      <c r="C63" s="168" t="s">
        <v>110</v>
      </c>
      <c r="D63" s="169"/>
      <c r="E63" s="170"/>
      <c r="F63" s="166">
        <v>3.44E-2</v>
      </c>
      <c r="G63" s="167">
        <f>G24*F63</f>
        <v>89.420075520000012</v>
      </c>
      <c r="H63" s="85"/>
      <c r="I63" s="426" t="s">
        <v>109</v>
      </c>
      <c r="J63" s="427"/>
      <c r="K63" s="427"/>
      <c r="L63" s="227"/>
      <c r="M63" s="228"/>
      <c r="N63" s="228"/>
      <c r="O63" s="228"/>
      <c r="P63" s="228"/>
      <c r="Q63" s="228"/>
      <c r="R63" s="228"/>
      <c r="S63" s="228"/>
      <c r="T63" s="228"/>
      <c r="U63" s="220"/>
      <c r="V63" s="220"/>
      <c r="W63" s="220"/>
    </row>
    <row r="64" spans="2:23" ht="87.75" customHeight="1" x14ac:dyDescent="0.35">
      <c r="B64" s="134" t="s">
        <v>9</v>
      </c>
      <c r="C64" s="445" t="s">
        <v>101</v>
      </c>
      <c r="D64" s="446"/>
      <c r="E64" s="447"/>
      <c r="F64" s="171">
        <v>1.9400000000000001E-2</v>
      </c>
      <c r="G64" s="172">
        <f>G24*F64</f>
        <v>50.428763520000011</v>
      </c>
      <c r="H64" s="85"/>
      <c r="I64" s="426" t="s">
        <v>98</v>
      </c>
      <c r="J64" s="427"/>
      <c r="K64" s="427"/>
      <c r="L64" s="229"/>
      <c r="M64" s="230"/>
      <c r="N64" s="230"/>
      <c r="O64" s="230"/>
      <c r="P64" s="230"/>
      <c r="Q64" s="230"/>
      <c r="R64" s="230"/>
      <c r="S64" s="230"/>
      <c r="T64" s="230"/>
      <c r="U64" s="220"/>
      <c r="V64" s="220"/>
      <c r="W64" s="220"/>
    </row>
    <row r="65" spans="2:23" ht="24.95" customHeight="1" x14ac:dyDescent="0.35">
      <c r="B65" s="134" t="s">
        <v>10</v>
      </c>
      <c r="C65" s="438" t="s">
        <v>102</v>
      </c>
      <c r="D65" s="439"/>
      <c r="E65" s="440"/>
      <c r="F65" s="120">
        <f>F45</f>
        <v>0.39800000000000008</v>
      </c>
      <c r="G65" s="103">
        <f>G64*F65</f>
        <v>20.07064788096001</v>
      </c>
      <c r="H65" s="85"/>
      <c r="I65" s="197"/>
      <c r="J65" s="198"/>
      <c r="K65" s="198"/>
      <c r="L65" s="225"/>
      <c r="M65" s="226"/>
      <c r="N65" s="226"/>
      <c r="O65" s="226"/>
      <c r="P65" s="226"/>
      <c r="Q65" s="226"/>
      <c r="R65" s="226"/>
      <c r="S65" s="226"/>
      <c r="T65" s="226"/>
      <c r="U65" s="220"/>
      <c r="V65" s="220"/>
      <c r="W65" s="220"/>
    </row>
    <row r="66" spans="2:23" ht="24.95" customHeight="1" x14ac:dyDescent="0.35">
      <c r="B66" s="134" t="s">
        <v>12</v>
      </c>
      <c r="C66" s="438" t="s">
        <v>111</v>
      </c>
      <c r="D66" s="439"/>
      <c r="E66" s="440"/>
      <c r="F66" s="173" t="s">
        <v>112</v>
      </c>
      <c r="G66" s="103">
        <f>F66*G24</f>
        <v>1.6116408960000002</v>
      </c>
      <c r="H66" s="85"/>
      <c r="I66" s="426" t="s">
        <v>109</v>
      </c>
      <c r="J66" s="427"/>
      <c r="K66" s="451"/>
      <c r="L66" s="227"/>
      <c r="M66" s="228"/>
      <c r="N66" s="228"/>
      <c r="O66" s="228"/>
      <c r="P66" s="228"/>
      <c r="Q66" s="228"/>
      <c r="R66" s="228"/>
      <c r="S66" s="228"/>
      <c r="T66" s="228"/>
      <c r="U66" s="220"/>
      <c r="V66" s="220"/>
      <c r="W66" s="220"/>
    </row>
    <row r="67" spans="2:23" ht="24.95" customHeight="1" thickBot="1" x14ac:dyDescent="0.4">
      <c r="B67" s="115"/>
      <c r="C67" s="116"/>
      <c r="D67" s="116"/>
      <c r="E67" s="174" t="s">
        <v>52</v>
      </c>
      <c r="F67" s="175">
        <f>SUM(F61:F66)</f>
        <v>0.45630000000000009</v>
      </c>
      <c r="G67" s="160">
        <f>SUM(G61:G66)</f>
        <v>173.22852141696004</v>
      </c>
      <c r="H67" s="85"/>
      <c r="I67" s="457" t="s">
        <v>262</v>
      </c>
      <c r="J67" s="458"/>
      <c r="K67" s="459"/>
      <c r="L67" s="221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x14ac:dyDescent="0.35">
      <c r="B68" s="392"/>
      <c r="C68" s="374"/>
      <c r="D68" s="374"/>
      <c r="E68" s="374"/>
      <c r="F68" s="374"/>
      <c r="G68" s="37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thickBot="1" x14ac:dyDescent="0.4">
      <c r="B69" s="393" t="s">
        <v>27</v>
      </c>
      <c r="C69" s="390"/>
      <c r="D69" s="390"/>
      <c r="E69" s="390"/>
      <c r="F69" s="390"/>
      <c r="G69" s="394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220"/>
      <c r="V69" s="220"/>
      <c r="W69" s="220"/>
    </row>
    <row r="70" spans="2:23" ht="24.95" customHeight="1" x14ac:dyDescent="0.35">
      <c r="B70" s="162" t="s">
        <v>114</v>
      </c>
      <c r="C70" s="441" t="s">
        <v>115</v>
      </c>
      <c r="D70" s="441"/>
      <c r="E70" s="441"/>
      <c r="F70" s="163" t="s">
        <v>64</v>
      </c>
      <c r="G70" s="176" t="s">
        <v>67</v>
      </c>
      <c r="H70" s="85"/>
      <c r="I70" s="86" t="s">
        <v>58</v>
      </c>
      <c r="J70" s="87"/>
      <c r="K70" s="87"/>
      <c r="L70" s="182"/>
      <c r="M70" s="231"/>
      <c r="N70" s="231"/>
      <c r="O70" s="231"/>
      <c r="P70" s="231"/>
      <c r="Q70" s="231"/>
      <c r="R70" s="231"/>
      <c r="S70" s="231"/>
      <c r="T70" s="231"/>
      <c r="U70" s="220"/>
      <c r="V70" s="220"/>
      <c r="W70" s="220"/>
    </row>
    <row r="71" spans="2:23" ht="24.95" customHeight="1" x14ac:dyDescent="0.35">
      <c r="B71" s="165" t="s">
        <v>6</v>
      </c>
      <c r="C71" s="442" t="s">
        <v>103</v>
      </c>
      <c r="D71" s="443"/>
      <c r="E71" s="444"/>
      <c r="F71" s="166">
        <v>8.3299999999999999E-2</v>
      </c>
      <c r="G71" s="167">
        <f>(G19+G21)*F71</f>
        <v>186.66530400000002</v>
      </c>
      <c r="H71" s="85"/>
      <c r="I71" s="177" t="s">
        <v>117</v>
      </c>
      <c r="J71" s="178"/>
      <c r="K71" s="178"/>
      <c r="L71" s="232"/>
      <c r="M71" s="233"/>
      <c r="N71" s="233"/>
      <c r="O71" s="233"/>
      <c r="P71" s="233"/>
      <c r="Q71" s="233"/>
      <c r="R71" s="233"/>
      <c r="S71" s="233"/>
      <c r="T71" s="233"/>
      <c r="U71" s="220"/>
      <c r="V71" s="220"/>
      <c r="W71" s="220"/>
    </row>
    <row r="72" spans="2:23" ht="24.95" customHeight="1" x14ac:dyDescent="0.35">
      <c r="B72" s="165" t="s">
        <v>7</v>
      </c>
      <c r="C72" s="442" t="s">
        <v>116</v>
      </c>
      <c r="D72" s="443"/>
      <c r="E72" s="444"/>
      <c r="F72" s="166">
        <v>1.3899999999999999E-2</v>
      </c>
      <c r="G72" s="167">
        <f>G24*F72</f>
        <v>36.131949120000002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65" t="s">
        <v>8</v>
      </c>
      <c r="C73" s="442" t="s">
        <v>104</v>
      </c>
      <c r="D73" s="443"/>
      <c r="E73" s="444"/>
      <c r="F73" s="166">
        <v>2.8E-3</v>
      </c>
      <c r="G73" s="167">
        <f>G24*F73</f>
        <v>7.2783782400000012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9</v>
      </c>
      <c r="C74" s="438" t="s">
        <v>113</v>
      </c>
      <c r="D74" s="439"/>
      <c r="E74" s="440"/>
      <c r="F74" s="171">
        <v>2.0000000000000001E-4</v>
      </c>
      <c r="G74" s="172">
        <f>G24*F74</f>
        <v>0.51988416000000004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10</v>
      </c>
      <c r="C75" s="438" t="s">
        <v>105</v>
      </c>
      <c r="D75" s="439"/>
      <c r="E75" s="440"/>
      <c r="F75" s="179">
        <v>6.9999999999999999E-4</v>
      </c>
      <c r="G75" s="103">
        <f>G24*F75</f>
        <v>1.8195945600000003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35">
      <c r="B76" s="134" t="s">
        <v>12</v>
      </c>
      <c r="C76" s="438" t="s">
        <v>106</v>
      </c>
      <c r="D76" s="439"/>
      <c r="E76" s="440"/>
      <c r="F76" s="179">
        <v>2.8999999999999998E-3</v>
      </c>
      <c r="G76" s="103">
        <f>G24*F76</f>
        <v>7.5383203200000004</v>
      </c>
      <c r="H76" s="85"/>
      <c r="I76" s="177" t="s">
        <v>109</v>
      </c>
      <c r="J76" s="178"/>
      <c r="K76" s="178"/>
      <c r="L76" s="227"/>
      <c r="M76" s="228"/>
      <c r="N76" s="228"/>
      <c r="O76" s="228"/>
      <c r="P76" s="228"/>
      <c r="Q76" s="228"/>
      <c r="R76" s="228"/>
      <c r="S76" s="228"/>
      <c r="T76" s="228"/>
      <c r="U76" s="220"/>
      <c r="V76" s="220"/>
      <c r="W76" s="220"/>
    </row>
    <row r="77" spans="2:23" ht="24.95" customHeight="1" x14ac:dyDescent="0.35">
      <c r="B77" s="134" t="s">
        <v>18</v>
      </c>
      <c r="C77" s="438" t="s">
        <v>28</v>
      </c>
      <c r="D77" s="439"/>
      <c r="E77" s="440"/>
      <c r="F77" s="180"/>
      <c r="G77" s="157"/>
      <c r="H77" s="85"/>
      <c r="I77" s="90" t="s">
        <v>154</v>
      </c>
      <c r="J77" s="208"/>
      <c r="K77" s="209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41"/>
      <c r="C78" s="142"/>
      <c r="D78" s="142"/>
      <c r="E78" s="95" t="s">
        <v>108</v>
      </c>
      <c r="F78" s="181">
        <f>SUM(F71:F77)</f>
        <v>0.1038</v>
      </c>
      <c r="G78" s="145">
        <f>SUM(G71:G77)</f>
        <v>239.95343040000003</v>
      </c>
      <c r="H78" s="85"/>
      <c r="I78" s="210"/>
      <c r="J78" s="208"/>
      <c r="K78" s="209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x14ac:dyDescent="0.35">
      <c r="B79" s="134" t="s">
        <v>20</v>
      </c>
      <c r="C79" s="373" t="s">
        <v>107</v>
      </c>
      <c r="D79" s="374"/>
      <c r="E79" s="374"/>
      <c r="F79" s="418"/>
      <c r="G79" s="103">
        <f>G78*F45</f>
        <v>95.501465299200035</v>
      </c>
      <c r="H79" s="85"/>
      <c r="I79" s="210"/>
      <c r="J79" s="208"/>
      <c r="K79" s="209"/>
      <c r="L79" s="85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4.95" customHeight="1" thickBot="1" x14ac:dyDescent="0.4">
      <c r="B80" s="115"/>
      <c r="C80" s="116"/>
      <c r="D80" s="116"/>
      <c r="E80" s="390" t="s">
        <v>29</v>
      </c>
      <c r="F80" s="391"/>
      <c r="G80" s="160">
        <f>G78+G79</f>
        <v>335.45489569920005</v>
      </c>
      <c r="H80" s="85"/>
      <c r="I80" s="457" t="s">
        <v>262</v>
      </c>
      <c r="J80" s="458"/>
      <c r="K80" s="459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x14ac:dyDescent="0.35">
      <c r="B81" s="392"/>
      <c r="C81" s="374"/>
      <c r="D81" s="374"/>
      <c r="E81" s="374"/>
      <c r="F81" s="374"/>
      <c r="G81" s="37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thickBot="1" x14ac:dyDescent="0.4">
      <c r="B82" s="393" t="s">
        <v>30</v>
      </c>
      <c r="C82" s="390"/>
      <c r="D82" s="390"/>
      <c r="E82" s="390"/>
      <c r="F82" s="390"/>
      <c r="G82" s="394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220"/>
      <c r="V82" s="220"/>
      <c r="W82" s="220"/>
    </row>
    <row r="83" spans="2:24" ht="24.95" customHeight="1" x14ac:dyDescent="0.35">
      <c r="B83" s="162" t="s">
        <v>152</v>
      </c>
      <c r="C83" s="441" t="s">
        <v>153</v>
      </c>
      <c r="D83" s="441"/>
      <c r="E83" s="441"/>
      <c r="F83" s="441"/>
      <c r="G83" s="176" t="s">
        <v>67</v>
      </c>
      <c r="H83" s="85"/>
      <c r="I83" s="86" t="s">
        <v>58</v>
      </c>
      <c r="J83" s="182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20"/>
      <c r="V83" s="220"/>
      <c r="W83" s="220"/>
    </row>
    <row r="84" spans="2:24" ht="24.95" customHeight="1" x14ac:dyDescent="0.35">
      <c r="B84" s="134" t="s">
        <v>6</v>
      </c>
      <c r="C84" s="438" t="s">
        <v>31</v>
      </c>
      <c r="D84" s="439"/>
      <c r="E84" s="439"/>
      <c r="F84" s="440"/>
      <c r="G84" s="103">
        <v>0</v>
      </c>
      <c r="H84" s="85"/>
      <c r="I84" s="452" t="s">
        <v>245</v>
      </c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35">
      <c r="B85" s="134" t="s">
        <v>7</v>
      </c>
      <c r="C85" s="438" t="s">
        <v>169</v>
      </c>
      <c r="D85" s="439"/>
      <c r="E85" s="439"/>
      <c r="F85" s="440"/>
      <c r="G85" s="103">
        <v>0</v>
      </c>
      <c r="H85" s="85"/>
      <c r="I85" s="452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35">
      <c r="B86" s="134" t="s">
        <v>8</v>
      </c>
      <c r="C86" s="445" t="s">
        <v>32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9</v>
      </c>
      <c r="C87" s="445" t="s">
        <v>326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x14ac:dyDescent="0.35">
      <c r="B88" s="134" t="s">
        <v>10</v>
      </c>
      <c r="C88" s="445" t="s">
        <v>327</v>
      </c>
      <c r="D88" s="446"/>
      <c r="E88" s="446"/>
      <c r="F88" s="447"/>
      <c r="G88" s="135">
        <v>0</v>
      </c>
      <c r="H88" s="85"/>
      <c r="I88" s="90"/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thickBot="1" x14ac:dyDescent="0.4">
      <c r="B89" s="134" t="s">
        <v>12</v>
      </c>
      <c r="C89" s="438" t="s">
        <v>11</v>
      </c>
      <c r="D89" s="439"/>
      <c r="E89" s="439"/>
      <c r="F89" s="440"/>
      <c r="G89" s="157">
        <v>0</v>
      </c>
      <c r="H89" s="85"/>
      <c r="I89" s="113" t="s">
        <v>154</v>
      </c>
      <c r="J89" s="221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4.95" customHeight="1" x14ac:dyDescent="0.35">
      <c r="B90" s="115"/>
      <c r="C90" s="116"/>
      <c r="D90" s="116"/>
      <c r="E90" s="390" t="s">
        <v>51</v>
      </c>
      <c r="F90" s="391"/>
      <c r="G90" s="160">
        <f>SUM(G84:G89)</f>
        <v>0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x14ac:dyDescent="0.35">
      <c r="B91" s="184"/>
      <c r="C91" s="89"/>
      <c r="D91" s="89"/>
      <c r="E91" s="185"/>
      <c r="F91" s="185"/>
      <c r="G91" s="186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24.95" customHeight="1" thickBot="1" x14ac:dyDescent="0.4">
      <c r="B92" s="393" t="s">
        <v>33</v>
      </c>
      <c r="C92" s="390"/>
      <c r="D92" s="390"/>
      <c r="E92" s="390"/>
      <c r="F92" s="390"/>
      <c r="G92" s="394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220"/>
      <c r="V92" s="220"/>
      <c r="W92" s="220"/>
    </row>
    <row r="93" spans="2:24" ht="44.25" customHeight="1" x14ac:dyDescent="0.35">
      <c r="B93" s="162" t="s">
        <v>118</v>
      </c>
      <c r="C93" s="187" t="s">
        <v>119</v>
      </c>
      <c r="D93" s="187" t="s">
        <v>139</v>
      </c>
      <c r="E93" s="187" t="s">
        <v>125</v>
      </c>
      <c r="F93" s="187" t="s">
        <v>127</v>
      </c>
      <c r="G93" s="176" t="s">
        <v>67</v>
      </c>
      <c r="H93" s="85"/>
      <c r="I93" s="86" t="s">
        <v>58</v>
      </c>
      <c r="J93" s="87"/>
      <c r="K93" s="87"/>
      <c r="L93" s="182"/>
      <c r="M93" s="231"/>
      <c r="N93" s="231"/>
      <c r="O93" s="231"/>
      <c r="P93" s="231"/>
      <c r="Q93" s="231"/>
      <c r="R93" s="231"/>
      <c r="S93" s="231"/>
      <c r="T93" s="231"/>
      <c r="U93" s="220"/>
      <c r="V93" s="220"/>
      <c r="W93" s="220"/>
      <c r="X93" s="60"/>
    </row>
    <row r="94" spans="2:24" ht="59.25" customHeight="1" x14ac:dyDescent="0.35">
      <c r="B94" s="134" t="s">
        <v>6</v>
      </c>
      <c r="C94" s="188" t="s">
        <v>34</v>
      </c>
      <c r="D94" s="189">
        <f>G24+G57+G67+G80+G90</f>
        <v>5261.0771093932808</v>
      </c>
      <c r="E94" s="190"/>
      <c r="F94" s="191">
        <v>0.05</v>
      </c>
      <c r="G94" s="103">
        <f>D94*F94</f>
        <v>263.05385546966403</v>
      </c>
      <c r="H94" s="85"/>
      <c r="I94" s="460" t="s">
        <v>120</v>
      </c>
      <c r="J94" s="461"/>
      <c r="K94" s="461"/>
      <c r="L94" s="232"/>
      <c r="M94" s="233"/>
      <c r="N94" s="478"/>
      <c r="O94" s="478"/>
      <c r="P94" s="478"/>
      <c r="Q94" s="478"/>
      <c r="R94" s="478"/>
      <c r="S94" s="478"/>
      <c r="T94" s="478"/>
      <c r="U94" s="478"/>
      <c r="V94" s="478"/>
      <c r="W94" s="220"/>
      <c r="X94" s="60"/>
    </row>
    <row r="95" spans="2:24" ht="59.25" customHeight="1" x14ac:dyDescent="0.3">
      <c r="B95" s="134" t="s">
        <v>7</v>
      </c>
      <c r="C95" s="188" t="s">
        <v>35</v>
      </c>
      <c r="D95" s="189">
        <f>G24+G57+G67+G80+G90+G94</f>
        <v>5524.1309648629449</v>
      </c>
      <c r="E95" s="190"/>
      <c r="F95" s="191">
        <v>0.1</v>
      </c>
      <c r="G95" s="103">
        <f>D95*F95</f>
        <v>552.41309648629453</v>
      </c>
      <c r="H95" s="85"/>
      <c r="I95" s="426" t="s">
        <v>121</v>
      </c>
      <c r="J95" s="427"/>
      <c r="K95" s="427"/>
      <c r="L95" s="183"/>
      <c r="M95" s="89"/>
      <c r="N95" s="89"/>
      <c r="O95" s="89"/>
      <c r="P95" s="478"/>
      <c r="Q95" s="478"/>
      <c r="R95" s="478"/>
      <c r="S95" s="478"/>
      <c r="T95" s="478"/>
      <c r="U95" s="478"/>
      <c r="V95" s="478"/>
      <c r="W95" s="478"/>
      <c r="X95" s="72"/>
    </row>
    <row r="96" spans="2:24" ht="24.95" customHeight="1" x14ac:dyDescent="0.35">
      <c r="B96" s="134" t="s">
        <v>8</v>
      </c>
      <c r="C96" s="192" t="s">
        <v>128</v>
      </c>
      <c r="D96" s="193">
        <f>D94+G94+G95</f>
        <v>6076.5440613492392</v>
      </c>
      <c r="E96" s="148"/>
      <c r="F96" s="151"/>
      <c r="G96" s="119">
        <f>D96/(1-E100)</f>
        <v>6846.810209970974</v>
      </c>
      <c r="H96" s="85"/>
      <c r="I96" s="90" t="s">
        <v>140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36</v>
      </c>
      <c r="D97" s="194"/>
      <c r="E97" s="195">
        <v>1.6500000000000001E-2</v>
      </c>
      <c r="F97" s="179"/>
      <c r="G97" s="119">
        <f>G96*E97</f>
        <v>112.97236846452108</v>
      </c>
      <c r="H97" s="85"/>
      <c r="I97" s="90" t="s">
        <v>156</v>
      </c>
      <c r="J97" s="91"/>
      <c r="K97" s="91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9</v>
      </c>
      <c r="C98" s="99" t="s">
        <v>37</v>
      </c>
      <c r="D98" s="194"/>
      <c r="E98" s="195">
        <v>7.5999999999999998E-2</v>
      </c>
      <c r="F98" s="179"/>
      <c r="G98" s="119">
        <f>G96*E98</f>
        <v>520.35757595779398</v>
      </c>
      <c r="H98" s="85"/>
      <c r="I98" s="90" t="s">
        <v>156</v>
      </c>
      <c r="J98" s="91"/>
      <c r="K98" s="91"/>
      <c r="L98" s="183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35">
      <c r="B99" s="134" t="s">
        <v>12</v>
      </c>
      <c r="C99" s="99" t="s">
        <v>38</v>
      </c>
      <c r="D99" s="194"/>
      <c r="E99" s="196">
        <v>0.02</v>
      </c>
      <c r="F99" s="196"/>
      <c r="G99" s="119">
        <f>G96*E99</f>
        <v>136.93620419941948</v>
      </c>
      <c r="H99" s="85"/>
      <c r="I99" s="90" t="s">
        <v>137</v>
      </c>
      <c r="J99" s="91"/>
      <c r="K99" s="92"/>
      <c r="L99" s="89"/>
      <c r="M99" s="89"/>
      <c r="N99" s="89"/>
      <c r="O99" s="89"/>
      <c r="P99" s="89"/>
      <c r="Q99" s="89"/>
      <c r="R99" s="89"/>
      <c r="S99" s="89"/>
      <c r="T99" s="89"/>
      <c r="U99" s="220"/>
      <c r="V99" s="220"/>
      <c r="W99" s="220"/>
      <c r="X99" s="60"/>
    </row>
    <row r="100" spans="2:24" ht="24.95" customHeight="1" x14ac:dyDescent="0.35">
      <c r="B100" s="134"/>
      <c r="C100" s="99"/>
      <c r="D100" s="129" t="s">
        <v>126</v>
      </c>
      <c r="E100" s="199">
        <f>E97+E98+E99</f>
        <v>0.1125</v>
      </c>
      <c r="F100" s="196"/>
      <c r="G100" s="119"/>
      <c r="H100" s="85"/>
      <c r="I100" s="210"/>
      <c r="J100" s="208"/>
      <c r="K100" s="209"/>
      <c r="L100" s="85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24.95" customHeight="1" thickBot="1" x14ac:dyDescent="0.4">
      <c r="B101" s="115"/>
      <c r="C101" s="116"/>
      <c r="D101" s="116"/>
      <c r="E101" s="200"/>
      <c r="F101" s="200" t="s">
        <v>53</v>
      </c>
      <c r="G101" s="117">
        <f>G94+G95+G97+G98+G99</f>
        <v>1585.7331005776932</v>
      </c>
      <c r="H101" s="85"/>
      <c r="I101" s="457" t="s">
        <v>262</v>
      </c>
      <c r="J101" s="458"/>
      <c r="K101" s="459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thickBot="1" x14ac:dyDescent="0.4">
      <c r="B102" s="465"/>
      <c r="C102" s="466"/>
      <c r="D102" s="466"/>
      <c r="E102" s="466"/>
      <c r="F102" s="466"/>
      <c r="G102" s="467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68" t="s">
        <v>129</v>
      </c>
      <c r="C103" s="469"/>
      <c r="D103" s="469"/>
      <c r="E103" s="469"/>
      <c r="F103" s="469"/>
      <c r="G103" s="47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471" t="s">
        <v>130</v>
      </c>
      <c r="C104" s="441"/>
      <c r="D104" s="441"/>
      <c r="E104" s="441"/>
      <c r="F104" s="441"/>
      <c r="G104" s="201" t="s">
        <v>67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6</v>
      </c>
      <c r="C105" s="438" t="s">
        <v>131</v>
      </c>
      <c r="D105" s="439"/>
      <c r="E105" s="439"/>
      <c r="F105" s="440"/>
      <c r="G105" s="119">
        <f>G24</f>
        <v>2599.4208000000003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7</v>
      </c>
      <c r="C106" s="438" t="s">
        <v>132</v>
      </c>
      <c r="D106" s="439"/>
      <c r="E106" s="439"/>
      <c r="F106" s="440"/>
      <c r="G106" s="119">
        <f>G57</f>
        <v>2152.9728922771201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8</v>
      </c>
      <c r="C107" s="438" t="s">
        <v>133</v>
      </c>
      <c r="D107" s="439"/>
      <c r="E107" s="439"/>
      <c r="F107" s="440"/>
      <c r="G107" s="103">
        <f>G67</f>
        <v>173.22852141696004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9</v>
      </c>
      <c r="C108" s="438" t="s">
        <v>134</v>
      </c>
      <c r="D108" s="439"/>
      <c r="E108" s="439"/>
      <c r="F108" s="440"/>
      <c r="G108" s="103">
        <f>G80</f>
        <v>335.45489569920005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x14ac:dyDescent="0.35">
      <c r="B109" s="98" t="s">
        <v>10</v>
      </c>
      <c r="C109" s="438" t="s">
        <v>135</v>
      </c>
      <c r="D109" s="439"/>
      <c r="E109" s="439"/>
      <c r="F109" s="440"/>
      <c r="G109" s="103">
        <f>G90</f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2" t="s">
        <v>12</v>
      </c>
      <c r="C110" s="462" t="s">
        <v>136</v>
      </c>
      <c r="D110" s="463"/>
      <c r="E110" s="463"/>
      <c r="F110" s="464"/>
      <c r="G110" s="203">
        <f>G101</f>
        <v>1585.7331005776932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24.95" customHeight="1" thickBot="1" x14ac:dyDescent="0.4">
      <c r="B111" s="204"/>
      <c r="C111" s="205"/>
      <c r="D111" s="453" t="s">
        <v>138</v>
      </c>
      <c r="E111" s="453"/>
      <c r="F111" s="454"/>
      <c r="G111" s="206">
        <f>SUM(G105:G110)</f>
        <v>6846.810209970974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220"/>
      <c r="V111" s="220"/>
      <c r="W111" s="220"/>
    </row>
    <row r="112" spans="2:24" ht="18" customHeight="1" x14ac:dyDescent="0.25">
      <c r="B112" s="3"/>
      <c r="C112" s="3"/>
      <c r="D112" s="3"/>
      <c r="E112" s="3"/>
      <c r="F112" s="4"/>
      <c r="G112" s="5"/>
    </row>
    <row r="113" spans="3:14" ht="20.25" x14ac:dyDescent="0.3">
      <c r="C113" s="13"/>
    </row>
    <row r="114" spans="3:14" x14ac:dyDescent="0.25"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</sheetData>
  <sheetProtection deleteColumns="0"/>
  <mergeCells count="121">
    <mergeCell ref="I84:I85"/>
    <mergeCell ref="B4:D4"/>
    <mergeCell ref="E4:G4"/>
    <mergeCell ref="B5:D5"/>
    <mergeCell ref="E5:G5"/>
    <mergeCell ref="B6:D6"/>
    <mergeCell ref="E6:G6"/>
    <mergeCell ref="B1:G1"/>
    <mergeCell ref="I1:K1"/>
    <mergeCell ref="B2:D2"/>
    <mergeCell ref="E2:G2"/>
    <mergeCell ref="B3:D3"/>
    <mergeCell ref="E3:G3"/>
    <mergeCell ref="B10:D10"/>
    <mergeCell ref="E10:G10"/>
    <mergeCell ref="B11:D11"/>
    <mergeCell ref="E11:G11"/>
    <mergeCell ref="B12:G12"/>
    <mergeCell ref="B13:D14"/>
    <mergeCell ref="E13:G13"/>
    <mergeCell ref="E14:G14"/>
    <mergeCell ref="B7:D7"/>
    <mergeCell ref="E7:G7"/>
    <mergeCell ref="B8:D8"/>
    <mergeCell ref="E8:G8"/>
    <mergeCell ref="B9:D9"/>
    <mergeCell ref="E9:G9"/>
    <mergeCell ref="B26:G26"/>
    <mergeCell ref="B27:G27"/>
    <mergeCell ref="B28:G28"/>
    <mergeCell ref="C29:E29"/>
    <mergeCell ref="C30:D30"/>
    <mergeCell ref="I30:K30"/>
    <mergeCell ref="B15:D15"/>
    <mergeCell ref="E15:G15"/>
    <mergeCell ref="B16:G16"/>
    <mergeCell ref="B17:G17"/>
    <mergeCell ref="E24:F24"/>
    <mergeCell ref="B25:G25"/>
    <mergeCell ref="C39:E39"/>
    <mergeCell ref="I39:K39"/>
    <mergeCell ref="C40:E40"/>
    <mergeCell ref="C41:E41"/>
    <mergeCell ref="C42:E42"/>
    <mergeCell ref="C43:E43"/>
    <mergeCell ref="C31:D31"/>
    <mergeCell ref="C33:F33"/>
    <mergeCell ref="B35:G35"/>
    <mergeCell ref="C36:E36"/>
    <mergeCell ref="C37:E37"/>
    <mergeCell ref="C38:E38"/>
    <mergeCell ref="I48:K49"/>
    <mergeCell ref="B50:B51"/>
    <mergeCell ref="C50:D51"/>
    <mergeCell ref="G50:G51"/>
    <mergeCell ref="I50:K51"/>
    <mergeCell ref="C52:F52"/>
    <mergeCell ref="C44:E44"/>
    <mergeCell ref="B46:G46"/>
    <mergeCell ref="C47:F47"/>
    <mergeCell ref="B48:B49"/>
    <mergeCell ref="C48:C49"/>
    <mergeCell ref="G48:G49"/>
    <mergeCell ref="C60:E60"/>
    <mergeCell ref="C61:E61"/>
    <mergeCell ref="I61:K61"/>
    <mergeCell ref="C62:E62"/>
    <mergeCell ref="I62:K62"/>
    <mergeCell ref="I63:K63"/>
    <mergeCell ref="C53:F53"/>
    <mergeCell ref="C54:F54"/>
    <mergeCell ref="C55:F55"/>
    <mergeCell ref="E57:F57"/>
    <mergeCell ref="B58:G58"/>
    <mergeCell ref="B59:G59"/>
    <mergeCell ref="C71:E71"/>
    <mergeCell ref="C72:E72"/>
    <mergeCell ref="C73:E73"/>
    <mergeCell ref="C64:E64"/>
    <mergeCell ref="I64:K64"/>
    <mergeCell ref="C65:E65"/>
    <mergeCell ref="C66:E66"/>
    <mergeCell ref="I66:K66"/>
    <mergeCell ref="I67:K67"/>
    <mergeCell ref="P95:W95"/>
    <mergeCell ref="I101:K101"/>
    <mergeCell ref="B102:G102"/>
    <mergeCell ref="B103:G103"/>
    <mergeCell ref="B104:F104"/>
    <mergeCell ref="C86:F86"/>
    <mergeCell ref="C89:F89"/>
    <mergeCell ref="E90:F90"/>
    <mergeCell ref="B92:G92"/>
    <mergeCell ref="I94:K94"/>
    <mergeCell ref="N94:V94"/>
    <mergeCell ref="C87:F87"/>
    <mergeCell ref="C88:F88"/>
    <mergeCell ref="D111:F111"/>
    <mergeCell ref="I22:K22"/>
    <mergeCell ref="C105:F105"/>
    <mergeCell ref="C106:F106"/>
    <mergeCell ref="C107:F107"/>
    <mergeCell ref="C108:F108"/>
    <mergeCell ref="C109:F109"/>
    <mergeCell ref="C110:F110"/>
    <mergeCell ref="I95:K95"/>
    <mergeCell ref="I80:K80"/>
    <mergeCell ref="B81:G81"/>
    <mergeCell ref="B82:G82"/>
    <mergeCell ref="C83:F83"/>
    <mergeCell ref="C84:F84"/>
    <mergeCell ref="C85:F85"/>
    <mergeCell ref="C74:E74"/>
    <mergeCell ref="C75:E75"/>
    <mergeCell ref="C76:E76"/>
    <mergeCell ref="C77:E77"/>
    <mergeCell ref="C79:F79"/>
    <mergeCell ref="E80:F80"/>
    <mergeCell ref="B68:G68"/>
    <mergeCell ref="B69:G69"/>
    <mergeCell ref="C70:E70"/>
  </mergeCells>
  <hyperlinks>
    <hyperlink ref="J2" location="RESUMO!A1" display="&lt;- RESUMO"/>
    <hyperlink ref="I84:I85" location="'UNIFORMES E EPI''S'!A1" display="Valor obtido na aba &quot;Uniformes e Epi's&quot;"/>
    <hyperlink ref="I67:K67" r:id="rId1" display="¹Link: https://transparencia.stj.jus.br/wp-content/uploads/Manual_do_Modelo_de_Planilhas_de_Custos_do_STJ.pdf"/>
    <hyperlink ref="I80:K80" r:id="rId2" display="¹Link: https://transparencia.stj.jus.br/wp-content/uploads/Manual_do_Modelo_de_Planilhas_de_Custos_do_STJ.pdf"/>
    <hyperlink ref="I101:K101" r:id="rId3" display="¹Link: https://transparencia.stj.jus.br/wp-content/uploads/Manual_do_Modelo_de_Planilhas_de_Custos_do_STJ.pdf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16" fitToHeight="0" orientation="portrait"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zoomScale="60" zoomScaleNormal="60" workbookViewId="0">
      <selection activeCell="E2" sqref="E2:G2"/>
    </sheetView>
  </sheetViews>
  <sheetFormatPr defaultColWidth="9.140625" defaultRowHeight="15" x14ac:dyDescent="0.25"/>
  <cols>
    <col min="1" max="1" width="3.28515625" customWidth="1"/>
    <col min="2" max="2" width="8.28515625" customWidth="1"/>
    <col min="3" max="3" width="65.7109375" customWidth="1"/>
    <col min="4" max="4" width="34" customWidth="1"/>
    <col min="5" max="7" width="36.7109375" customWidth="1"/>
    <col min="8" max="8" width="2.28515625" customWidth="1"/>
    <col min="9" max="9" width="60.7109375" customWidth="1"/>
    <col min="10" max="10" width="50" customWidth="1"/>
    <col min="11" max="11" width="83.28515625" customWidth="1"/>
    <col min="12" max="12" width="10.85546875" customWidth="1"/>
    <col min="13" max="13" width="6.5703125" customWidth="1"/>
    <col min="14" max="14" width="24.28515625" customWidth="1"/>
    <col min="15" max="15" width="30.85546875" customWidth="1"/>
    <col min="16" max="16" width="31" customWidth="1"/>
    <col min="17" max="17" width="26.140625" customWidth="1"/>
    <col min="18" max="18" width="16" customWidth="1"/>
    <col min="19" max="19" width="26.5703125" customWidth="1"/>
    <col min="20" max="20" width="21.5703125" customWidth="1"/>
  </cols>
  <sheetData>
    <row r="1" spans="2:23" ht="50.1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5" t="s">
        <v>54</v>
      </c>
      <c r="J1" s="456"/>
      <c r="K1" s="456"/>
      <c r="L1" s="79"/>
      <c r="M1" s="79"/>
      <c r="N1" s="79"/>
      <c r="O1" s="79"/>
      <c r="P1" s="79"/>
      <c r="Q1" s="79"/>
      <c r="R1" s="79"/>
      <c r="S1" s="79"/>
      <c r="T1" s="79"/>
      <c r="U1" s="55"/>
      <c r="V1" s="55"/>
      <c r="W1" s="55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8" t="s">
        <v>275</v>
      </c>
      <c r="K2" s="231"/>
      <c r="L2" s="69"/>
      <c r="M2" s="56"/>
      <c r="N2" s="56"/>
      <c r="O2" s="56"/>
      <c r="P2" s="56"/>
      <c r="Q2" s="56"/>
      <c r="R2" s="56"/>
      <c r="S2" s="56"/>
      <c r="T2" s="56"/>
      <c r="U2" s="55"/>
      <c r="V2" s="55"/>
      <c r="W2" s="55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183"/>
      <c r="K3" s="89"/>
      <c r="L3" s="56"/>
      <c r="M3" s="56"/>
      <c r="N3" s="56"/>
      <c r="O3" s="56"/>
      <c r="P3" s="56"/>
      <c r="Q3" s="56"/>
      <c r="R3" s="56"/>
      <c r="S3" s="56"/>
      <c r="T3" s="56"/>
      <c r="U3" s="55"/>
      <c r="V3" s="55"/>
      <c r="W3" s="55"/>
    </row>
    <row r="4" spans="2:23" ht="24.95" customHeight="1" x14ac:dyDescent="0.45">
      <c r="B4" s="371" t="s">
        <v>2</v>
      </c>
      <c r="C4" s="372"/>
      <c r="D4" s="372"/>
      <c r="E4" s="373"/>
      <c r="F4" s="374"/>
      <c r="G4" s="375"/>
      <c r="H4" s="89"/>
      <c r="I4" s="247"/>
      <c r="J4" s="183"/>
      <c r="K4" s="89"/>
      <c r="L4" s="56"/>
      <c r="M4" s="56"/>
      <c r="N4" s="56"/>
      <c r="O4" s="56"/>
      <c r="P4" s="56"/>
      <c r="Q4" s="56"/>
      <c r="R4" s="56"/>
      <c r="S4" s="56"/>
      <c r="T4" s="56"/>
      <c r="U4" s="55"/>
      <c r="V4" s="55"/>
      <c r="W4" s="55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183"/>
      <c r="K5" s="89"/>
      <c r="L5" s="56"/>
      <c r="M5" s="56"/>
      <c r="N5" s="56"/>
      <c r="O5" s="56"/>
      <c r="P5" s="56"/>
      <c r="Q5" s="56"/>
      <c r="R5" s="56"/>
      <c r="S5" s="56"/>
      <c r="T5" s="56"/>
      <c r="U5" s="55"/>
      <c r="V5" s="55"/>
      <c r="W5" s="55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183"/>
      <c r="K6" s="89"/>
      <c r="L6" s="56"/>
      <c r="M6" s="56"/>
      <c r="N6" s="56"/>
      <c r="O6" s="56"/>
      <c r="P6" s="56"/>
      <c r="Q6" s="56"/>
      <c r="R6" s="56"/>
      <c r="S6" s="56"/>
      <c r="T6" s="56"/>
      <c r="U6" s="55"/>
      <c r="V6" s="55"/>
      <c r="W6" s="55"/>
    </row>
    <row r="7" spans="2:23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247"/>
      <c r="J7" s="183"/>
      <c r="K7" s="89"/>
      <c r="L7" s="56"/>
      <c r="M7" s="56"/>
      <c r="N7" s="56"/>
      <c r="O7" s="56"/>
      <c r="P7" s="56"/>
      <c r="Q7" s="56"/>
      <c r="R7" s="56"/>
      <c r="S7" s="56"/>
      <c r="T7" s="56"/>
      <c r="U7" s="55"/>
      <c r="V7" s="55"/>
      <c r="W7" s="55"/>
    </row>
    <row r="8" spans="2:23" ht="24.9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5" t="s">
        <v>312</v>
      </c>
      <c r="J8" s="183"/>
      <c r="K8" s="89"/>
      <c r="L8" s="56"/>
      <c r="M8" s="56"/>
      <c r="N8" s="56"/>
      <c r="O8" s="56"/>
      <c r="P8" s="56"/>
      <c r="Q8" s="56"/>
      <c r="R8" s="56"/>
      <c r="S8" s="56"/>
      <c r="T8" s="56"/>
      <c r="U8" s="55"/>
      <c r="V8" s="55"/>
      <c r="W8" s="55"/>
    </row>
    <row r="9" spans="2:23" ht="24.95" customHeight="1" x14ac:dyDescent="0.35">
      <c r="B9" s="387" t="s">
        <v>45</v>
      </c>
      <c r="C9" s="388"/>
      <c r="D9" s="389"/>
      <c r="E9" s="373" t="s">
        <v>182</v>
      </c>
      <c r="F9" s="374"/>
      <c r="G9" s="375"/>
      <c r="H9" s="85"/>
      <c r="I9" s="247" t="s">
        <v>59</v>
      </c>
      <c r="J9" s="183"/>
      <c r="K9" s="89"/>
      <c r="L9" s="56"/>
      <c r="M9" s="56"/>
      <c r="N9" s="56"/>
      <c r="O9" s="56"/>
      <c r="P9" s="56"/>
      <c r="Q9" s="56"/>
      <c r="R9" s="56"/>
      <c r="S9" s="56"/>
      <c r="T9" s="56"/>
      <c r="U9" s="55"/>
      <c r="V9" s="55"/>
      <c r="W9" s="55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183"/>
      <c r="K10" s="89"/>
      <c r="L10" s="56"/>
      <c r="M10" s="56"/>
      <c r="N10" s="56"/>
      <c r="O10" s="56"/>
      <c r="P10" s="56"/>
      <c r="Q10" s="56"/>
      <c r="R10" s="56"/>
      <c r="S10" s="56"/>
      <c r="T10" s="56"/>
      <c r="U10" s="55"/>
      <c r="V10" s="55"/>
      <c r="W10" s="55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183"/>
      <c r="K11" s="89"/>
      <c r="L11" s="56"/>
      <c r="M11" s="56"/>
      <c r="N11" s="56"/>
      <c r="O11" s="56"/>
      <c r="P11" s="56"/>
      <c r="Q11" s="56"/>
      <c r="R11" s="56"/>
      <c r="S11" s="56"/>
      <c r="T11" s="56"/>
      <c r="U11" s="55"/>
      <c r="V11" s="55"/>
      <c r="W11" s="55"/>
    </row>
    <row r="12" spans="2:23" ht="18" customHeight="1" x14ac:dyDescent="0.45">
      <c r="B12" s="384"/>
      <c r="C12" s="385"/>
      <c r="D12" s="385"/>
      <c r="E12" s="385"/>
      <c r="F12" s="373"/>
      <c r="G12" s="386"/>
      <c r="H12" s="89"/>
      <c r="I12" s="247"/>
      <c r="J12" s="183"/>
      <c r="K12" s="89"/>
      <c r="L12" s="56"/>
      <c r="M12" s="56"/>
      <c r="N12" s="56"/>
      <c r="O12" s="56"/>
      <c r="P12" s="56"/>
      <c r="Q12" s="56"/>
      <c r="R12" s="56"/>
      <c r="S12" s="56"/>
      <c r="T12" s="56"/>
      <c r="U12" s="55"/>
      <c r="V12" s="55"/>
      <c r="W12" s="55"/>
    </row>
    <row r="13" spans="2:23" ht="50.25" customHeight="1" x14ac:dyDescent="0.35">
      <c r="B13" s="404" t="s">
        <v>41</v>
      </c>
      <c r="C13" s="405"/>
      <c r="D13" s="406"/>
      <c r="E13" s="474" t="s">
        <v>319</v>
      </c>
      <c r="F13" s="475"/>
      <c r="G13" s="476"/>
      <c r="H13" s="89"/>
      <c r="I13" s="247" t="s">
        <v>60</v>
      </c>
      <c r="J13" s="183"/>
      <c r="K13" s="89"/>
      <c r="L13" s="56"/>
      <c r="M13" s="56"/>
      <c r="N13" s="56"/>
      <c r="O13" s="56"/>
      <c r="P13" s="56"/>
      <c r="Q13" s="56"/>
      <c r="R13" s="56"/>
      <c r="S13" s="56"/>
      <c r="T13" s="56"/>
      <c r="U13" s="55"/>
      <c r="V13" s="55"/>
      <c r="W13" s="55"/>
    </row>
    <row r="14" spans="2:23" ht="21.9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247"/>
      <c r="J14" s="183"/>
      <c r="K14" s="89"/>
      <c r="L14" s="56"/>
      <c r="M14" s="56"/>
      <c r="N14" s="56"/>
      <c r="O14" s="56"/>
      <c r="P14" s="56"/>
      <c r="Q14" s="56"/>
      <c r="R14" s="56"/>
      <c r="S14" s="56"/>
      <c r="T14" s="56"/>
      <c r="U14" s="55"/>
      <c r="V14" s="55"/>
      <c r="W14" s="55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183"/>
      <c r="K15" s="89"/>
      <c r="L15" s="56"/>
      <c r="M15" s="56"/>
      <c r="N15" s="56"/>
      <c r="O15" s="56"/>
      <c r="P15" s="56"/>
      <c r="Q15" s="56"/>
      <c r="R15" s="56"/>
      <c r="S15" s="56"/>
      <c r="T15" s="56"/>
      <c r="U15" s="55"/>
      <c r="V15" s="55"/>
      <c r="W15" s="55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9"/>
      <c r="K16" s="89"/>
      <c r="L16" s="56"/>
      <c r="M16" s="56"/>
      <c r="N16" s="56"/>
      <c r="O16" s="56"/>
      <c r="P16" s="56"/>
      <c r="Q16" s="56"/>
      <c r="R16" s="56"/>
      <c r="S16" s="56"/>
      <c r="T16" s="56"/>
      <c r="U16" s="55"/>
      <c r="V16" s="55"/>
      <c r="W16" s="55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9"/>
      <c r="K17" s="89"/>
      <c r="L17" s="56"/>
      <c r="M17" s="56"/>
      <c r="N17" s="56"/>
      <c r="O17" s="56"/>
      <c r="P17" s="56"/>
      <c r="Q17" s="56"/>
      <c r="R17" s="56"/>
      <c r="S17" s="56"/>
      <c r="T17" s="56"/>
      <c r="U17" s="55"/>
      <c r="V17" s="55"/>
      <c r="W17" s="55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88"/>
      <c r="L18" s="62"/>
      <c r="M18" s="56"/>
      <c r="N18" s="56"/>
      <c r="O18" s="56"/>
      <c r="P18" s="56"/>
      <c r="Q18" s="56"/>
      <c r="R18" s="56"/>
      <c r="S18" s="56"/>
      <c r="T18" s="56"/>
      <c r="U18" s="55"/>
      <c r="V18" s="55"/>
      <c r="W18" s="55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1633.68</v>
      </c>
      <c r="G19" s="103">
        <f>F19</f>
        <v>1633.68</v>
      </c>
      <c r="H19" s="85"/>
      <c r="I19" s="104" t="s">
        <v>61</v>
      </c>
      <c r="J19" s="105"/>
      <c r="K19" s="92"/>
      <c r="L19" s="61"/>
      <c r="M19" s="56"/>
      <c r="N19" s="56"/>
      <c r="O19" s="56"/>
      <c r="P19" s="56"/>
      <c r="Q19" s="56"/>
      <c r="R19" s="56"/>
      <c r="S19" s="56"/>
      <c r="T19" s="56"/>
      <c r="U19" s="55"/>
      <c r="V19" s="55"/>
      <c r="W19" s="55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10.185818181818183</v>
      </c>
      <c r="G20" s="103">
        <f>F20</f>
        <v>10.185818181818183</v>
      </c>
      <c r="H20" s="85"/>
      <c r="I20" s="90" t="s">
        <v>158</v>
      </c>
      <c r="J20" s="91"/>
      <c r="K20" s="92"/>
      <c r="L20" s="65"/>
      <c r="M20" s="63"/>
      <c r="N20" s="63"/>
      <c r="O20" s="63"/>
      <c r="P20" s="63"/>
      <c r="Q20" s="56"/>
      <c r="R20" s="56"/>
      <c r="S20" s="56"/>
      <c r="T20" s="56"/>
      <c r="U20" s="55"/>
      <c r="V20" s="55"/>
      <c r="W20" s="55"/>
    </row>
    <row r="21" spans="2:23" ht="24.95" customHeight="1" x14ac:dyDescent="0.35">
      <c r="B21" s="98" t="s">
        <v>8</v>
      </c>
      <c r="C21" s="99" t="s">
        <v>176</v>
      </c>
      <c r="D21" s="107">
        <v>0.4</v>
      </c>
      <c r="E21" s="108">
        <v>1</v>
      </c>
      <c r="F21" s="106">
        <f>D21*1518</f>
        <v>607.20000000000005</v>
      </c>
      <c r="G21" s="103">
        <f>F21</f>
        <v>607.20000000000005</v>
      </c>
      <c r="H21" s="85"/>
      <c r="I21" s="109" t="s">
        <v>269</v>
      </c>
      <c r="J21" s="110"/>
      <c r="K21" s="111"/>
      <c r="L21" s="66"/>
      <c r="M21" s="64"/>
      <c r="N21" s="64"/>
      <c r="O21" s="64"/>
      <c r="P21" s="64"/>
      <c r="Q21" s="64"/>
      <c r="R21" s="64"/>
      <c r="S21" s="64"/>
      <c r="T21" s="64"/>
      <c r="U21" s="55"/>
      <c r="V21" s="55"/>
      <c r="W21" s="55"/>
    </row>
    <row r="22" spans="2:23" ht="24.95" customHeight="1" x14ac:dyDescent="0.45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111"/>
      <c r="L22" s="66"/>
      <c r="M22" s="64"/>
      <c r="N22" s="64"/>
      <c r="O22" s="64"/>
      <c r="P22" s="64"/>
      <c r="Q22" s="64"/>
      <c r="R22" s="64"/>
      <c r="S22" s="64"/>
      <c r="T22" s="64"/>
      <c r="U22" s="55"/>
      <c r="V22" s="55"/>
      <c r="W22" s="55"/>
    </row>
    <row r="23" spans="2:23" ht="24.95" customHeight="1" thickBot="1" x14ac:dyDescent="0.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93"/>
      <c r="L23" s="65"/>
      <c r="M23" s="63"/>
      <c r="N23" s="63"/>
      <c r="O23" s="63"/>
      <c r="P23" s="63"/>
      <c r="Q23" s="63"/>
      <c r="R23" s="63"/>
      <c r="S23" s="63"/>
      <c r="T23" s="63"/>
      <c r="U23" s="55"/>
      <c r="V23" s="55"/>
      <c r="W23" s="55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2240.88</v>
      </c>
      <c r="H24" s="112"/>
      <c r="I24" s="112"/>
      <c r="J24" s="89"/>
      <c r="K24" s="89"/>
      <c r="L24" s="56"/>
      <c r="M24" s="56"/>
      <c r="N24" s="56"/>
      <c r="O24" s="56"/>
      <c r="P24" s="56"/>
      <c r="Q24" s="56"/>
      <c r="R24" s="56"/>
      <c r="S24" s="56"/>
      <c r="T24" s="56"/>
      <c r="U24" s="55"/>
      <c r="V24" s="55"/>
      <c r="W24" s="55"/>
    </row>
    <row r="25" spans="2:23" ht="23.45" x14ac:dyDescent="0.45">
      <c r="B25" s="392"/>
      <c r="C25" s="374"/>
      <c r="D25" s="374"/>
      <c r="E25" s="374"/>
      <c r="F25" s="374"/>
      <c r="G25" s="375"/>
      <c r="H25" s="89"/>
      <c r="I25" s="89"/>
      <c r="J25" s="89"/>
      <c r="K25" s="89"/>
      <c r="L25" s="56"/>
      <c r="M25" s="56"/>
      <c r="N25" s="56"/>
      <c r="O25" s="56"/>
      <c r="P25" s="56"/>
      <c r="Q25" s="56"/>
      <c r="R25" s="56"/>
      <c r="S25" s="56"/>
      <c r="T25" s="56"/>
      <c r="U25" s="55"/>
      <c r="V25" s="55"/>
      <c r="W25" s="55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9"/>
      <c r="K26" s="89"/>
      <c r="L26" s="56"/>
      <c r="M26" s="56"/>
      <c r="N26" s="56"/>
      <c r="O26" s="56"/>
      <c r="P26" s="56"/>
      <c r="Q26" s="56"/>
      <c r="R26" s="56"/>
      <c r="S26" s="56"/>
      <c r="T26" s="56"/>
      <c r="U26" s="55"/>
      <c r="V26" s="55"/>
      <c r="W26" s="55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9"/>
      <c r="K27" s="89"/>
      <c r="L27" s="56"/>
      <c r="M27" s="56"/>
      <c r="N27" s="56"/>
      <c r="O27" s="56"/>
      <c r="P27" s="56"/>
      <c r="Q27" s="56"/>
      <c r="R27" s="56"/>
      <c r="S27" s="56"/>
      <c r="T27" s="56"/>
      <c r="U27" s="55"/>
      <c r="V27" s="55"/>
      <c r="W27" s="55"/>
    </row>
    <row r="28" spans="2:23" ht="23.25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86" t="s">
        <v>58</v>
      </c>
      <c r="J28" s="87"/>
      <c r="K28" s="88"/>
      <c r="L28" s="62"/>
      <c r="M28" s="56"/>
      <c r="N28" s="56"/>
      <c r="O28" s="56"/>
      <c r="P28" s="56"/>
      <c r="Q28" s="56"/>
      <c r="R28" s="56"/>
      <c r="S28" s="56"/>
      <c r="T28" s="56"/>
      <c r="U28" s="55"/>
      <c r="V28" s="55"/>
      <c r="W28" s="55"/>
    </row>
    <row r="29" spans="2:23" ht="65.2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186.66530400000002</v>
      </c>
      <c r="H29" s="89"/>
      <c r="I29" s="426" t="s">
        <v>79</v>
      </c>
      <c r="J29" s="427"/>
      <c r="K29" s="451"/>
      <c r="L29" s="65"/>
      <c r="M29" s="63"/>
      <c r="N29" s="63"/>
      <c r="O29" s="63"/>
      <c r="P29" s="63"/>
      <c r="Q29" s="63"/>
      <c r="R29" s="63"/>
      <c r="S29" s="63"/>
      <c r="T29" s="63"/>
      <c r="U29" s="55"/>
      <c r="V29" s="55"/>
      <c r="W29" s="55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271.14648</v>
      </c>
      <c r="H30" s="89"/>
      <c r="I30" s="113" t="s">
        <v>80</v>
      </c>
      <c r="J30" s="114"/>
      <c r="K30" s="93"/>
      <c r="L30" s="61"/>
      <c r="M30" s="56"/>
      <c r="N30" s="56"/>
      <c r="O30" s="56"/>
      <c r="P30" s="56"/>
      <c r="Q30" s="56"/>
      <c r="R30" s="56"/>
      <c r="S30" s="56"/>
      <c r="T30" s="56"/>
      <c r="U30" s="55"/>
      <c r="V30" s="55"/>
      <c r="W30" s="55"/>
    </row>
    <row r="31" spans="2:23" ht="24.95" customHeight="1" x14ac:dyDescent="0.45">
      <c r="B31" s="121"/>
      <c r="C31" s="122"/>
      <c r="D31" s="122"/>
      <c r="E31" s="123"/>
      <c r="F31" s="124" t="s">
        <v>71</v>
      </c>
      <c r="G31" s="125">
        <f>G29+G30</f>
        <v>457.81178399999999</v>
      </c>
      <c r="H31" s="89"/>
      <c r="I31" s="89"/>
      <c r="J31" s="89"/>
      <c r="K31" s="89"/>
      <c r="L31" s="56"/>
      <c r="M31" s="56"/>
      <c r="N31" s="56"/>
      <c r="O31" s="56"/>
      <c r="P31" s="56"/>
      <c r="Q31" s="56"/>
      <c r="R31" s="56"/>
      <c r="S31" s="56"/>
      <c r="T31" s="56"/>
      <c r="U31" s="55"/>
      <c r="V31" s="55"/>
      <c r="W31" s="55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182.20909003200003</v>
      </c>
      <c r="H32" s="89"/>
      <c r="I32" s="89"/>
      <c r="J32" s="89"/>
      <c r="K32" s="89"/>
      <c r="L32" s="56"/>
      <c r="M32" s="56"/>
      <c r="N32" s="56"/>
      <c r="O32" s="56"/>
      <c r="P32" s="56"/>
      <c r="Q32" s="56"/>
      <c r="R32" s="56"/>
      <c r="S32" s="56"/>
      <c r="T32" s="56"/>
      <c r="U32" s="55"/>
      <c r="V32" s="55"/>
      <c r="W32" s="55"/>
    </row>
    <row r="33" spans="2:23" ht="24.95" customHeight="1" x14ac:dyDescent="0.45">
      <c r="B33" s="127"/>
      <c r="C33" s="128"/>
      <c r="D33" s="128"/>
      <c r="E33" s="128"/>
      <c r="F33" s="129" t="s">
        <v>84</v>
      </c>
      <c r="G33" s="130">
        <f>G31+G32</f>
        <v>640.02087403200005</v>
      </c>
      <c r="H33" s="89"/>
      <c r="I33" s="89"/>
      <c r="J33" s="89"/>
      <c r="K33" s="89"/>
      <c r="L33" s="56"/>
      <c r="M33" s="56"/>
      <c r="N33" s="56"/>
      <c r="O33" s="56"/>
      <c r="P33" s="56"/>
      <c r="Q33" s="56"/>
      <c r="R33" s="56"/>
      <c r="S33" s="56"/>
      <c r="T33" s="56"/>
      <c r="U33" s="55"/>
      <c r="V33" s="55"/>
      <c r="W33" s="55"/>
    </row>
    <row r="34" spans="2:23" ht="24.9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9"/>
      <c r="J34" s="89"/>
      <c r="K34" s="89"/>
      <c r="L34" s="56"/>
      <c r="M34" s="56"/>
      <c r="N34" s="56"/>
      <c r="O34" s="56"/>
      <c r="P34" s="56"/>
      <c r="Q34" s="56"/>
      <c r="R34" s="56"/>
      <c r="S34" s="56"/>
      <c r="T34" s="56"/>
      <c r="U34" s="55"/>
      <c r="V34" s="55"/>
      <c r="W34" s="55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86" t="s">
        <v>58</v>
      </c>
      <c r="J35" s="87"/>
      <c r="K35" s="88"/>
      <c r="L35" s="62"/>
      <c r="M35" s="56"/>
      <c r="N35" s="56"/>
      <c r="O35" s="56"/>
      <c r="P35" s="56"/>
      <c r="Q35" s="56"/>
      <c r="R35" s="56"/>
      <c r="S35" s="56"/>
      <c r="T35" s="56"/>
      <c r="U35" s="55"/>
      <c r="V35" s="55"/>
      <c r="W35" s="55"/>
    </row>
    <row r="36" spans="2:23" ht="24.95" customHeight="1" x14ac:dyDescent="0.35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448.17600000000004</v>
      </c>
      <c r="H36" s="85"/>
      <c r="I36" s="90" t="s">
        <v>85</v>
      </c>
      <c r="J36" s="91"/>
      <c r="K36" s="92"/>
      <c r="L36" s="65"/>
      <c r="M36" s="63"/>
      <c r="N36" s="63"/>
      <c r="O36" s="63"/>
      <c r="P36" s="63"/>
      <c r="Q36" s="63"/>
      <c r="R36" s="63"/>
      <c r="S36" s="63"/>
      <c r="T36" s="63"/>
      <c r="U36" s="55"/>
      <c r="V36" s="55"/>
      <c r="W36" s="55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56.022000000000006</v>
      </c>
      <c r="H37" s="85"/>
      <c r="I37" s="90" t="s">
        <v>85</v>
      </c>
      <c r="J37" s="91"/>
      <c r="K37" s="92"/>
      <c r="L37" s="65"/>
      <c r="M37" s="63"/>
      <c r="N37" s="63"/>
      <c r="O37" s="63"/>
      <c r="P37" s="63"/>
      <c r="Q37" s="63"/>
      <c r="R37" s="63"/>
      <c r="S37" s="63"/>
      <c r="T37" s="63"/>
      <c r="U37" s="55"/>
      <c r="V37" s="55"/>
      <c r="W37" s="55"/>
    </row>
    <row r="38" spans="2:23" ht="63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134.4528</v>
      </c>
      <c r="H38" s="138"/>
      <c r="I38" s="426" t="s">
        <v>263</v>
      </c>
      <c r="J38" s="427"/>
      <c r="K38" s="451"/>
      <c r="L38" s="65"/>
      <c r="M38" s="63"/>
      <c r="N38" s="63"/>
      <c r="O38" s="63"/>
      <c r="P38" s="63"/>
      <c r="Q38" s="63"/>
      <c r="R38" s="63"/>
      <c r="S38" s="63"/>
      <c r="T38" s="63"/>
      <c r="U38" s="55"/>
      <c r="V38" s="55"/>
      <c r="W38" s="55"/>
    </row>
    <row r="39" spans="2:23" ht="24.95" customHeight="1" x14ac:dyDescent="0.35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33.613199999999999</v>
      </c>
      <c r="H39" s="85"/>
      <c r="I39" s="90" t="s">
        <v>85</v>
      </c>
      <c r="J39" s="91"/>
      <c r="K39" s="92"/>
      <c r="L39" s="65"/>
      <c r="M39" s="63"/>
      <c r="N39" s="63"/>
      <c r="O39" s="63"/>
      <c r="P39" s="63"/>
      <c r="Q39" s="63"/>
      <c r="R39" s="63"/>
      <c r="S39" s="63"/>
      <c r="T39" s="63"/>
      <c r="U39" s="55"/>
      <c r="V39" s="55"/>
      <c r="W39" s="55"/>
    </row>
    <row r="40" spans="2:23" ht="24.95" customHeight="1" x14ac:dyDescent="0.35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22.408800000000003</v>
      </c>
      <c r="H40" s="85"/>
      <c r="I40" s="90" t="s">
        <v>85</v>
      </c>
      <c r="J40" s="91"/>
      <c r="K40" s="92"/>
      <c r="L40" s="65"/>
      <c r="M40" s="63"/>
      <c r="N40" s="63"/>
      <c r="O40" s="63"/>
      <c r="P40" s="63"/>
      <c r="Q40" s="63"/>
      <c r="R40" s="63"/>
      <c r="S40" s="63"/>
      <c r="T40" s="63"/>
      <c r="U40" s="55"/>
      <c r="V40" s="55"/>
      <c r="W40" s="55"/>
    </row>
    <row r="41" spans="2:23" ht="24.95" customHeight="1" x14ac:dyDescent="0.35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13.44528</v>
      </c>
      <c r="H41" s="85"/>
      <c r="I41" s="90" t="s">
        <v>85</v>
      </c>
      <c r="J41" s="91"/>
      <c r="K41" s="92"/>
      <c r="L41" s="65"/>
      <c r="M41" s="63"/>
      <c r="N41" s="63"/>
      <c r="O41" s="63"/>
      <c r="P41" s="63"/>
      <c r="Q41" s="63"/>
      <c r="R41" s="63"/>
      <c r="S41" s="63"/>
      <c r="T41" s="63"/>
      <c r="U41" s="55"/>
      <c r="V41" s="55"/>
      <c r="W41" s="55"/>
    </row>
    <row r="42" spans="2:23" ht="24.95" customHeight="1" x14ac:dyDescent="0.35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4.4817600000000004</v>
      </c>
      <c r="H42" s="85"/>
      <c r="I42" s="90" t="s">
        <v>85</v>
      </c>
      <c r="J42" s="91"/>
      <c r="K42" s="92"/>
      <c r="L42" s="65"/>
      <c r="M42" s="63"/>
      <c r="N42" s="63"/>
      <c r="O42" s="63"/>
      <c r="P42" s="63"/>
      <c r="Q42" s="63"/>
      <c r="R42" s="63"/>
      <c r="S42" s="63"/>
      <c r="T42" s="63"/>
      <c r="U42" s="55"/>
      <c r="V42" s="55"/>
      <c r="W42" s="55"/>
    </row>
    <row r="43" spans="2:23" ht="24.95" customHeight="1" thickBot="1" x14ac:dyDescent="0.4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179.27040000000002</v>
      </c>
      <c r="H43" s="85"/>
      <c r="I43" s="113" t="s">
        <v>85</v>
      </c>
      <c r="J43" s="114"/>
      <c r="K43" s="93"/>
      <c r="L43" s="65"/>
      <c r="M43" s="63"/>
      <c r="N43" s="63"/>
      <c r="O43" s="63"/>
      <c r="P43" s="63"/>
      <c r="Q43" s="63"/>
      <c r="R43" s="63"/>
      <c r="S43" s="63"/>
      <c r="T43" s="63"/>
      <c r="U43" s="55"/>
      <c r="V43" s="55"/>
      <c r="W43" s="55"/>
    </row>
    <row r="44" spans="2:23" ht="24.95" customHeight="1" x14ac:dyDescent="0.35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891.87024000000008</v>
      </c>
      <c r="H44" s="85"/>
      <c r="I44" s="89"/>
      <c r="J44" s="89"/>
      <c r="K44" s="89"/>
      <c r="L44" s="56"/>
      <c r="M44" s="56"/>
      <c r="N44" s="56"/>
      <c r="O44" s="56"/>
      <c r="P44" s="56"/>
      <c r="Q44" s="56"/>
      <c r="R44" s="56"/>
      <c r="S44" s="56"/>
      <c r="T44" s="56"/>
      <c r="U44" s="55"/>
      <c r="V44" s="55"/>
      <c r="W44" s="55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9"/>
      <c r="J45" s="89"/>
      <c r="K45" s="89"/>
      <c r="L45" s="56"/>
      <c r="M45" s="56"/>
      <c r="N45" s="56"/>
      <c r="O45" s="56"/>
      <c r="P45" s="56"/>
      <c r="Q45" s="56"/>
      <c r="R45" s="56"/>
      <c r="S45" s="56"/>
      <c r="T45" s="56"/>
      <c r="U45" s="55"/>
      <c r="V45" s="55"/>
      <c r="W45" s="55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86" t="s">
        <v>58</v>
      </c>
      <c r="J46" s="87"/>
      <c r="K46" s="88"/>
      <c r="L46" s="62"/>
      <c r="M46" s="56"/>
      <c r="N46" s="56"/>
      <c r="O46" s="56"/>
      <c r="P46" s="56"/>
      <c r="Q46" s="56"/>
      <c r="R46" s="56"/>
      <c r="S46" s="56"/>
      <c r="T46" s="56"/>
      <c r="U46" s="55"/>
      <c r="V46" s="55"/>
      <c r="W46" s="55"/>
    </row>
    <row r="47" spans="2:23" ht="21.95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86.779200000000017</v>
      </c>
      <c r="H47" s="149"/>
      <c r="I47" s="426" t="s">
        <v>264</v>
      </c>
      <c r="J47" s="427"/>
      <c r="K47" s="451"/>
      <c r="L47" s="65"/>
      <c r="M47" s="63"/>
      <c r="N47" s="63"/>
      <c r="O47" s="63"/>
      <c r="P47" s="63"/>
      <c r="Q47" s="63"/>
      <c r="R47" s="63"/>
      <c r="S47" s="63"/>
      <c r="T47" s="63"/>
      <c r="U47" s="55"/>
      <c r="V47" s="55"/>
      <c r="W47" s="55"/>
    </row>
    <row r="48" spans="2:23" ht="63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51"/>
      <c r="L48" s="65"/>
      <c r="M48" s="63"/>
      <c r="N48" s="63"/>
      <c r="O48" s="63"/>
      <c r="P48" s="63"/>
      <c r="Q48" s="63"/>
      <c r="R48" s="63"/>
      <c r="S48" s="63"/>
      <c r="T48" s="63"/>
      <c r="U48" s="55"/>
      <c r="V48" s="55"/>
      <c r="W48" s="55"/>
    </row>
    <row r="49" spans="2:23" ht="21.95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270</v>
      </c>
      <c r="J49" s="427"/>
      <c r="K49" s="451"/>
      <c r="L49" s="65"/>
      <c r="M49" s="63"/>
      <c r="N49" s="63"/>
      <c r="O49" s="63"/>
      <c r="P49" s="63"/>
      <c r="Q49" s="63"/>
      <c r="R49" s="63"/>
      <c r="S49" s="63"/>
      <c r="T49" s="63"/>
      <c r="U49" s="55"/>
      <c r="V49" s="55"/>
      <c r="W49" s="55"/>
    </row>
    <row r="50" spans="2:23" ht="51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51"/>
      <c r="L50" s="65"/>
      <c r="M50" s="63"/>
      <c r="N50" s="63"/>
      <c r="O50" s="63"/>
      <c r="P50" s="63"/>
      <c r="Q50" s="63"/>
      <c r="R50" s="63"/>
      <c r="S50" s="63"/>
      <c r="T50" s="63"/>
      <c r="U50" s="55"/>
      <c r="V50" s="55"/>
      <c r="W50" s="55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482" t="s">
        <v>248</v>
      </c>
      <c r="J51" s="483"/>
      <c r="K51" s="484"/>
      <c r="L51" s="61"/>
      <c r="M51" s="56"/>
      <c r="N51" s="56"/>
      <c r="O51" s="56"/>
      <c r="P51" s="56"/>
      <c r="Q51" s="56"/>
      <c r="R51" s="56"/>
      <c r="S51" s="56"/>
      <c r="T51" s="56"/>
      <c r="U51" s="55"/>
      <c r="V51" s="55"/>
      <c r="W51" s="55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482" t="s">
        <v>248</v>
      </c>
      <c r="J52" s="483"/>
      <c r="K52" s="484"/>
      <c r="L52" s="61"/>
      <c r="M52" s="56"/>
      <c r="N52" s="56"/>
      <c r="O52" s="56"/>
      <c r="P52" s="56"/>
      <c r="Q52" s="56"/>
      <c r="R52" s="56"/>
      <c r="S52" s="56"/>
      <c r="T52" s="56"/>
      <c r="U52" s="55"/>
      <c r="V52" s="55"/>
      <c r="W52" s="55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482" t="s">
        <v>248</v>
      </c>
      <c r="J53" s="483"/>
      <c r="K53" s="484"/>
      <c r="L53" s="61"/>
      <c r="M53" s="56"/>
      <c r="N53" s="56"/>
      <c r="O53" s="56"/>
      <c r="P53" s="56"/>
      <c r="Q53" s="56"/>
      <c r="R53" s="56"/>
      <c r="S53" s="56"/>
      <c r="T53" s="56"/>
      <c r="U53" s="55"/>
      <c r="V53" s="55"/>
      <c r="W53" s="55"/>
    </row>
    <row r="54" spans="2:23" ht="24.95" customHeight="1" thickBot="1" x14ac:dyDescent="0.4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114"/>
      <c r="K54" s="93"/>
      <c r="L54" s="61"/>
      <c r="M54" s="56"/>
      <c r="N54" s="56"/>
      <c r="O54" s="56"/>
      <c r="P54" s="56"/>
      <c r="Q54" s="56"/>
      <c r="R54" s="56"/>
      <c r="S54" s="56"/>
      <c r="T54" s="56"/>
      <c r="U54" s="55"/>
      <c r="V54" s="55"/>
      <c r="W54" s="55"/>
    </row>
    <row r="55" spans="2:23" ht="24.95" customHeight="1" x14ac:dyDescent="0.35">
      <c r="B55" s="141"/>
      <c r="C55" s="142"/>
      <c r="D55" s="142"/>
      <c r="E55" s="142"/>
      <c r="F55" s="158" t="s">
        <v>71</v>
      </c>
      <c r="G55" s="145">
        <f>SUM(G47:G54)</f>
        <v>597.17920000000004</v>
      </c>
      <c r="H55" s="85"/>
      <c r="I55" s="159"/>
      <c r="J55" s="159"/>
      <c r="K55" s="159"/>
      <c r="L55" s="81"/>
      <c r="M55" s="81"/>
      <c r="N55" s="81"/>
      <c r="O55" s="81"/>
      <c r="P55" s="81"/>
      <c r="Q55" s="81"/>
      <c r="R55" s="81"/>
      <c r="S55" s="81"/>
      <c r="T55" s="81"/>
      <c r="U55" s="55"/>
      <c r="V55" s="55"/>
      <c r="W55" s="55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2129.0703140320002</v>
      </c>
      <c r="H56" s="85"/>
      <c r="I56" s="161"/>
      <c r="J56" s="161"/>
      <c r="K56" s="161"/>
      <c r="L56" s="83"/>
      <c r="M56" s="83"/>
      <c r="N56" s="83"/>
      <c r="O56" s="83"/>
      <c r="P56" s="83"/>
      <c r="Q56" s="83"/>
      <c r="R56" s="83"/>
      <c r="S56" s="83"/>
      <c r="T56" s="83"/>
      <c r="U56" s="55"/>
      <c r="V56" s="55"/>
      <c r="W56" s="55"/>
    </row>
    <row r="57" spans="2:23" ht="23.25" customHeight="1" x14ac:dyDescent="0.35">
      <c r="B57" s="448"/>
      <c r="C57" s="449"/>
      <c r="D57" s="449"/>
      <c r="E57" s="449"/>
      <c r="F57" s="449"/>
      <c r="G57" s="450"/>
      <c r="H57" s="85"/>
      <c r="I57" s="161"/>
      <c r="J57" s="161"/>
      <c r="K57" s="161"/>
      <c r="L57" s="83"/>
      <c r="M57" s="83"/>
      <c r="N57" s="83"/>
      <c r="O57" s="83"/>
      <c r="P57" s="83"/>
      <c r="Q57" s="83"/>
      <c r="R57" s="83"/>
      <c r="S57" s="83"/>
      <c r="T57" s="83"/>
      <c r="U57" s="55"/>
      <c r="V57" s="55"/>
      <c r="W57" s="55"/>
    </row>
    <row r="58" spans="2:23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9"/>
      <c r="J58" s="89"/>
      <c r="K58" s="89"/>
      <c r="L58" s="56"/>
      <c r="M58" s="56"/>
      <c r="N58" s="56"/>
      <c r="O58" s="56"/>
      <c r="P58" s="56"/>
      <c r="Q58" s="56"/>
      <c r="R58" s="56"/>
      <c r="S58" s="56"/>
      <c r="T58" s="56"/>
      <c r="U58" s="55"/>
      <c r="V58" s="55"/>
      <c r="W58" s="55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86" t="s">
        <v>58</v>
      </c>
      <c r="J59" s="87"/>
      <c r="K59" s="88"/>
      <c r="L59" s="62"/>
      <c r="M59" s="56"/>
      <c r="N59" s="56"/>
      <c r="O59" s="56"/>
      <c r="P59" s="56"/>
      <c r="Q59" s="56"/>
      <c r="R59" s="56"/>
      <c r="S59" s="56"/>
      <c r="T59" s="56"/>
      <c r="U59" s="55"/>
      <c r="V59" s="55"/>
      <c r="W59" s="55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9.4116959999999992</v>
      </c>
      <c r="H60" s="85"/>
      <c r="I60" s="90" t="s">
        <v>109</v>
      </c>
      <c r="J60" s="91"/>
      <c r="K60" s="92"/>
      <c r="L60" s="67"/>
      <c r="M60" s="68"/>
      <c r="N60" s="68"/>
      <c r="O60" s="68"/>
      <c r="P60" s="68"/>
      <c r="Q60" s="68"/>
      <c r="R60" s="68"/>
      <c r="S60" s="68"/>
      <c r="T60" s="68"/>
      <c r="U60" s="55"/>
      <c r="V60" s="55"/>
      <c r="W60" s="55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0.67226399999999997</v>
      </c>
      <c r="H61" s="85"/>
      <c r="I61" s="90" t="s">
        <v>109</v>
      </c>
      <c r="J61" s="91"/>
      <c r="K61" s="92"/>
      <c r="L61" s="67"/>
      <c r="M61" s="68"/>
      <c r="N61" s="68"/>
      <c r="O61" s="68"/>
      <c r="P61" s="68"/>
      <c r="Q61" s="68"/>
      <c r="R61" s="68"/>
      <c r="S61" s="68"/>
      <c r="T61" s="68"/>
      <c r="U61" s="55"/>
      <c r="V61" s="55"/>
      <c r="W61" s="55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77.086272000000008</v>
      </c>
      <c r="H62" s="85"/>
      <c r="I62" s="90" t="s">
        <v>109</v>
      </c>
      <c r="J62" s="91"/>
      <c r="K62" s="92"/>
      <c r="L62" s="67"/>
      <c r="M62" s="68"/>
      <c r="N62" s="68"/>
      <c r="O62" s="68"/>
      <c r="P62" s="68"/>
      <c r="Q62" s="68"/>
      <c r="R62" s="68"/>
      <c r="S62" s="68"/>
      <c r="T62" s="68"/>
      <c r="U62" s="55"/>
      <c r="V62" s="55"/>
      <c r="W62" s="55"/>
    </row>
    <row r="63" spans="2:23" ht="84.9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43.473072000000002</v>
      </c>
      <c r="H63" s="85"/>
      <c r="I63" s="426" t="s">
        <v>98</v>
      </c>
      <c r="J63" s="427"/>
      <c r="K63" s="451"/>
      <c r="L63" s="65"/>
      <c r="M63" s="63"/>
      <c r="N63" s="63"/>
      <c r="O63" s="63"/>
      <c r="P63" s="63"/>
      <c r="Q63" s="63"/>
      <c r="R63" s="63"/>
      <c r="S63" s="63"/>
      <c r="T63" s="63"/>
      <c r="U63" s="55"/>
      <c r="V63" s="55"/>
      <c r="W63" s="55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17.302282656000003</v>
      </c>
      <c r="H64" s="85"/>
      <c r="I64" s="90"/>
      <c r="J64" s="91"/>
      <c r="K64" s="92"/>
      <c r="L64" s="65"/>
      <c r="M64" s="63"/>
      <c r="N64" s="63"/>
      <c r="O64" s="63"/>
      <c r="P64" s="63"/>
      <c r="Q64" s="63"/>
      <c r="R64" s="63"/>
      <c r="S64" s="63"/>
      <c r="T64" s="63"/>
      <c r="U64" s="55"/>
      <c r="V64" s="55"/>
      <c r="W64" s="55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1.3893456</v>
      </c>
      <c r="H65" s="85"/>
      <c r="I65" s="90" t="s">
        <v>109</v>
      </c>
      <c r="J65" s="91"/>
      <c r="K65" s="92"/>
      <c r="L65" s="67"/>
      <c r="M65" s="68"/>
      <c r="N65" s="68"/>
      <c r="O65" s="68"/>
      <c r="P65" s="68"/>
      <c r="Q65" s="68"/>
      <c r="R65" s="68"/>
      <c r="S65" s="68"/>
      <c r="T65" s="68"/>
      <c r="U65" s="55"/>
      <c r="V65" s="55"/>
      <c r="W65" s="55"/>
    </row>
    <row r="66" spans="2:23" ht="24.95" customHeight="1" thickBot="1" x14ac:dyDescent="0.4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149.334932256</v>
      </c>
      <c r="H66" s="85"/>
      <c r="I66" s="300" t="s">
        <v>262</v>
      </c>
      <c r="J66" s="114"/>
      <c r="K66" s="93"/>
      <c r="L66" s="61"/>
      <c r="M66" s="56"/>
      <c r="N66" s="56"/>
      <c r="O66" s="56"/>
      <c r="P66" s="56"/>
      <c r="Q66" s="56"/>
      <c r="R66" s="56"/>
      <c r="S66" s="56"/>
      <c r="T66" s="56"/>
      <c r="U66" s="55"/>
      <c r="V66" s="55"/>
      <c r="W66" s="55"/>
    </row>
    <row r="67" spans="2:23" ht="23.25" customHeight="1" x14ac:dyDescent="0.35">
      <c r="B67" s="392"/>
      <c r="C67" s="374"/>
      <c r="D67" s="374"/>
      <c r="E67" s="374"/>
      <c r="F67" s="374"/>
      <c r="G67" s="375"/>
      <c r="H67" s="85"/>
      <c r="I67" s="89"/>
      <c r="J67" s="89"/>
      <c r="K67" s="89"/>
      <c r="L67" s="56"/>
      <c r="M67" s="56"/>
      <c r="N67" s="56"/>
      <c r="O67" s="56"/>
      <c r="P67" s="56"/>
      <c r="Q67" s="56"/>
      <c r="R67" s="56"/>
      <c r="S67" s="56"/>
      <c r="T67" s="56"/>
      <c r="U67" s="55"/>
      <c r="V67" s="55"/>
      <c r="W67" s="55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9"/>
      <c r="J68" s="89"/>
      <c r="K68" s="89"/>
      <c r="L68" s="56"/>
      <c r="M68" s="56"/>
      <c r="N68" s="56"/>
      <c r="O68" s="56"/>
      <c r="P68" s="56"/>
      <c r="Q68" s="56"/>
      <c r="R68" s="56"/>
      <c r="S68" s="56"/>
      <c r="T68" s="56"/>
      <c r="U68" s="55"/>
      <c r="V68" s="55"/>
      <c r="W68" s="55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62"/>
      <c r="M69" s="69"/>
      <c r="N69" s="69"/>
      <c r="O69" s="69"/>
      <c r="P69" s="69"/>
      <c r="Q69" s="69"/>
      <c r="R69" s="69"/>
      <c r="S69" s="69"/>
      <c r="T69" s="69"/>
      <c r="U69" s="55"/>
      <c r="V69" s="55"/>
      <c r="W69" s="55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186.66530400000002</v>
      </c>
      <c r="H70" s="85"/>
      <c r="I70" s="177" t="s">
        <v>117</v>
      </c>
      <c r="J70" s="178"/>
      <c r="K70" s="178"/>
      <c r="L70" s="70"/>
      <c r="M70" s="71"/>
      <c r="N70" s="71"/>
      <c r="O70" s="71"/>
      <c r="P70" s="71"/>
      <c r="Q70" s="71"/>
      <c r="R70" s="71"/>
      <c r="S70" s="71"/>
      <c r="T70" s="71"/>
      <c r="U70" s="55"/>
      <c r="V70" s="55"/>
      <c r="W70" s="55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31.148232</v>
      </c>
      <c r="H71" s="85"/>
      <c r="I71" s="177" t="s">
        <v>109</v>
      </c>
      <c r="J71" s="178"/>
      <c r="K71" s="178"/>
      <c r="L71" s="67"/>
      <c r="M71" s="68"/>
      <c r="N71" s="68"/>
      <c r="O71" s="68"/>
      <c r="P71" s="68"/>
      <c r="Q71" s="68"/>
      <c r="R71" s="68"/>
      <c r="S71" s="68"/>
      <c r="T71" s="68"/>
      <c r="U71" s="55"/>
      <c r="V71" s="55"/>
      <c r="W71" s="55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6.274464</v>
      </c>
      <c r="H72" s="85"/>
      <c r="I72" s="177" t="s">
        <v>109</v>
      </c>
      <c r="J72" s="178"/>
      <c r="K72" s="178"/>
      <c r="L72" s="67"/>
      <c r="M72" s="68"/>
      <c r="N72" s="68"/>
      <c r="O72" s="68"/>
      <c r="P72" s="68"/>
      <c r="Q72" s="68"/>
      <c r="R72" s="68"/>
      <c r="S72" s="68"/>
      <c r="T72" s="68"/>
      <c r="U72" s="55"/>
      <c r="V72" s="55"/>
      <c r="W72" s="55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0.44817600000000002</v>
      </c>
      <c r="H73" s="85"/>
      <c r="I73" s="177" t="s">
        <v>109</v>
      </c>
      <c r="J73" s="178"/>
      <c r="K73" s="178"/>
      <c r="L73" s="67"/>
      <c r="M73" s="68"/>
      <c r="N73" s="68"/>
      <c r="O73" s="68"/>
      <c r="P73" s="68"/>
      <c r="Q73" s="68"/>
      <c r="R73" s="68"/>
      <c r="S73" s="68"/>
      <c r="T73" s="68"/>
      <c r="U73" s="55"/>
      <c r="V73" s="55"/>
      <c r="W73" s="55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1.568616</v>
      </c>
      <c r="H74" s="85"/>
      <c r="I74" s="177" t="s">
        <v>109</v>
      </c>
      <c r="J74" s="178"/>
      <c r="K74" s="178"/>
      <c r="L74" s="67"/>
      <c r="M74" s="68"/>
      <c r="N74" s="68"/>
      <c r="O74" s="68"/>
      <c r="P74" s="68"/>
      <c r="Q74" s="68"/>
      <c r="R74" s="68"/>
      <c r="S74" s="68"/>
      <c r="T74" s="68"/>
      <c r="U74" s="55"/>
      <c r="V74" s="55"/>
      <c r="W74" s="55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6.4985520000000001</v>
      </c>
      <c r="H75" s="85"/>
      <c r="I75" s="177" t="s">
        <v>109</v>
      </c>
      <c r="J75" s="178"/>
      <c r="K75" s="178"/>
      <c r="L75" s="67"/>
      <c r="M75" s="68"/>
      <c r="N75" s="68"/>
      <c r="O75" s="68"/>
      <c r="P75" s="68"/>
      <c r="Q75" s="68"/>
      <c r="R75" s="68"/>
      <c r="S75" s="68"/>
      <c r="T75" s="68"/>
      <c r="U75" s="55"/>
      <c r="V75" s="55"/>
      <c r="W75" s="55"/>
    </row>
    <row r="76" spans="2:23" ht="24.95" customHeight="1" x14ac:dyDescent="0.35">
      <c r="B76" s="134" t="s">
        <v>18</v>
      </c>
      <c r="C76" s="438" t="s">
        <v>28</v>
      </c>
      <c r="D76" s="439"/>
      <c r="E76" s="440"/>
      <c r="F76" s="180"/>
      <c r="G76" s="157"/>
      <c r="H76" s="85"/>
      <c r="I76" s="90" t="s">
        <v>154</v>
      </c>
      <c r="J76" s="91"/>
      <c r="K76" s="91"/>
      <c r="L76" s="61"/>
      <c r="M76" s="56"/>
      <c r="N76" s="56"/>
      <c r="O76" s="56"/>
      <c r="P76" s="56"/>
      <c r="Q76" s="56"/>
      <c r="R76" s="56"/>
      <c r="S76" s="56"/>
      <c r="T76" s="56"/>
      <c r="U76" s="55"/>
      <c r="V76" s="55"/>
      <c r="W76" s="55"/>
    </row>
    <row r="77" spans="2:23" ht="24.95" customHeight="1" thickBo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232.60334399999999</v>
      </c>
      <c r="H77" s="85"/>
      <c r="I77" s="300" t="s">
        <v>262</v>
      </c>
      <c r="J77" s="114"/>
      <c r="K77" s="114"/>
      <c r="L77" s="61"/>
      <c r="M77" s="56"/>
      <c r="N77" s="56"/>
      <c r="O77" s="56"/>
      <c r="P77" s="56"/>
      <c r="Q77" s="56"/>
      <c r="R77" s="56"/>
      <c r="S77" s="56"/>
      <c r="T77" s="56"/>
      <c r="U77" s="55"/>
      <c r="V77" s="55"/>
      <c r="W77" s="55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92.576130912000011</v>
      </c>
      <c r="H78" s="85"/>
      <c r="I78" s="89"/>
      <c r="J78" s="89"/>
      <c r="K78" s="89"/>
      <c r="L78" s="56"/>
      <c r="M78" s="56"/>
      <c r="N78" s="56"/>
      <c r="O78" s="56"/>
      <c r="P78" s="56"/>
      <c r="Q78" s="56"/>
      <c r="R78" s="56"/>
      <c r="S78" s="56"/>
      <c r="T78" s="56"/>
      <c r="U78" s="55"/>
      <c r="V78" s="55"/>
      <c r="W78" s="55"/>
    </row>
    <row r="79" spans="2:23" ht="24.95" customHeight="1" x14ac:dyDescent="0.35">
      <c r="B79" s="115"/>
      <c r="C79" s="116"/>
      <c r="D79" s="116"/>
      <c r="E79" s="390" t="s">
        <v>29</v>
      </c>
      <c r="F79" s="391"/>
      <c r="G79" s="160">
        <f>G77+G78</f>
        <v>325.17947491199999</v>
      </c>
      <c r="H79" s="85"/>
      <c r="I79" s="89"/>
      <c r="J79" s="89"/>
      <c r="K79" s="89"/>
      <c r="L79" s="56"/>
      <c r="M79" s="56"/>
      <c r="N79" s="56"/>
      <c r="O79" s="56"/>
      <c r="P79" s="56"/>
      <c r="Q79" s="56"/>
      <c r="R79" s="56"/>
      <c r="S79" s="56"/>
      <c r="T79" s="56"/>
      <c r="U79" s="55"/>
      <c r="V79" s="55"/>
      <c r="W79" s="55"/>
    </row>
    <row r="80" spans="2:23" ht="27" customHeight="1" x14ac:dyDescent="0.35">
      <c r="B80" s="392"/>
      <c r="C80" s="374"/>
      <c r="D80" s="374"/>
      <c r="E80" s="374"/>
      <c r="F80" s="374"/>
      <c r="G80" s="375"/>
      <c r="H80" s="85"/>
      <c r="I80" s="89"/>
      <c r="J80" s="89"/>
      <c r="K80" s="89"/>
      <c r="L80" s="56"/>
      <c r="M80" s="56"/>
      <c r="N80" s="56"/>
      <c r="O80" s="56"/>
      <c r="P80" s="56"/>
      <c r="Q80" s="56"/>
      <c r="R80" s="56"/>
      <c r="S80" s="56"/>
      <c r="T80" s="56"/>
      <c r="U80" s="55"/>
      <c r="V80" s="55"/>
      <c r="W80" s="55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9"/>
      <c r="J81" s="89"/>
      <c r="K81" s="89"/>
      <c r="L81" s="56"/>
      <c r="M81" s="56"/>
      <c r="N81" s="56"/>
      <c r="O81" s="56"/>
      <c r="P81" s="56"/>
      <c r="Q81" s="56"/>
      <c r="R81" s="56"/>
      <c r="S81" s="56"/>
      <c r="T81" s="56"/>
      <c r="U81" s="55"/>
      <c r="V81" s="55"/>
      <c r="W81" s="55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86" t="s">
        <v>58</v>
      </c>
      <c r="J82" s="182"/>
      <c r="K82" s="231"/>
      <c r="L82" s="69"/>
      <c r="M82" s="69"/>
      <c r="N82" s="69"/>
      <c r="O82" s="69"/>
      <c r="P82" s="69"/>
      <c r="Q82" s="69"/>
      <c r="R82" s="69"/>
      <c r="S82" s="69"/>
      <c r="T82" s="69"/>
      <c r="U82" s="55"/>
      <c r="V82" s="55"/>
      <c r="W82" s="55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85" t="s">
        <v>245</v>
      </c>
      <c r="J83" s="183"/>
      <c r="K83" s="89"/>
      <c r="L83" s="56"/>
      <c r="M83" s="56"/>
      <c r="N83" s="56"/>
      <c r="O83" s="56"/>
      <c r="P83" s="56"/>
      <c r="Q83" s="56"/>
      <c r="R83" s="56"/>
      <c r="S83" s="56"/>
      <c r="T83" s="56"/>
      <c r="U83" s="55"/>
      <c r="V83" s="55"/>
      <c r="W83" s="55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85"/>
      <c r="J84" s="183"/>
      <c r="K84" s="89"/>
      <c r="L84" s="56"/>
      <c r="M84" s="56"/>
      <c r="N84" s="56"/>
      <c r="O84" s="56"/>
      <c r="P84" s="56"/>
      <c r="Q84" s="56"/>
      <c r="R84" s="56"/>
      <c r="S84" s="56"/>
      <c r="T84" s="56"/>
      <c r="U84" s="55"/>
      <c r="V84" s="55"/>
      <c r="W84" s="55"/>
    </row>
    <row r="85" spans="2:24" ht="24.95" customHeight="1" x14ac:dyDescent="0.35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90"/>
      <c r="J85" s="183"/>
      <c r="K85" s="89"/>
      <c r="L85" s="56"/>
      <c r="M85" s="56"/>
      <c r="N85" s="56"/>
      <c r="O85" s="56"/>
      <c r="P85" s="56"/>
      <c r="Q85" s="56"/>
      <c r="R85" s="56"/>
      <c r="S85" s="56"/>
      <c r="T85" s="56"/>
      <c r="U85" s="55"/>
      <c r="V85" s="55"/>
      <c r="W85" s="55"/>
    </row>
    <row r="86" spans="2:24" ht="24.95" customHeight="1" x14ac:dyDescent="0.35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90"/>
      <c r="J86" s="183"/>
      <c r="K86" s="89"/>
      <c r="L86" s="56"/>
      <c r="M86" s="56"/>
      <c r="N86" s="56"/>
      <c r="O86" s="56"/>
      <c r="P86" s="56"/>
      <c r="Q86" s="56"/>
      <c r="R86" s="56"/>
      <c r="S86" s="56"/>
      <c r="T86" s="56"/>
      <c r="U86" s="55"/>
      <c r="V86" s="55"/>
      <c r="W86" s="55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90"/>
      <c r="J87" s="183"/>
      <c r="K87" s="89"/>
      <c r="L87" s="56"/>
      <c r="M87" s="56"/>
      <c r="N87" s="56"/>
      <c r="O87" s="56"/>
      <c r="P87" s="56"/>
      <c r="Q87" s="56"/>
      <c r="R87" s="56"/>
      <c r="S87" s="56"/>
      <c r="T87" s="56"/>
      <c r="U87" s="55"/>
      <c r="V87" s="55"/>
      <c r="W87" s="55"/>
    </row>
    <row r="88" spans="2:24" ht="24.95" customHeight="1" thickBot="1" x14ac:dyDescent="0.4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113" t="s">
        <v>154</v>
      </c>
      <c r="J88" s="183"/>
      <c r="K88" s="89"/>
      <c r="L88" s="56"/>
      <c r="M88" s="56"/>
      <c r="N88" s="56"/>
      <c r="O88" s="56"/>
      <c r="P88" s="56"/>
      <c r="Q88" s="56"/>
      <c r="R88" s="56"/>
      <c r="S88" s="56"/>
      <c r="T88" s="56"/>
      <c r="U88" s="55"/>
      <c r="V88" s="55"/>
      <c r="W88" s="55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9"/>
      <c r="J89" s="89"/>
      <c r="K89" s="89"/>
      <c r="L89" s="56"/>
      <c r="M89" s="56"/>
      <c r="N89" s="56"/>
      <c r="O89" s="56"/>
      <c r="P89" s="56"/>
      <c r="Q89" s="56"/>
      <c r="R89" s="56"/>
      <c r="S89" s="56"/>
      <c r="T89" s="56"/>
      <c r="U89" s="55"/>
      <c r="V89" s="55"/>
      <c r="W89" s="55"/>
    </row>
    <row r="90" spans="2:24" ht="23.25" x14ac:dyDescent="0.35">
      <c r="B90" s="184"/>
      <c r="C90" s="89"/>
      <c r="D90" s="89"/>
      <c r="E90" s="185"/>
      <c r="F90" s="185"/>
      <c r="G90" s="186"/>
      <c r="H90" s="85"/>
      <c r="I90" s="89"/>
      <c r="J90" s="89"/>
      <c r="K90" s="89"/>
      <c r="L90" s="56"/>
      <c r="M90" s="56"/>
      <c r="N90" s="56"/>
      <c r="O90" s="56"/>
      <c r="P90" s="56"/>
      <c r="Q90" s="56"/>
      <c r="R90" s="56"/>
      <c r="S90" s="56"/>
      <c r="T90" s="56"/>
      <c r="U90" s="55"/>
      <c r="V90" s="55"/>
      <c r="W90" s="55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9"/>
      <c r="J91" s="89"/>
      <c r="K91" s="89"/>
      <c r="L91" s="56"/>
      <c r="M91" s="56"/>
      <c r="N91" s="56"/>
      <c r="O91" s="56"/>
      <c r="P91" s="56"/>
      <c r="Q91" s="56"/>
      <c r="R91" s="56"/>
      <c r="S91" s="56"/>
      <c r="T91" s="56"/>
      <c r="U91" s="55"/>
      <c r="V91" s="55"/>
      <c r="W91" s="55"/>
    </row>
    <row r="92" spans="2:24" ht="60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62"/>
      <c r="M92" s="69"/>
      <c r="N92" s="69"/>
      <c r="O92" s="69"/>
      <c r="P92" s="69"/>
      <c r="Q92" s="69"/>
      <c r="R92" s="69"/>
      <c r="S92" s="69"/>
      <c r="T92" s="69"/>
      <c r="U92" s="55"/>
      <c r="V92" s="55"/>
      <c r="W92" s="55"/>
      <c r="X92" s="60"/>
    </row>
    <row r="93" spans="2:24" ht="53.25" customHeight="1" x14ac:dyDescent="0.35">
      <c r="B93" s="134" t="s">
        <v>6</v>
      </c>
      <c r="C93" s="188" t="s">
        <v>34</v>
      </c>
      <c r="D93" s="189">
        <f>G24+G56+G66+G79+G89</f>
        <v>4844.4647212</v>
      </c>
      <c r="E93" s="190"/>
      <c r="F93" s="191">
        <v>0.05</v>
      </c>
      <c r="G93" s="103">
        <f>D93*F93</f>
        <v>242.22323606</v>
      </c>
      <c r="H93" s="85"/>
      <c r="I93" s="460" t="s">
        <v>120</v>
      </c>
      <c r="J93" s="461"/>
      <c r="K93" s="461"/>
      <c r="L93" s="73"/>
      <c r="M93" s="74"/>
      <c r="N93" s="75"/>
      <c r="O93" s="75"/>
      <c r="P93" s="75"/>
      <c r="Q93" s="75"/>
      <c r="R93" s="75"/>
      <c r="S93" s="75"/>
      <c r="T93" s="75"/>
      <c r="U93" s="75"/>
      <c r="V93" s="75"/>
      <c r="W93" s="76"/>
      <c r="X93" s="60"/>
    </row>
    <row r="94" spans="2:24" ht="57" customHeight="1" x14ac:dyDescent="0.3">
      <c r="B94" s="134" t="s">
        <v>7</v>
      </c>
      <c r="C94" s="188" t="s">
        <v>35</v>
      </c>
      <c r="D94" s="189">
        <f>G24+G56+G66+G79+G89+G93</f>
        <v>5086.6879572600001</v>
      </c>
      <c r="E94" s="190"/>
      <c r="F94" s="191">
        <v>0.1</v>
      </c>
      <c r="G94" s="103">
        <f>D94*F94</f>
        <v>508.66879572600004</v>
      </c>
      <c r="H94" s="85"/>
      <c r="I94" s="426" t="s">
        <v>121</v>
      </c>
      <c r="J94" s="427"/>
      <c r="K94" s="427"/>
      <c r="L94" s="77"/>
      <c r="M94" s="78"/>
      <c r="N94" s="78"/>
      <c r="O94" s="78"/>
      <c r="P94" s="75"/>
      <c r="Q94" s="75"/>
      <c r="R94" s="75"/>
      <c r="S94" s="75"/>
      <c r="T94" s="75"/>
      <c r="U94" s="75"/>
      <c r="V94" s="75"/>
      <c r="W94" s="75"/>
      <c r="X94" s="72"/>
    </row>
    <row r="95" spans="2:24" ht="24.95" customHeight="1" x14ac:dyDescent="0.35">
      <c r="B95" s="134" t="s">
        <v>8</v>
      </c>
      <c r="C95" s="192" t="s">
        <v>128</v>
      </c>
      <c r="D95" s="193">
        <f>D93+G93+G94</f>
        <v>5595.3567529860002</v>
      </c>
      <c r="E95" s="148"/>
      <c r="F95" s="151"/>
      <c r="G95" s="119">
        <f>D95/(1-E99)</f>
        <v>6304.6273273081697</v>
      </c>
      <c r="H95" s="85"/>
      <c r="I95" s="426" t="s">
        <v>140</v>
      </c>
      <c r="J95" s="427"/>
      <c r="K95" s="427"/>
      <c r="L95" s="77"/>
      <c r="M95" s="78"/>
      <c r="N95" s="78"/>
      <c r="O95" s="78"/>
      <c r="P95" s="78"/>
      <c r="Q95" s="78"/>
      <c r="R95" s="78"/>
      <c r="S95" s="78"/>
      <c r="T95" s="78"/>
      <c r="U95" s="76"/>
      <c r="V95" s="76"/>
      <c r="W95" s="76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104.0263509005848</v>
      </c>
      <c r="H96" s="85"/>
      <c r="I96" s="426" t="s">
        <v>156</v>
      </c>
      <c r="J96" s="427"/>
      <c r="K96" s="427"/>
      <c r="L96" s="77"/>
      <c r="M96" s="78"/>
      <c r="N96" s="78"/>
      <c r="O96" s="78"/>
      <c r="P96" s="78"/>
      <c r="Q96" s="78"/>
      <c r="R96" s="78"/>
      <c r="S96" s="78"/>
      <c r="T96" s="78"/>
      <c r="U96" s="76"/>
      <c r="V96" s="76"/>
      <c r="W96" s="76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479.15167687542089</v>
      </c>
      <c r="H97" s="85"/>
      <c r="I97" s="426" t="s">
        <v>156</v>
      </c>
      <c r="J97" s="427"/>
      <c r="K97" s="427"/>
      <c r="L97" s="77"/>
      <c r="M97" s="78"/>
      <c r="N97" s="78"/>
      <c r="O97" s="78"/>
      <c r="P97" s="78"/>
      <c r="Q97" s="78"/>
      <c r="R97" s="78"/>
      <c r="S97" s="78"/>
      <c r="T97" s="78"/>
      <c r="U97" s="76"/>
      <c r="V97" s="76"/>
      <c r="W97" s="76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126.09254654616339</v>
      </c>
      <c r="H98" s="85"/>
      <c r="I98" s="197" t="s">
        <v>137</v>
      </c>
      <c r="J98" s="198"/>
      <c r="K98" s="198"/>
      <c r="L98" s="77"/>
      <c r="M98" s="78"/>
      <c r="N98" s="78"/>
      <c r="O98" s="78"/>
      <c r="P98" s="78"/>
      <c r="Q98" s="78"/>
      <c r="R98" s="78"/>
      <c r="S98" s="78"/>
      <c r="T98" s="78"/>
      <c r="U98" s="76"/>
      <c r="V98" s="76"/>
      <c r="W98" s="76"/>
      <c r="X98" s="60"/>
    </row>
    <row r="99" spans="2:24" ht="24.95" customHeight="1" x14ac:dyDescent="0.35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90"/>
      <c r="J99" s="91"/>
      <c r="K99" s="91"/>
      <c r="L99" s="61"/>
      <c r="M99" s="56"/>
      <c r="N99" s="56"/>
      <c r="O99" s="56"/>
      <c r="P99" s="56"/>
      <c r="Q99" s="56"/>
      <c r="R99" s="56"/>
      <c r="S99" s="56"/>
      <c r="T99" s="56"/>
      <c r="U99" s="55"/>
      <c r="V99" s="55"/>
      <c r="W99" s="55"/>
    </row>
    <row r="100" spans="2:24" ht="24.95" customHeight="1" thickBot="1" x14ac:dyDescent="0.4">
      <c r="B100" s="115"/>
      <c r="C100" s="116"/>
      <c r="D100" s="116"/>
      <c r="E100" s="200"/>
      <c r="F100" s="200" t="s">
        <v>53</v>
      </c>
      <c r="G100" s="117">
        <f>G93+G94+G96+G97+G98</f>
        <v>1460.1626061081693</v>
      </c>
      <c r="H100" s="85"/>
      <c r="I100" s="300" t="s">
        <v>262</v>
      </c>
      <c r="J100" s="114"/>
      <c r="K100" s="114"/>
      <c r="L100" s="61"/>
      <c r="M100" s="56"/>
      <c r="N100" s="56"/>
      <c r="O100" s="56"/>
      <c r="P100" s="56"/>
      <c r="Q100" s="56"/>
      <c r="R100" s="56"/>
      <c r="S100" s="56"/>
      <c r="T100" s="56"/>
      <c r="U100" s="55"/>
      <c r="V100" s="55"/>
      <c r="W100" s="55"/>
    </row>
    <row r="101" spans="2:24" ht="18" customHeight="1" thickBot="1" x14ac:dyDescent="0.4">
      <c r="B101" s="465"/>
      <c r="C101" s="466"/>
      <c r="D101" s="466"/>
      <c r="E101" s="466"/>
      <c r="F101" s="466"/>
      <c r="G101" s="467"/>
      <c r="H101" s="85"/>
      <c r="I101" s="89"/>
      <c r="J101" s="89"/>
      <c r="K101" s="89"/>
      <c r="L101" s="56"/>
      <c r="M101" s="56"/>
      <c r="N101" s="56"/>
      <c r="O101" s="56"/>
      <c r="P101" s="56"/>
      <c r="Q101" s="56"/>
      <c r="R101" s="56"/>
      <c r="S101" s="56"/>
      <c r="T101" s="56"/>
      <c r="U101" s="55"/>
      <c r="V101" s="55"/>
      <c r="W101" s="55"/>
    </row>
    <row r="102" spans="2:24" ht="24.95" customHeight="1" x14ac:dyDescent="0.35">
      <c r="B102" s="468" t="s">
        <v>129</v>
      </c>
      <c r="C102" s="469"/>
      <c r="D102" s="469"/>
      <c r="E102" s="469"/>
      <c r="F102" s="469"/>
      <c r="G102" s="470"/>
      <c r="H102" s="85"/>
      <c r="I102" s="89"/>
      <c r="J102" s="89"/>
      <c r="K102" s="89"/>
      <c r="L102" s="56"/>
      <c r="M102" s="56"/>
      <c r="N102" s="56"/>
      <c r="O102" s="56"/>
      <c r="P102" s="56"/>
      <c r="Q102" s="56"/>
      <c r="R102" s="56"/>
      <c r="S102" s="56"/>
      <c r="T102" s="56"/>
      <c r="U102" s="55"/>
      <c r="V102" s="55"/>
      <c r="W102" s="55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9"/>
      <c r="J103" s="89"/>
      <c r="K103" s="89"/>
      <c r="L103" s="56"/>
      <c r="M103" s="56"/>
      <c r="N103" s="56"/>
      <c r="O103" s="56"/>
      <c r="P103" s="56"/>
      <c r="Q103" s="56"/>
      <c r="R103" s="56"/>
      <c r="S103" s="56"/>
      <c r="T103" s="56"/>
      <c r="U103" s="55"/>
      <c r="V103" s="55"/>
      <c r="W103" s="55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2240.88</v>
      </c>
      <c r="H104" s="85"/>
      <c r="I104" s="89"/>
      <c r="J104" s="89"/>
      <c r="K104" s="89"/>
      <c r="L104" s="56"/>
      <c r="M104" s="56"/>
      <c r="N104" s="56"/>
      <c r="O104" s="56"/>
      <c r="P104" s="56"/>
      <c r="Q104" s="56"/>
      <c r="R104" s="56"/>
      <c r="S104" s="56"/>
      <c r="T104" s="56"/>
      <c r="U104" s="55"/>
      <c r="V104" s="55"/>
      <c r="W104" s="55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2129.0703140320002</v>
      </c>
      <c r="H105" s="85"/>
      <c r="I105" s="89"/>
      <c r="J105" s="89"/>
      <c r="K105" s="89"/>
      <c r="L105" s="56"/>
      <c r="M105" s="56"/>
      <c r="N105" s="56"/>
      <c r="O105" s="56"/>
      <c r="P105" s="56"/>
      <c r="Q105" s="56"/>
      <c r="R105" s="56"/>
      <c r="S105" s="56"/>
      <c r="T105" s="56"/>
      <c r="U105" s="55"/>
      <c r="V105" s="55"/>
      <c r="W105" s="55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149.334932256</v>
      </c>
      <c r="H106" s="85"/>
      <c r="I106" s="89"/>
      <c r="J106" s="89"/>
      <c r="K106" s="89"/>
      <c r="L106" s="56"/>
      <c r="M106" s="56"/>
      <c r="N106" s="56"/>
      <c r="O106" s="56"/>
      <c r="P106" s="56"/>
      <c r="Q106" s="56"/>
      <c r="R106" s="56"/>
      <c r="S106" s="56"/>
      <c r="T106" s="56"/>
      <c r="U106" s="55"/>
      <c r="V106" s="55"/>
      <c r="W106" s="55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325.17947491199999</v>
      </c>
      <c r="H107" s="85"/>
      <c r="I107" s="89"/>
      <c r="J107" s="89"/>
      <c r="K107" s="89"/>
      <c r="L107" s="56"/>
      <c r="M107" s="56"/>
      <c r="N107" s="56"/>
      <c r="O107" s="56"/>
      <c r="P107" s="56"/>
      <c r="Q107" s="56"/>
      <c r="R107" s="56"/>
      <c r="S107" s="56"/>
      <c r="T107" s="56"/>
      <c r="U107" s="55"/>
      <c r="V107" s="55"/>
      <c r="W107" s="55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9"/>
      <c r="J108" s="89"/>
      <c r="K108" s="89"/>
      <c r="L108" s="56"/>
      <c r="M108" s="56"/>
      <c r="N108" s="56"/>
      <c r="O108" s="56"/>
      <c r="P108" s="56"/>
      <c r="Q108" s="56"/>
      <c r="R108" s="56"/>
      <c r="S108" s="56"/>
      <c r="T108" s="56"/>
      <c r="U108" s="55"/>
      <c r="V108" s="55"/>
      <c r="W108" s="55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1460.1626061081693</v>
      </c>
      <c r="H109" s="85"/>
      <c r="I109" s="89"/>
      <c r="J109" s="89"/>
      <c r="K109" s="89"/>
      <c r="L109" s="56"/>
      <c r="M109" s="56"/>
      <c r="N109" s="56"/>
      <c r="O109" s="56"/>
      <c r="P109" s="56"/>
      <c r="Q109" s="56"/>
      <c r="R109" s="56"/>
      <c r="S109" s="56"/>
      <c r="T109" s="56"/>
      <c r="U109" s="55"/>
      <c r="V109" s="55"/>
      <c r="W109" s="55"/>
    </row>
    <row r="110" spans="2:24" ht="30" customHeight="1" thickBot="1" x14ac:dyDescent="0.4">
      <c r="B110" s="204"/>
      <c r="C110" s="205"/>
      <c r="D110" s="486" t="s">
        <v>138</v>
      </c>
      <c r="E110" s="486"/>
      <c r="F110" s="487"/>
      <c r="G110" s="206">
        <f>SUM(G104:G109)</f>
        <v>6304.6273273081697</v>
      </c>
      <c r="H110" s="85"/>
      <c r="I110" s="89"/>
      <c r="J110" s="89"/>
      <c r="K110" s="89"/>
      <c r="L110" s="56"/>
      <c r="M110" s="56"/>
      <c r="N110" s="56"/>
      <c r="O110" s="56"/>
      <c r="P110" s="56"/>
      <c r="Q110" s="56"/>
      <c r="R110" s="56"/>
      <c r="S110" s="56"/>
      <c r="T110" s="56"/>
      <c r="U110" s="55"/>
      <c r="V110" s="55"/>
      <c r="W110" s="55"/>
    </row>
    <row r="111" spans="2:24" ht="18" customHeight="1" x14ac:dyDescent="0.35">
      <c r="B111" s="57"/>
      <c r="C111" s="57"/>
      <c r="D111" s="57"/>
      <c r="E111" s="57"/>
      <c r="F111" s="58"/>
      <c r="G111" s="59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16">
    <mergeCell ref="I83:I84"/>
    <mergeCell ref="D110:F110"/>
    <mergeCell ref="I93:K93"/>
    <mergeCell ref="I29:K29"/>
    <mergeCell ref="I38:K38"/>
    <mergeCell ref="I47:K48"/>
    <mergeCell ref="I49:K50"/>
    <mergeCell ref="I63:K63"/>
    <mergeCell ref="I94:K94"/>
    <mergeCell ref="I95:K95"/>
    <mergeCell ref="I96:K96"/>
    <mergeCell ref="I97:K97"/>
    <mergeCell ref="C109:F109"/>
    <mergeCell ref="B103:F103"/>
    <mergeCell ref="C104:F104"/>
    <mergeCell ref="C105:F105"/>
    <mergeCell ref="C106:F106"/>
    <mergeCell ref="C107:F107"/>
    <mergeCell ref="C108:F108"/>
    <mergeCell ref="B101:G101"/>
    <mergeCell ref="B102:G102"/>
    <mergeCell ref="C88:F88"/>
    <mergeCell ref="E89:F89"/>
    <mergeCell ref="B91:G91"/>
    <mergeCell ref="B81:G81"/>
    <mergeCell ref="C82:F82"/>
    <mergeCell ref="C83:F83"/>
    <mergeCell ref="C84:F84"/>
    <mergeCell ref="C85:F85"/>
    <mergeCell ref="C75:E75"/>
    <mergeCell ref="C76:E76"/>
    <mergeCell ref="C78:F78"/>
    <mergeCell ref="E79:F79"/>
    <mergeCell ref="B80:G80"/>
    <mergeCell ref="C86:F86"/>
    <mergeCell ref="C87:F87"/>
    <mergeCell ref="C72:E72"/>
    <mergeCell ref="C73:E73"/>
    <mergeCell ref="C74:E74"/>
    <mergeCell ref="B68:G68"/>
    <mergeCell ref="C69:E69"/>
    <mergeCell ref="C70:E70"/>
    <mergeCell ref="C71:E71"/>
    <mergeCell ref="C64:E64"/>
    <mergeCell ref="C65:E65"/>
    <mergeCell ref="B67:G67"/>
    <mergeCell ref="C61:E61"/>
    <mergeCell ref="C63:E63"/>
    <mergeCell ref="B58:G58"/>
    <mergeCell ref="C59:E59"/>
    <mergeCell ref="C60:E60"/>
    <mergeCell ref="C52:F52"/>
    <mergeCell ref="C53:F53"/>
    <mergeCell ref="C54:F54"/>
    <mergeCell ref="E56:F56"/>
    <mergeCell ref="B57:G57"/>
    <mergeCell ref="B49:B50"/>
    <mergeCell ref="C49:D50"/>
    <mergeCell ref="G49:G50"/>
    <mergeCell ref="C51:F51"/>
    <mergeCell ref="I51:K51"/>
    <mergeCell ref="I52:K52"/>
    <mergeCell ref="I53:K53"/>
    <mergeCell ref="B45:G45"/>
    <mergeCell ref="C46:F46"/>
    <mergeCell ref="B47:B48"/>
    <mergeCell ref="C47:C48"/>
    <mergeCell ref="G47:G48"/>
    <mergeCell ref="C41:E41"/>
    <mergeCell ref="C42:E42"/>
    <mergeCell ref="C43:E43"/>
    <mergeCell ref="C38:E38"/>
    <mergeCell ref="C39:E39"/>
    <mergeCell ref="C40:E40"/>
    <mergeCell ref="B34:G34"/>
    <mergeCell ref="C35:E35"/>
    <mergeCell ref="C36:E36"/>
    <mergeCell ref="C37:E37"/>
    <mergeCell ref="C28:E28"/>
    <mergeCell ref="C29:D29"/>
    <mergeCell ref="C30:D30"/>
    <mergeCell ref="C32:F32"/>
    <mergeCell ref="E24:F24"/>
    <mergeCell ref="B25:G25"/>
    <mergeCell ref="B26:G26"/>
    <mergeCell ref="B27:G27"/>
    <mergeCell ref="B16:G16"/>
    <mergeCell ref="B17:G17"/>
    <mergeCell ref="B15:D15"/>
    <mergeCell ref="E15:G15"/>
    <mergeCell ref="B10:D10"/>
    <mergeCell ref="E10:G10"/>
    <mergeCell ref="B11:D11"/>
    <mergeCell ref="E11:G11"/>
    <mergeCell ref="B12:G12"/>
    <mergeCell ref="B9:D9"/>
    <mergeCell ref="E9:G9"/>
    <mergeCell ref="B13:D14"/>
    <mergeCell ref="E13:G13"/>
    <mergeCell ref="B1:G1"/>
    <mergeCell ref="B2:D2"/>
    <mergeCell ref="E2:G2"/>
    <mergeCell ref="B3:D3"/>
    <mergeCell ref="E3:G3"/>
    <mergeCell ref="E14:G14"/>
    <mergeCell ref="I1:K1"/>
    <mergeCell ref="B7:D7"/>
    <mergeCell ref="E7:G7"/>
    <mergeCell ref="B8:D8"/>
    <mergeCell ref="E8:G8"/>
    <mergeCell ref="B4:D4"/>
    <mergeCell ref="E4:G4"/>
    <mergeCell ref="B5:D5"/>
    <mergeCell ref="E5:G5"/>
    <mergeCell ref="B6:D6"/>
    <mergeCell ref="E6:G6"/>
  </mergeCells>
  <hyperlinks>
    <hyperlink ref="J2" location="RESUMO!A1" display="&lt;- RESUMO"/>
    <hyperlink ref="I83:I84" location="'UNIFORMES E EPI''S'!A1" display="Valor obtido na aba &quot;Uniformes e Epi's&quot;"/>
    <hyperlink ref="I66" r:id="rId1"/>
    <hyperlink ref="I77" r:id="rId2"/>
    <hyperlink ref="I100" r:id="rId3"/>
  </hyperlinks>
  <pageMargins left="0.511811024" right="0.511811024" top="0.78740157499999996" bottom="0.78740157499999996" header="0.31496062000000002" footer="0.31496062000000002"/>
  <pageSetup paperSize="9" scale="21" fitToHeight="0" orientation="portrait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4"/>
  <sheetViews>
    <sheetView topLeftCell="A70" zoomScale="60" zoomScaleNormal="60" workbookViewId="0">
      <selection activeCell="B89" sqref="B87:G89"/>
    </sheetView>
  </sheetViews>
  <sheetFormatPr defaultColWidth="9.140625" defaultRowHeight="15" x14ac:dyDescent="0.25"/>
  <cols>
    <col min="1" max="1" width="3.28515625" customWidth="1"/>
    <col min="2" max="2" width="9.7109375" customWidth="1"/>
    <col min="3" max="3" width="57.85546875" customWidth="1"/>
    <col min="4" max="4" width="34.7109375" customWidth="1"/>
    <col min="5" max="7" width="35.710937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50.1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5" t="s">
        <v>54</v>
      </c>
      <c r="J1" s="456"/>
      <c r="K1" s="456"/>
      <c r="L1" s="23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247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247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247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>
        <v>2025</v>
      </c>
      <c r="F7" s="379"/>
      <c r="G7" s="380"/>
      <c r="H7" s="89"/>
      <c r="I7" s="247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24.95" customHeight="1" x14ac:dyDescent="0.35">
      <c r="B8" s="387" t="s">
        <v>57</v>
      </c>
      <c r="C8" s="388"/>
      <c r="D8" s="389"/>
      <c r="E8" s="378" t="s">
        <v>292</v>
      </c>
      <c r="F8" s="379"/>
      <c r="G8" s="380"/>
      <c r="H8" s="89"/>
      <c r="I8" s="305" t="s">
        <v>314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183</v>
      </c>
      <c r="F9" s="374"/>
      <c r="G9" s="375"/>
      <c r="H9" s="85"/>
      <c r="I9" s="247" t="s">
        <v>59</v>
      </c>
      <c r="J9" s="89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18" customHeight="1" x14ac:dyDescent="0.4">
      <c r="B12" s="384"/>
      <c r="C12" s="385"/>
      <c r="D12" s="385"/>
      <c r="E12" s="385"/>
      <c r="F12" s="373"/>
      <c r="G12" s="386"/>
      <c r="H12" s="89"/>
      <c r="I12" s="247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5.5" customHeight="1" x14ac:dyDescent="0.35">
      <c r="B13" s="404" t="s">
        <v>41</v>
      </c>
      <c r="C13" s="405"/>
      <c r="D13" s="406"/>
      <c r="E13" s="410" t="s">
        <v>302</v>
      </c>
      <c r="F13" s="411"/>
      <c r="G13" s="412"/>
      <c r="H13" s="89"/>
      <c r="I13" s="247"/>
      <c r="J13" s="89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31.5" customHeight="1" x14ac:dyDescent="0.35">
      <c r="B14" s="407"/>
      <c r="C14" s="408"/>
      <c r="D14" s="409"/>
      <c r="E14" s="413" t="s">
        <v>177</v>
      </c>
      <c r="F14" s="414"/>
      <c r="G14" s="415"/>
      <c r="H14" s="89"/>
      <c r="I14" s="247"/>
      <c r="J14" s="89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89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87"/>
      <c r="L18" s="182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1596.27</v>
      </c>
      <c r="G19" s="103">
        <f>F19</f>
        <v>1596.27</v>
      </c>
      <c r="H19" s="85"/>
      <c r="I19" s="104" t="s">
        <v>293</v>
      </c>
      <c r="J19" s="105"/>
      <c r="K19" s="208"/>
      <c r="L19" s="221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8.6357727272727267</v>
      </c>
      <c r="G20" s="103">
        <f>F20</f>
        <v>8.6357727272727267</v>
      </c>
      <c r="H20" s="85"/>
      <c r="I20" s="90" t="s">
        <v>158</v>
      </c>
      <c r="J20" s="91"/>
      <c r="K20" s="91"/>
      <c r="L20" s="183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35">
      <c r="B21" s="98" t="s">
        <v>8</v>
      </c>
      <c r="C21" s="99" t="s">
        <v>176</v>
      </c>
      <c r="D21" s="107">
        <v>0.2</v>
      </c>
      <c r="E21" s="108">
        <v>1</v>
      </c>
      <c r="F21" s="106">
        <f>D21*1518</f>
        <v>303.60000000000002</v>
      </c>
      <c r="G21" s="103">
        <f>F21</f>
        <v>303.60000000000002</v>
      </c>
      <c r="H21" s="85"/>
      <c r="I21" s="479" t="s">
        <v>267</v>
      </c>
      <c r="J21" s="480"/>
      <c r="K21" s="481"/>
      <c r="L21" s="240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110"/>
      <c r="L22" s="222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14"/>
      <c r="L23" s="183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1899.87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50.25" customHeight="1" x14ac:dyDescent="0.35">
      <c r="B25" s="488" t="s">
        <v>70</v>
      </c>
      <c r="C25" s="477"/>
      <c r="D25" s="477"/>
      <c r="E25" s="477"/>
      <c r="F25" s="477"/>
      <c r="G25" s="489"/>
      <c r="H25" s="112"/>
      <c r="I25" s="112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1" x14ac:dyDescent="0.4">
      <c r="B26" s="392"/>
      <c r="C26" s="374"/>
      <c r="D26" s="374"/>
      <c r="E26" s="374"/>
      <c r="F26" s="374"/>
      <c r="G26" s="375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x14ac:dyDescent="0.35">
      <c r="B27" s="393" t="s">
        <v>13</v>
      </c>
      <c r="C27" s="390"/>
      <c r="D27" s="390"/>
      <c r="E27" s="390"/>
      <c r="F27" s="390"/>
      <c r="G27" s="394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thickBot="1" x14ac:dyDescent="0.4">
      <c r="B28" s="395" t="s">
        <v>72</v>
      </c>
      <c r="C28" s="396"/>
      <c r="D28" s="396"/>
      <c r="E28" s="396"/>
      <c r="F28" s="396"/>
      <c r="G28" s="397"/>
      <c r="H28" s="89"/>
      <c r="I28" s="89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24.95" customHeight="1" x14ac:dyDescent="0.35">
      <c r="B29" s="94" t="s">
        <v>73</v>
      </c>
      <c r="C29" s="398" t="s">
        <v>74</v>
      </c>
      <c r="D29" s="399"/>
      <c r="E29" s="400"/>
      <c r="F29" s="96" t="s">
        <v>64</v>
      </c>
      <c r="G29" s="97" t="s">
        <v>67</v>
      </c>
      <c r="H29" s="89"/>
      <c r="I29" s="86" t="s">
        <v>58</v>
      </c>
      <c r="J29" s="87"/>
      <c r="K29" s="87"/>
      <c r="L29" s="182"/>
      <c r="M29" s="85"/>
      <c r="N29" s="85"/>
      <c r="O29" s="85"/>
      <c r="P29" s="85"/>
      <c r="Q29" s="85"/>
      <c r="R29" s="85"/>
      <c r="S29" s="85"/>
      <c r="T29" s="85"/>
      <c r="U29" s="220"/>
      <c r="V29" s="220"/>
      <c r="W29" s="220"/>
    </row>
    <row r="30" spans="2:23" ht="53.25" customHeight="1" x14ac:dyDescent="0.35">
      <c r="B30" s="98" t="s">
        <v>6</v>
      </c>
      <c r="C30" s="374" t="s">
        <v>75</v>
      </c>
      <c r="D30" s="418"/>
      <c r="E30" s="118" t="s">
        <v>76</v>
      </c>
      <c r="F30" s="118">
        <v>8.3299999999999999E-2</v>
      </c>
      <c r="G30" s="119">
        <f>G24*F30</f>
        <v>158.25917099999998</v>
      </c>
      <c r="H30" s="89"/>
      <c r="I30" s="426" t="s">
        <v>79</v>
      </c>
      <c r="J30" s="427"/>
      <c r="K30" s="427"/>
      <c r="L30" s="183"/>
      <c r="M30" s="89"/>
      <c r="N30" s="89"/>
      <c r="O30" s="89"/>
      <c r="P30" s="89"/>
      <c r="Q30" s="89"/>
      <c r="R30" s="89"/>
      <c r="S30" s="89"/>
      <c r="T30" s="89"/>
      <c r="U30" s="220"/>
      <c r="V30" s="220"/>
      <c r="W30" s="220"/>
    </row>
    <row r="31" spans="2:23" ht="24.95" customHeight="1" thickBot="1" x14ac:dyDescent="0.4">
      <c r="B31" s="98" t="s">
        <v>7</v>
      </c>
      <c r="C31" s="374" t="s">
        <v>48</v>
      </c>
      <c r="D31" s="418"/>
      <c r="E31" s="120" t="s">
        <v>77</v>
      </c>
      <c r="F31" s="120">
        <v>0.121</v>
      </c>
      <c r="G31" s="119">
        <f>G24*F31</f>
        <v>229.88426999999999</v>
      </c>
      <c r="H31" s="89"/>
      <c r="I31" s="113" t="s">
        <v>80</v>
      </c>
      <c r="J31" s="215"/>
      <c r="K31" s="215"/>
      <c r="L31" s="221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4">
      <c r="B32" s="121"/>
      <c r="C32" s="122"/>
      <c r="D32" s="122"/>
      <c r="E32" s="123"/>
      <c r="F32" s="124" t="s">
        <v>71</v>
      </c>
      <c r="G32" s="125">
        <f>G30+G31</f>
        <v>388.14344099999994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35">
      <c r="B33" s="98" t="s">
        <v>8</v>
      </c>
      <c r="C33" s="420" t="s">
        <v>78</v>
      </c>
      <c r="D33" s="421"/>
      <c r="E33" s="421"/>
      <c r="F33" s="422"/>
      <c r="G33" s="126">
        <f>F45*G32</f>
        <v>154.481089518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24.95" customHeight="1" x14ac:dyDescent="0.4">
      <c r="B34" s="127"/>
      <c r="C34" s="128"/>
      <c r="D34" s="128"/>
      <c r="E34" s="128"/>
      <c r="F34" s="129" t="s">
        <v>84</v>
      </c>
      <c r="G34" s="130">
        <f>G32+G33</f>
        <v>542.62453051799991</v>
      </c>
      <c r="H34" s="89"/>
      <c r="I34" s="89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53.25" customHeight="1" thickBot="1" x14ac:dyDescent="0.4">
      <c r="B35" s="423" t="s">
        <v>82</v>
      </c>
      <c r="C35" s="424"/>
      <c r="D35" s="424"/>
      <c r="E35" s="424"/>
      <c r="F35" s="424"/>
      <c r="G35" s="42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35">
      <c r="B36" s="131" t="s">
        <v>81</v>
      </c>
      <c r="C36" s="419" t="s">
        <v>83</v>
      </c>
      <c r="D36" s="419"/>
      <c r="E36" s="419"/>
      <c r="F36" s="132" t="s">
        <v>64</v>
      </c>
      <c r="G36" s="133" t="s">
        <v>67</v>
      </c>
      <c r="H36" s="85"/>
      <c r="I36" s="86" t="s">
        <v>58</v>
      </c>
      <c r="J36" s="87"/>
      <c r="K36" s="87"/>
      <c r="L36" s="182"/>
      <c r="M36" s="85"/>
      <c r="N36" s="85"/>
      <c r="O36" s="85"/>
      <c r="P36" s="85"/>
      <c r="Q36" s="85"/>
      <c r="R36" s="85"/>
      <c r="S36" s="85"/>
      <c r="T36" s="85"/>
      <c r="U36" s="220"/>
      <c r="V36" s="220"/>
      <c r="W36" s="220"/>
    </row>
    <row r="37" spans="2:23" ht="24.95" customHeight="1" x14ac:dyDescent="0.4">
      <c r="B37" s="134" t="s">
        <v>6</v>
      </c>
      <c r="C37" s="373" t="s">
        <v>14</v>
      </c>
      <c r="D37" s="374"/>
      <c r="E37" s="418"/>
      <c r="F37" s="118">
        <v>0.2</v>
      </c>
      <c r="G37" s="135">
        <f>G24*F37</f>
        <v>379.97399999999999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24.95" customHeight="1" x14ac:dyDescent="0.35">
      <c r="B38" s="134" t="s">
        <v>7</v>
      </c>
      <c r="C38" s="373" t="s">
        <v>15</v>
      </c>
      <c r="D38" s="374"/>
      <c r="E38" s="418"/>
      <c r="F38" s="120">
        <v>2.5000000000000001E-2</v>
      </c>
      <c r="G38" s="135">
        <f>G24*F38</f>
        <v>47.496749999999999</v>
      </c>
      <c r="H38" s="85"/>
      <c r="I38" s="90" t="s">
        <v>85</v>
      </c>
      <c r="J38" s="91"/>
      <c r="K38" s="91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51.75" customHeight="1" x14ac:dyDescent="0.35">
      <c r="B39" s="134" t="s">
        <v>8</v>
      </c>
      <c r="C39" s="373" t="s">
        <v>86</v>
      </c>
      <c r="D39" s="374"/>
      <c r="E39" s="418"/>
      <c r="F39" s="136">
        <v>0.06</v>
      </c>
      <c r="G39" s="137">
        <f>G24*F39</f>
        <v>113.99219999999998</v>
      </c>
      <c r="H39" s="138"/>
      <c r="I39" s="426" t="s">
        <v>263</v>
      </c>
      <c r="J39" s="427"/>
      <c r="K39" s="427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9</v>
      </c>
      <c r="C40" s="373" t="s">
        <v>16</v>
      </c>
      <c r="D40" s="374"/>
      <c r="E40" s="418"/>
      <c r="F40" s="120">
        <v>1.4999999999999999E-2</v>
      </c>
      <c r="G40" s="135">
        <f>G24*F40</f>
        <v>28.498049999999996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10</v>
      </c>
      <c r="C41" s="373" t="s">
        <v>47</v>
      </c>
      <c r="D41" s="374"/>
      <c r="E41" s="418"/>
      <c r="F41" s="120">
        <v>0.01</v>
      </c>
      <c r="G41" s="135">
        <f>G24*F41</f>
        <v>18.998699999999999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12</v>
      </c>
      <c r="C42" s="373" t="s">
        <v>17</v>
      </c>
      <c r="D42" s="374"/>
      <c r="E42" s="418"/>
      <c r="F42" s="120">
        <v>6.0000000000000001E-3</v>
      </c>
      <c r="G42" s="135">
        <f>G24*F42</f>
        <v>11.39922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x14ac:dyDescent="0.4">
      <c r="B43" s="134" t="s">
        <v>18</v>
      </c>
      <c r="C43" s="373" t="s">
        <v>19</v>
      </c>
      <c r="D43" s="374"/>
      <c r="E43" s="418"/>
      <c r="F43" s="120">
        <v>2E-3</v>
      </c>
      <c r="G43" s="135">
        <f>G24*F43</f>
        <v>3.7997399999999999</v>
      </c>
      <c r="H43" s="85"/>
      <c r="I43" s="90" t="s">
        <v>85</v>
      </c>
      <c r="J43" s="91"/>
      <c r="K43" s="91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thickBot="1" x14ac:dyDescent="0.45">
      <c r="B44" s="134" t="s">
        <v>20</v>
      </c>
      <c r="C44" s="373" t="s">
        <v>21</v>
      </c>
      <c r="D44" s="374"/>
      <c r="E44" s="418"/>
      <c r="F44" s="120">
        <v>0.08</v>
      </c>
      <c r="G44" s="135">
        <f>G24*F44</f>
        <v>151.9896</v>
      </c>
      <c r="H44" s="85"/>
      <c r="I44" s="113" t="s">
        <v>85</v>
      </c>
      <c r="J44" s="114"/>
      <c r="K44" s="114"/>
      <c r="L44" s="183"/>
      <c r="M44" s="89"/>
      <c r="N44" s="89"/>
      <c r="O44" s="89"/>
      <c r="P44" s="89"/>
      <c r="Q44" s="89"/>
      <c r="R44" s="89"/>
      <c r="S44" s="89"/>
      <c r="T44" s="89"/>
      <c r="U44" s="220"/>
      <c r="V44" s="220"/>
      <c r="W44" s="220"/>
    </row>
    <row r="45" spans="2:23" ht="24.95" customHeight="1" x14ac:dyDescent="0.4">
      <c r="B45" s="141"/>
      <c r="C45" s="142"/>
      <c r="D45" s="143"/>
      <c r="E45" s="144" t="s">
        <v>87</v>
      </c>
      <c r="F45" s="144">
        <f>SUM(F37:F44)</f>
        <v>0.39800000000000008</v>
      </c>
      <c r="G45" s="145">
        <f>SUM(G37:G44)</f>
        <v>756.14826000000005</v>
      </c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thickBot="1" x14ac:dyDescent="0.4">
      <c r="B46" s="395" t="s">
        <v>22</v>
      </c>
      <c r="C46" s="396"/>
      <c r="D46" s="396"/>
      <c r="E46" s="396"/>
      <c r="F46" s="396"/>
      <c r="G46" s="397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24.95" customHeight="1" x14ac:dyDescent="0.35">
      <c r="B47" s="94" t="s">
        <v>88</v>
      </c>
      <c r="C47" s="399" t="s">
        <v>89</v>
      </c>
      <c r="D47" s="399"/>
      <c r="E47" s="399"/>
      <c r="F47" s="399"/>
      <c r="G47" s="97" t="s">
        <v>67</v>
      </c>
      <c r="H47" s="85"/>
      <c r="I47" s="86" t="s">
        <v>58</v>
      </c>
      <c r="J47" s="87"/>
      <c r="K47" s="87"/>
      <c r="L47" s="182"/>
      <c r="M47" s="85"/>
      <c r="N47" s="85"/>
      <c r="O47" s="85"/>
      <c r="P47" s="85"/>
      <c r="Q47" s="85"/>
      <c r="R47" s="85"/>
      <c r="S47" s="85"/>
      <c r="T47" s="85"/>
      <c r="U47" s="220"/>
      <c r="V47" s="220"/>
      <c r="W47" s="220"/>
    </row>
    <row r="48" spans="2:23" ht="27" customHeight="1" x14ac:dyDescent="0.35">
      <c r="B48" s="428" t="s">
        <v>6</v>
      </c>
      <c r="C48" s="430" t="s">
        <v>90</v>
      </c>
      <c r="D48" s="146" t="s">
        <v>91</v>
      </c>
      <c r="E48" s="147" t="s">
        <v>92</v>
      </c>
      <c r="F48" s="148" t="s">
        <v>94</v>
      </c>
      <c r="G48" s="432">
        <f>IF((D49*E49*F49)-(G19*0.06)&lt;0,0,((D49*E49*F49)-(G19*0.06)))</f>
        <v>30.223800000000011</v>
      </c>
      <c r="H48" s="149"/>
      <c r="I48" s="426" t="s">
        <v>264</v>
      </c>
      <c r="J48" s="427"/>
      <c r="K48" s="451"/>
      <c r="L48" s="225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6.75" customHeight="1" x14ac:dyDescent="0.35">
      <c r="B49" s="429"/>
      <c r="C49" s="431"/>
      <c r="D49" s="150">
        <v>2</v>
      </c>
      <c r="E49" s="147">
        <v>4.2</v>
      </c>
      <c r="F49" s="151">
        <v>15</v>
      </c>
      <c r="G49" s="433"/>
      <c r="H49" s="149"/>
      <c r="I49" s="426"/>
      <c r="J49" s="427"/>
      <c r="K49" s="451"/>
      <c r="L49" s="225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42.75" customHeight="1" x14ac:dyDescent="0.35">
      <c r="B50" s="428" t="s">
        <v>7</v>
      </c>
      <c r="C50" s="434" t="s">
        <v>93</v>
      </c>
      <c r="D50" s="435"/>
      <c r="E50" s="152" t="s">
        <v>92</v>
      </c>
      <c r="F50" s="153" t="s">
        <v>94</v>
      </c>
      <c r="G50" s="432">
        <f>(E51*F51)*(100%-0%)</f>
        <v>435</v>
      </c>
      <c r="H50" s="149"/>
      <c r="I50" s="426" t="s">
        <v>271</v>
      </c>
      <c r="J50" s="427"/>
      <c r="K50" s="451"/>
      <c r="L50" s="225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47.25" customHeight="1" x14ac:dyDescent="0.35">
      <c r="B51" s="429"/>
      <c r="C51" s="436"/>
      <c r="D51" s="437"/>
      <c r="E51" s="154">
        <v>29</v>
      </c>
      <c r="F51" s="155">
        <v>15</v>
      </c>
      <c r="G51" s="433"/>
      <c r="H51" s="85"/>
      <c r="I51" s="426"/>
      <c r="J51" s="427"/>
      <c r="K51" s="451"/>
      <c r="L51" s="225"/>
      <c r="M51" s="226"/>
      <c r="N51" s="226"/>
      <c r="O51" s="226"/>
      <c r="P51" s="226"/>
      <c r="Q51" s="226"/>
      <c r="R51" s="226"/>
      <c r="S51" s="226"/>
      <c r="T51" s="226"/>
      <c r="U51" s="220"/>
      <c r="V51" s="220"/>
      <c r="W51" s="220"/>
    </row>
    <row r="52" spans="2:23" ht="24.95" customHeight="1" x14ac:dyDescent="0.35">
      <c r="B52" s="134" t="s">
        <v>8</v>
      </c>
      <c r="C52" s="438" t="s">
        <v>95</v>
      </c>
      <c r="D52" s="439"/>
      <c r="E52" s="439"/>
      <c r="F52" s="440"/>
      <c r="G52" s="137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9</v>
      </c>
      <c r="C53" s="438" t="s">
        <v>96</v>
      </c>
      <c r="D53" s="439"/>
      <c r="E53" s="439"/>
      <c r="F53" s="440"/>
      <c r="G53" s="156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x14ac:dyDescent="0.35">
      <c r="B54" s="134" t="s">
        <v>10</v>
      </c>
      <c r="C54" s="438" t="s">
        <v>97</v>
      </c>
      <c r="D54" s="439"/>
      <c r="E54" s="439"/>
      <c r="F54" s="440"/>
      <c r="G54" s="157">
        <v>0</v>
      </c>
      <c r="H54" s="112"/>
      <c r="I54" s="90" t="s">
        <v>248</v>
      </c>
      <c r="J54" s="91"/>
      <c r="K54" s="91"/>
      <c r="L54" s="221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thickBot="1" x14ac:dyDescent="0.45">
      <c r="B55" s="134" t="s">
        <v>18</v>
      </c>
      <c r="C55" s="445" t="s">
        <v>11</v>
      </c>
      <c r="D55" s="446"/>
      <c r="E55" s="446"/>
      <c r="F55" s="447"/>
      <c r="G55" s="157"/>
      <c r="H55" s="112"/>
      <c r="I55" s="113" t="s">
        <v>154</v>
      </c>
      <c r="J55" s="215"/>
      <c r="K55" s="215"/>
      <c r="L55" s="221"/>
      <c r="M55" s="85"/>
      <c r="N55" s="85"/>
      <c r="O55" s="85"/>
      <c r="P55" s="85"/>
      <c r="Q55" s="85"/>
      <c r="R55" s="85"/>
      <c r="S55" s="85"/>
      <c r="T55" s="85"/>
      <c r="U55" s="220"/>
      <c r="V55" s="220"/>
      <c r="W55" s="220"/>
    </row>
    <row r="56" spans="2:23" ht="24.95" customHeight="1" x14ac:dyDescent="0.4">
      <c r="B56" s="141"/>
      <c r="C56" s="142"/>
      <c r="D56" s="142"/>
      <c r="E56" s="142"/>
      <c r="F56" s="158" t="s">
        <v>71</v>
      </c>
      <c r="G56" s="145">
        <f>SUM(G48:G55)</f>
        <v>465.22379999999998</v>
      </c>
      <c r="H56" s="85"/>
      <c r="I56" s="216"/>
      <c r="J56" s="216"/>
      <c r="K56" s="216"/>
      <c r="L56" s="235"/>
      <c r="M56" s="235"/>
      <c r="N56" s="235"/>
      <c r="O56" s="235"/>
      <c r="P56" s="235"/>
      <c r="Q56" s="235"/>
      <c r="R56" s="235"/>
      <c r="S56" s="235"/>
      <c r="T56" s="235"/>
      <c r="U56" s="220"/>
      <c r="V56" s="220"/>
      <c r="W56" s="220"/>
    </row>
    <row r="57" spans="2:23" ht="24.95" customHeight="1" x14ac:dyDescent="0.35">
      <c r="B57" s="115"/>
      <c r="C57" s="116"/>
      <c r="D57" s="116"/>
      <c r="E57" s="390" t="s">
        <v>23</v>
      </c>
      <c r="F57" s="391"/>
      <c r="G57" s="160">
        <f>G34+G45+G56</f>
        <v>1763.9965905179999</v>
      </c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3.25" customHeight="1" x14ac:dyDescent="0.4">
      <c r="B58" s="448"/>
      <c r="C58" s="449"/>
      <c r="D58" s="449"/>
      <c r="E58" s="449"/>
      <c r="F58" s="449"/>
      <c r="G58" s="450"/>
      <c r="H58" s="85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20"/>
      <c r="V58" s="220"/>
      <c r="W58" s="220"/>
    </row>
    <row r="59" spans="2:23" ht="24.95" customHeight="1" thickBot="1" x14ac:dyDescent="0.4">
      <c r="B59" s="393" t="s">
        <v>24</v>
      </c>
      <c r="C59" s="390"/>
      <c r="D59" s="390"/>
      <c r="E59" s="390"/>
      <c r="F59" s="390"/>
      <c r="G59" s="394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2" t="s">
        <v>99</v>
      </c>
      <c r="C60" s="441" t="s">
        <v>100</v>
      </c>
      <c r="D60" s="441"/>
      <c r="E60" s="441"/>
      <c r="F60" s="163" t="s">
        <v>64</v>
      </c>
      <c r="G60" s="164" t="s">
        <v>67</v>
      </c>
      <c r="H60" s="85"/>
      <c r="I60" s="86" t="s">
        <v>58</v>
      </c>
      <c r="J60" s="87"/>
      <c r="K60" s="87"/>
      <c r="L60" s="182"/>
      <c r="M60" s="85"/>
      <c r="N60" s="85"/>
      <c r="O60" s="85"/>
      <c r="P60" s="85"/>
      <c r="Q60" s="85"/>
      <c r="R60" s="85"/>
      <c r="S60" s="85"/>
      <c r="T60" s="85"/>
      <c r="U60" s="220"/>
      <c r="V60" s="220"/>
      <c r="W60" s="220"/>
    </row>
    <row r="61" spans="2:23" ht="24.95" customHeight="1" x14ac:dyDescent="0.35">
      <c r="B61" s="165" t="s">
        <v>6</v>
      </c>
      <c r="C61" s="442" t="s">
        <v>25</v>
      </c>
      <c r="D61" s="443"/>
      <c r="E61" s="444"/>
      <c r="F61" s="166">
        <v>4.1999999999999997E-3</v>
      </c>
      <c r="G61" s="167">
        <f>G24*F61</f>
        <v>7.9794539999999987</v>
      </c>
      <c r="H61" s="85"/>
      <c r="I61" s="426" t="s">
        <v>109</v>
      </c>
      <c r="J61" s="427"/>
      <c r="K61" s="427"/>
      <c r="L61" s="227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7</v>
      </c>
      <c r="C62" s="442" t="s">
        <v>26</v>
      </c>
      <c r="D62" s="443"/>
      <c r="E62" s="444"/>
      <c r="F62" s="166">
        <v>2.9999999999999997E-4</v>
      </c>
      <c r="G62" s="167">
        <f>G24*F62</f>
        <v>0.56996099999999994</v>
      </c>
      <c r="H62" s="85"/>
      <c r="I62" s="426" t="s">
        <v>109</v>
      </c>
      <c r="J62" s="427"/>
      <c r="K62" s="427"/>
      <c r="L62" s="227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24.95" customHeight="1" x14ac:dyDescent="0.35">
      <c r="B63" s="165" t="s">
        <v>8</v>
      </c>
      <c r="C63" s="168" t="s">
        <v>110</v>
      </c>
      <c r="D63" s="169"/>
      <c r="E63" s="170"/>
      <c r="F63" s="166">
        <v>3.44E-2</v>
      </c>
      <c r="G63" s="167">
        <f>G24*F63</f>
        <v>65.355527999999993</v>
      </c>
      <c r="H63" s="85"/>
      <c r="I63" s="426" t="s">
        <v>109</v>
      </c>
      <c r="J63" s="427"/>
      <c r="K63" s="427"/>
      <c r="L63" s="227"/>
      <c r="M63" s="228"/>
      <c r="N63" s="228"/>
      <c r="O63" s="228"/>
      <c r="P63" s="228"/>
      <c r="Q63" s="228"/>
      <c r="R63" s="228"/>
      <c r="S63" s="228"/>
      <c r="T63" s="228"/>
      <c r="U63" s="220"/>
      <c r="V63" s="220"/>
      <c r="W63" s="220"/>
    </row>
    <row r="64" spans="2:23" ht="84.95" customHeight="1" x14ac:dyDescent="0.35">
      <c r="B64" s="134" t="s">
        <v>9</v>
      </c>
      <c r="C64" s="445" t="s">
        <v>101</v>
      </c>
      <c r="D64" s="446"/>
      <c r="E64" s="447"/>
      <c r="F64" s="171">
        <v>1.9400000000000001E-2</v>
      </c>
      <c r="G64" s="172">
        <f>G24*F64</f>
        <v>36.857478</v>
      </c>
      <c r="H64" s="85"/>
      <c r="I64" s="426" t="s">
        <v>98</v>
      </c>
      <c r="J64" s="427"/>
      <c r="K64" s="451"/>
      <c r="L64" s="229"/>
      <c r="M64" s="230"/>
      <c r="N64" s="230"/>
      <c r="O64" s="230"/>
      <c r="P64" s="230"/>
      <c r="Q64" s="230"/>
      <c r="R64" s="230"/>
      <c r="S64" s="230"/>
      <c r="T64" s="230"/>
      <c r="U64" s="220"/>
      <c r="V64" s="220"/>
      <c r="W64" s="220"/>
    </row>
    <row r="65" spans="2:23" ht="24.95" customHeight="1" x14ac:dyDescent="0.35">
      <c r="B65" s="134" t="s">
        <v>10</v>
      </c>
      <c r="C65" s="438" t="s">
        <v>102</v>
      </c>
      <c r="D65" s="439"/>
      <c r="E65" s="440"/>
      <c r="F65" s="120">
        <f>F45</f>
        <v>0.39800000000000008</v>
      </c>
      <c r="G65" s="103">
        <f>G64*F65</f>
        <v>14.669276244000002</v>
      </c>
      <c r="H65" s="85"/>
      <c r="I65" s="197"/>
      <c r="J65" s="198"/>
      <c r="K65" s="198"/>
      <c r="L65" s="225"/>
      <c r="M65" s="226"/>
      <c r="N65" s="226"/>
      <c r="O65" s="226"/>
      <c r="P65" s="226"/>
      <c r="Q65" s="226"/>
      <c r="R65" s="226"/>
      <c r="S65" s="226"/>
      <c r="T65" s="226"/>
      <c r="U65" s="220"/>
      <c r="V65" s="220"/>
      <c r="W65" s="220"/>
    </row>
    <row r="66" spans="2:23" ht="24.95" customHeight="1" x14ac:dyDescent="0.35">
      <c r="B66" s="134" t="s">
        <v>12</v>
      </c>
      <c r="C66" s="438" t="s">
        <v>111</v>
      </c>
      <c r="D66" s="439"/>
      <c r="E66" s="440"/>
      <c r="F66" s="173" t="s">
        <v>112</v>
      </c>
      <c r="G66" s="103">
        <f>F66*G24</f>
        <v>1.1779193999999999</v>
      </c>
      <c r="H66" s="85"/>
      <c r="I66" s="426" t="s">
        <v>109</v>
      </c>
      <c r="J66" s="427"/>
      <c r="K66" s="451"/>
      <c r="L66" s="228"/>
      <c r="M66" s="228"/>
      <c r="N66" s="228"/>
      <c r="O66" s="228"/>
      <c r="P66" s="228"/>
      <c r="Q66" s="228"/>
      <c r="R66" s="228"/>
      <c r="S66" s="228"/>
      <c r="T66" s="228"/>
      <c r="U66" s="220"/>
      <c r="V66" s="220"/>
      <c r="W66" s="220"/>
    </row>
    <row r="67" spans="2:23" ht="24.95" customHeight="1" thickBot="1" x14ac:dyDescent="0.4">
      <c r="B67" s="115"/>
      <c r="C67" s="116"/>
      <c r="D67" s="116"/>
      <c r="E67" s="249" t="s">
        <v>52</v>
      </c>
      <c r="F67" s="175">
        <f>SUM(F61:F66)</f>
        <v>0.45630000000000009</v>
      </c>
      <c r="G67" s="160">
        <f>SUM(G61:G66)</f>
        <v>126.60961664399998</v>
      </c>
      <c r="H67" s="85"/>
      <c r="I67" s="300" t="s">
        <v>262</v>
      </c>
      <c r="J67" s="215"/>
      <c r="K67" s="236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3.25" customHeight="1" x14ac:dyDescent="0.4">
      <c r="B68" s="392"/>
      <c r="C68" s="374"/>
      <c r="D68" s="374"/>
      <c r="E68" s="374"/>
      <c r="F68" s="374"/>
      <c r="G68" s="37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thickBot="1" x14ac:dyDescent="0.4">
      <c r="B69" s="393" t="s">
        <v>27</v>
      </c>
      <c r="C69" s="390"/>
      <c r="D69" s="390"/>
      <c r="E69" s="390"/>
      <c r="F69" s="390"/>
      <c r="G69" s="394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220"/>
      <c r="V69" s="220"/>
      <c r="W69" s="220"/>
    </row>
    <row r="70" spans="2:23" ht="24.95" customHeight="1" x14ac:dyDescent="0.35">
      <c r="B70" s="162" t="s">
        <v>114</v>
      </c>
      <c r="C70" s="441" t="s">
        <v>115</v>
      </c>
      <c r="D70" s="441"/>
      <c r="E70" s="441"/>
      <c r="F70" s="163" t="s">
        <v>64</v>
      </c>
      <c r="G70" s="176" t="s">
        <v>67</v>
      </c>
      <c r="H70" s="85"/>
      <c r="I70" s="86" t="s">
        <v>58</v>
      </c>
      <c r="J70" s="87"/>
      <c r="K70" s="87"/>
      <c r="L70" s="182"/>
      <c r="M70" s="231"/>
      <c r="N70" s="231"/>
      <c r="O70" s="231"/>
      <c r="P70" s="231"/>
      <c r="Q70" s="231"/>
      <c r="R70" s="231"/>
      <c r="S70" s="231"/>
      <c r="T70" s="231"/>
      <c r="U70" s="220"/>
      <c r="V70" s="220"/>
      <c r="W70" s="220"/>
    </row>
    <row r="71" spans="2:23" ht="24.95" customHeight="1" x14ac:dyDescent="0.35">
      <c r="B71" s="165" t="s">
        <v>6</v>
      </c>
      <c r="C71" s="442" t="s">
        <v>103</v>
      </c>
      <c r="D71" s="443"/>
      <c r="E71" s="444"/>
      <c r="F71" s="166">
        <v>8.3299999999999999E-2</v>
      </c>
      <c r="G71" s="167">
        <f>(G19+G21)*F71</f>
        <v>158.25917099999998</v>
      </c>
      <c r="H71" s="85"/>
      <c r="I71" s="177" t="s">
        <v>117</v>
      </c>
      <c r="J71" s="178"/>
      <c r="K71" s="178"/>
      <c r="L71" s="232"/>
      <c r="M71" s="233"/>
      <c r="N71" s="233"/>
      <c r="O71" s="233"/>
      <c r="P71" s="233"/>
      <c r="Q71" s="233"/>
      <c r="R71" s="233"/>
      <c r="S71" s="233"/>
      <c r="T71" s="233"/>
      <c r="U71" s="220"/>
      <c r="V71" s="220"/>
      <c r="W71" s="220"/>
    </row>
    <row r="72" spans="2:23" ht="24.95" customHeight="1" x14ac:dyDescent="0.35">
      <c r="B72" s="165" t="s">
        <v>7</v>
      </c>
      <c r="C72" s="442" t="s">
        <v>116</v>
      </c>
      <c r="D72" s="443"/>
      <c r="E72" s="444"/>
      <c r="F72" s="166">
        <v>1.3899999999999999E-2</v>
      </c>
      <c r="G72" s="167">
        <f>G24*F72</f>
        <v>26.408192999999997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65" t="s">
        <v>8</v>
      </c>
      <c r="C73" s="442" t="s">
        <v>104</v>
      </c>
      <c r="D73" s="443"/>
      <c r="E73" s="444"/>
      <c r="F73" s="166">
        <v>2.8E-3</v>
      </c>
      <c r="G73" s="167">
        <f>G24*F73</f>
        <v>5.319636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9</v>
      </c>
      <c r="C74" s="438" t="s">
        <v>113</v>
      </c>
      <c r="D74" s="439"/>
      <c r="E74" s="440"/>
      <c r="F74" s="171">
        <v>2.0000000000000001E-4</v>
      </c>
      <c r="G74" s="172">
        <f>G24*F74</f>
        <v>0.37997399999999998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10</v>
      </c>
      <c r="C75" s="438" t="s">
        <v>105</v>
      </c>
      <c r="D75" s="439"/>
      <c r="E75" s="440"/>
      <c r="F75" s="179">
        <v>6.9999999999999999E-4</v>
      </c>
      <c r="G75" s="103">
        <f>G24*F75</f>
        <v>1.329909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35">
      <c r="B76" s="134" t="s">
        <v>12</v>
      </c>
      <c r="C76" s="438" t="s">
        <v>106</v>
      </c>
      <c r="D76" s="439"/>
      <c r="E76" s="440"/>
      <c r="F76" s="179">
        <v>2.8999999999999998E-3</v>
      </c>
      <c r="G76" s="103">
        <f>G24*F76</f>
        <v>5.5096229999999995</v>
      </c>
      <c r="H76" s="85"/>
      <c r="I76" s="177" t="s">
        <v>109</v>
      </c>
      <c r="J76" s="178"/>
      <c r="K76" s="178"/>
      <c r="L76" s="227"/>
      <c r="M76" s="228"/>
      <c r="N76" s="228"/>
      <c r="O76" s="228"/>
      <c r="P76" s="228"/>
      <c r="Q76" s="228"/>
      <c r="R76" s="228"/>
      <c r="S76" s="228"/>
      <c r="T76" s="228"/>
      <c r="U76" s="220"/>
      <c r="V76" s="220"/>
      <c r="W76" s="220"/>
    </row>
    <row r="77" spans="2:23" ht="24.95" customHeight="1" x14ac:dyDescent="0.4">
      <c r="B77" s="134" t="s">
        <v>18</v>
      </c>
      <c r="C77" s="438" t="s">
        <v>28</v>
      </c>
      <c r="D77" s="439"/>
      <c r="E77" s="440"/>
      <c r="F77" s="218"/>
      <c r="G77" s="103"/>
      <c r="H77" s="85"/>
      <c r="I77" s="90" t="s">
        <v>154</v>
      </c>
      <c r="J77" s="208"/>
      <c r="K77" s="209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4">
      <c r="B78" s="141"/>
      <c r="C78" s="142"/>
      <c r="D78" s="142"/>
      <c r="E78" s="95" t="s">
        <v>108</v>
      </c>
      <c r="F78" s="181">
        <f>SUM(F71:F77)</f>
        <v>0.1038</v>
      </c>
      <c r="G78" s="145">
        <f>SUM(G71:G77)</f>
        <v>197.20650599999996</v>
      </c>
      <c r="H78" s="85"/>
      <c r="I78" s="210"/>
      <c r="J78" s="208"/>
      <c r="K78" s="209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x14ac:dyDescent="0.35">
      <c r="B79" s="134" t="s">
        <v>20</v>
      </c>
      <c r="C79" s="373" t="s">
        <v>107</v>
      </c>
      <c r="D79" s="374"/>
      <c r="E79" s="374"/>
      <c r="F79" s="418"/>
      <c r="G79" s="103">
        <f>G78*F45</f>
        <v>78.488189387999995</v>
      </c>
      <c r="H79" s="85"/>
      <c r="I79" s="210"/>
      <c r="J79" s="208"/>
      <c r="K79" s="209"/>
      <c r="L79" s="85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4.95" customHeight="1" thickBot="1" x14ac:dyDescent="0.4">
      <c r="B80" s="115"/>
      <c r="C80" s="116"/>
      <c r="D80" s="116"/>
      <c r="E80" s="390" t="s">
        <v>29</v>
      </c>
      <c r="F80" s="391"/>
      <c r="G80" s="160">
        <f>G78+G79</f>
        <v>275.69469538799996</v>
      </c>
      <c r="H80" s="85"/>
      <c r="I80" s="300" t="s">
        <v>262</v>
      </c>
      <c r="J80" s="215"/>
      <c r="K80" s="236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7" customHeight="1" x14ac:dyDescent="0.4">
      <c r="B81" s="392"/>
      <c r="C81" s="374"/>
      <c r="D81" s="374"/>
      <c r="E81" s="374"/>
      <c r="F81" s="374"/>
      <c r="G81" s="37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thickBot="1" x14ac:dyDescent="0.4">
      <c r="B82" s="393" t="s">
        <v>30</v>
      </c>
      <c r="C82" s="390"/>
      <c r="D82" s="390"/>
      <c r="E82" s="390"/>
      <c r="F82" s="390"/>
      <c r="G82" s="394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220"/>
      <c r="V82" s="220"/>
      <c r="W82" s="220"/>
    </row>
    <row r="83" spans="2:24" ht="24.95" customHeight="1" x14ac:dyDescent="0.35">
      <c r="B83" s="162" t="s">
        <v>152</v>
      </c>
      <c r="C83" s="441" t="s">
        <v>153</v>
      </c>
      <c r="D83" s="441"/>
      <c r="E83" s="441"/>
      <c r="F83" s="441"/>
      <c r="G83" s="176" t="s">
        <v>67</v>
      </c>
      <c r="H83" s="85"/>
      <c r="I83" s="86" t="s">
        <v>58</v>
      </c>
      <c r="J83" s="182"/>
      <c r="K83" s="231"/>
      <c r="L83" s="231"/>
      <c r="M83" s="231"/>
      <c r="N83" s="231"/>
      <c r="O83" s="231"/>
      <c r="P83" s="231"/>
      <c r="Q83" s="231"/>
      <c r="R83" s="231"/>
      <c r="S83" s="231"/>
      <c r="T83" s="231"/>
      <c r="U83" s="220"/>
      <c r="V83" s="220"/>
      <c r="W83" s="220"/>
    </row>
    <row r="84" spans="2:24" ht="24.95" customHeight="1" x14ac:dyDescent="0.35">
      <c r="B84" s="134" t="s">
        <v>6</v>
      </c>
      <c r="C84" s="438" t="s">
        <v>31</v>
      </c>
      <c r="D84" s="439"/>
      <c r="E84" s="439"/>
      <c r="F84" s="440"/>
      <c r="G84" s="103">
        <v>0</v>
      </c>
      <c r="H84" s="85"/>
      <c r="I84" s="452" t="s">
        <v>245</v>
      </c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35">
      <c r="B85" s="134" t="s">
        <v>7</v>
      </c>
      <c r="C85" s="438" t="s">
        <v>169</v>
      </c>
      <c r="D85" s="439"/>
      <c r="E85" s="439"/>
      <c r="F85" s="440"/>
      <c r="G85" s="103">
        <v>0</v>
      </c>
      <c r="H85" s="85"/>
      <c r="I85" s="452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8</v>
      </c>
      <c r="C86" s="445" t="s">
        <v>32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4">
      <c r="B87" s="134" t="s">
        <v>9</v>
      </c>
      <c r="C87" s="445" t="s">
        <v>326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x14ac:dyDescent="0.35">
      <c r="B88" s="134" t="s">
        <v>10</v>
      </c>
      <c r="C88" s="445" t="s">
        <v>327</v>
      </c>
      <c r="D88" s="446"/>
      <c r="E88" s="446"/>
      <c r="F88" s="447"/>
      <c r="G88" s="135">
        <v>0</v>
      </c>
      <c r="H88" s="85"/>
      <c r="I88" s="90"/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thickBot="1" x14ac:dyDescent="0.45">
      <c r="B89" s="134" t="s">
        <v>12</v>
      </c>
      <c r="C89" s="438" t="s">
        <v>11</v>
      </c>
      <c r="D89" s="439"/>
      <c r="E89" s="439"/>
      <c r="F89" s="440"/>
      <c r="G89" s="157">
        <v>0</v>
      </c>
      <c r="H89" s="85"/>
      <c r="I89" s="113" t="s">
        <v>154</v>
      </c>
      <c r="J89" s="221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4.95" customHeight="1" x14ac:dyDescent="0.35">
      <c r="B90" s="115"/>
      <c r="C90" s="116"/>
      <c r="D90" s="116"/>
      <c r="E90" s="390" t="s">
        <v>51</v>
      </c>
      <c r="F90" s="391"/>
      <c r="G90" s="160">
        <f>SUM(G84:G89)</f>
        <v>0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1" x14ac:dyDescent="0.4">
      <c r="B91" s="184"/>
      <c r="C91" s="89"/>
      <c r="D91" s="89"/>
      <c r="E91" s="185"/>
      <c r="F91" s="185"/>
      <c r="G91" s="186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24.95" customHeight="1" thickBot="1" x14ac:dyDescent="0.4">
      <c r="B92" s="393" t="s">
        <v>33</v>
      </c>
      <c r="C92" s="390"/>
      <c r="D92" s="390"/>
      <c r="E92" s="390"/>
      <c r="F92" s="390"/>
      <c r="G92" s="394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220"/>
      <c r="V92" s="220"/>
      <c r="W92" s="220"/>
    </row>
    <row r="93" spans="2:24" ht="46.5" customHeight="1" x14ac:dyDescent="0.35">
      <c r="B93" s="162" t="s">
        <v>118</v>
      </c>
      <c r="C93" s="187" t="s">
        <v>119</v>
      </c>
      <c r="D93" s="187" t="s">
        <v>139</v>
      </c>
      <c r="E93" s="187" t="s">
        <v>125</v>
      </c>
      <c r="F93" s="187" t="s">
        <v>127</v>
      </c>
      <c r="G93" s="176" t="s">
        <v>67</v>
      </c>
      <c r="H93" s="85"/>
      <c r="I93" s="86" t="s">
        <v>58</v>
      </c>
      <c r="J93" s="87"/>
      <c r="K93" s="87"/>
      <c r="L93" s="182"/>
      <c r="M93" s="231"/>
      <c r="N93" s="231"/>
      <c r="O93" s="231"/>
      <c r="P93" s="231"/>
      <c r="Q93" s="231"/>
      <c r="R93" s="231"/>
      <c r="S93" s="231"/>
      <c r="T93" s="231"/>
      <c r="U93" s="220"/>
      <c r="V93" s="220"/>
      <c r="W93" s="220"/>
      <c r="X93" s="60"/>
    </row>
    <row r="94" spans="2:24" ht="45.75" customHeight="1" x14ac:dyDescent="0.35">
      <c r="B94" s="134" t="s">
        <v>6</v>
      </c>
      <c r="C94" s="188" t="s">
        <v>34</v>
      </c>
      <c r="D94" s="189">
        <f>G24+G57+G67+G80+G90</f>
        <v>4066.1709025499999</v>
      </c>
      <c r="E94" s="190"/>
      <c r="F94" s="191">
        <v>0.05</v>
      </c>
      <c r="G94" s="103">
        <f>D94*F94</f>
        <v>203.3085451275</v>
      </c>
      <c r="H94" s="85"/>
      <c r="I94" s="460" t="s">
        <v>120</v>
      </c>
      <c r="J94" s="461"/>
      <c r="K94" s="492"/>
      <c r="L94" s="232"/>
      <c r="M94" s="233"/>
      <c r="N94" s="228"/>
      <c r="O94" s="228"/>
      <c r="P94" s="228"/>
      <c r="Q94" s="228"/>
      <c r="R94" s="228"/>
      <c r="S94" s="228"/>
      <c r="T94" s="228"/>
      <c r="U94" s="228"/>
      <c r="V94" s="228"/>
      <c r="W94" s="220"/>
      <c r="X94" s="60"/>
    </row>
    <row r="95" spans="2:24" ht="45.75" customHeight="1" x14ac:dyDescent="0.3">
      <c r="B95" s="134" t="s">
        <v>7</v>
      </c>
      <c r="C95" s="188" t="s">
        <v>35</v>
      </c>
      <c r="D95" s="189">
        <f>G24+G57+G67+G80+G90+G94</f>
        <v>4269.4794476774996</v>
      </c>
      <c r="E95" s="190"/>
      <c r="F95" s="191">
        <v>0.1</v>
      </c>
      <c r="G95" s="103">
        <f>D95*F95</f>
        <v>426.94794476774996</v>
      </c>
      <c r="H95" s="85"/>
      <c r="I95" s="426" t="s">
        <v>121</v>
      </c>
      <c r="J95" s="427"/>
      <c r="K95" s="451"/>
      <c r="L95" s="183"/>
      <c r="M95" s="89"/>
      <c r="N95" s="89"/>
      <c r="O95" s="89"/>
      <c r="P95" s="228"/>
      <c r="Q95" s="228"/>
      <c r="R95" s="228"/>
      <c r="S95" s="228"/>
      <c r="T95" s="228"/>
      <c r="U95" s="228"/>
      <c r="V95" s="228"/>
      <c r="W95" s="228"/>
      <c r="X95" s="72"/>
    </row>
    <row r="96" spans="2:24" ht="24.95" customHeight="1" x14ac:dyDescent="0.35">
      <c r="B96" s="134" t="s">
        <v>8</v>
      </c>
      <c r="C96" s="192" t="s">
        <v>128</v>
      </c>
      <c r="D96" s="193">
        <f>D94+G94+G95</f>
        <v>4696.42739244525</v>
      </c>
      <c r="E96" s="148"/>
      <c r="F96" s="151"/>
      <c r="G96" s="119">
        <f>D96/(1-E100)</f>
        <v>5291.7491745861971</v>
      </c>
      <c r="H96" s="85"/>
      <c r="I96" s="482" t="s">
        <v>140</v>
      </c>
      <c r="J96" s="483"/>
      <c r="K96" s="483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36</v>
      </c>
      <c r="D97" s="194"/>
      <c r="E97" s="195">
        <v>1.6500000000000001E-2</v>
      </c>
      <c r="F97" s="179"/>
      <c r="G97" s="119">
        <f>G96*E97</f>
        <v>87.31386138067225</v>
      </c>
      <c r="H97" s="85"/>
      <c r="I97" s="482" t="s">
        <v>156</v>
      </c>
      <c r="J97" s="483"/>
      <c r="K97" s="483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9</v>
      </c>
      <c r="C98" s="99" t="s">
        <v>37</v>
      </c>
      <c r="D98" s="194"/>
      <c r="E98" s="195">
        <v>7.5999999999999998E-2</v>
      </c>
      <c r="F98" s="179"/>
      <c r="G98" s="119">
        <f>G96*E98</f>
        <v>402.17293726855098</v>
      </c>
      <c r="H98" s="85"/>
      <c r="I98" s="90" t="s">
        <v>156</v>
      </c>
      <c r="J98" s="91"/>
      <c r="K98" s="91"/>
      <c r="L98" s="183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35">
      <c r="B99" s="134" t="s">
        <v>12</v>
      </c>
      <c r="C99" s="99" t="s">
        <v>38</v>
      </c>
      <c r="D99" s="194"/>
      <c r="E99" s="196">
        <v>0.02</v>
      </c>
      <c r="F99" s="196"/>
      <c r="G99" s="119">
        <f>G96*E99</f>
        <v>105.83498349172395</v>
      </c>
      <c r="H99" s="85"/>
      <c r="I99" s="90" t="s">
        <v>137</v>
      </c>
      <c r="J99" s="91"/>
      <c r="K99" s="92"/>
      <c r="L99" s="89"/>
      <c r="M99" s="89"/>
      <c r="N99" s="89"/>
      <c r="O99" s="89"/>
      <c r="P99" s="89"/>
      <c r="Q99" s="89"/>
      <c r="R99" s="89"/>
      <c r="S99" s="89"/>
      <c r="T99" s="89"/>
      <c r="U99" s="220"/>
      <c r="V99" s="220"/>
      <c r="W99" s="220"/>
      <c r="X99" s="60"/>
    </row>
    <row r="100" spans="2:24" ht="24.95" customHeight="1" x14ac:dyDescent="0.4">
      <c r="B100" s="134"/>
      <c r="C100" s="99"/>
      <c r="D100" s="129" t="s">
        <v>126</v>
      </c>
      <c r="E100" s="199">
        <f>E97+E98+E99</f>
        <v>0.1125</v>
      </c>
      <c r="F100" s="196"/>
      <c r="G100" s="119"/>
      <c r="H100" s="85"/>
      <c r="I100" s="210"/>
      <c r="J100" s="208"/>
      <c r="K100" s="209"/>
      <c r="L100" s="85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24.95" customHeight="1" thickBot="1" x14ac:dyDescent="0.4">
      <c r="B101" s="115"/>
      <c r="C101" s="116"/>
      <c r="D101" s="116"/>
      <c r="E101" s="200"/>
      <c r="F101" s="200" t="s">
        <v>53</v>
      </c>
      <c r="G101" s="117">
        <f>G94+G95+G97+G98+G99</f>
        <v>1225.5782720361972</v>
      </c>
      <c r="H101" s="85"/>
      <c r="I101" s="300" t="s">
        <v>262</v>
      </c>
      <c r="J101" s="215"/>
      <c r="K101" s="236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18" customHeight="1" thickBot="1" x14ac:dyDescent="0.45">
      <c r="B102" s="465"/>
      <c r="C102" s="466"/>
      <c r="D102" s="466"/>
      <c r="E102" s="466"/>
      <c r="F102" s="466"/>
      <c r="G102" s="467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4">
      <c r="B103" s="468" t="s">
        <v>129</v>
      </c>
      <c r="C103" s="469"/>
      <c r="D103" s="469"/>
      <c r="E103" s="469"/>
      <c r="F103" s="469"/>
      <c r="G103" s="470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471" t="s">
        <v>130</v>
      </c>
      <c r="C104" s="441"/>
      <c r="D104" s="441"/>
      <c r="E104" s="441"/>
      <c r="F104" s="441"/>
      <c r="G104" s="201" t="s">
        <v>67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6</v>
      </c>
      <c r="C105" s="438" t="s">
        <v>131</v>
      </c>
      <c r="D105" s="439"/>
      <c r="E105" s="439"/>
      <c r="F105" s="440"/>
      <c r="G105" s="119">
        <f>G24</f>
        <v>1899.87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7</v>
      </c>
      <c r="C106" s="438" t="s">
        <v>132</v>
      </c>
      <c r="D106" s="439"/>
      <c r="E106" s="439"/>
      <c r="F106" s="440"/>
      <c r="G106" s="119">
        <f>G57</f>
        <v>1763.9965905179999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8</v>
      </c>
      <c r="C107" s="438" t="s">
        <v>133</v>
      </c>
      <c r="D107" s="439"/>
      <c r="E107" s="439"/>
      <c r="F107" s="440"/>
      <c r="G107" s="103">
        <f>G67</f>
        <v>126.60961664399998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9</v>
      </c>
      <c r="C108" s="438" t="s">
        <v>134</v>
      </c>
      <c r="D108" s="439"/>
      <c r="E108" s="439"/>
      <c r="F108" s="440"/>
      <c r="G108" s="103">
        <f>G80</f>
        <v>275.69469538799996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x14ac:dyDescent="0.35">
      <c r="B109" s="98" t="s">
        <v>10</v>
      </c>
      <c r="C109" s="438" t="s">
        <v>135</v>
      </c>
      <c r="D109" s="439"/>
      <c r="E109" s="439"/>
      <c r="F109" s="440"/>
      <c r="G109" s="103">
        <f>G90</f>
        <v>0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24.95" customHeight="1" thickBot="1" x14ac:dyDescent="0.4">
      <c r="B110" s="202" t="s">
        <v>12</v>
      </c>
      <c r="C110" s="462" t="s">
        <v>136</v>
      </c>
      <c r="D110" s="463"/>
      <c r="E110" s="463"/>
      <c r="F110" s="464"/>
      <c r="G110" s="203">
        <f>G101</f>
        <v>1225.5782720361972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30" customHeight="1" thickBot="1" x14ac:dyDescent="0.4">
      <c r="B111" s="204"/>
      <c r="C111" s="205"/>
      <c r="D111" s="490" t="s">
        <v>138</v>
      </c>
      <c r="E111" s="490"/>
      <c r="F111" s="491"/>
      <c r="G111" s="206">
        <f>SUM(G105:G110)</f>
        <v>5291.7491745861971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220"/>
      <c r="V111" s="220"/>
      <c r="W111" s="220"/>
    </row>
    <row r="112" spans="2:24" ht="18" customHeight="1" x14ac:dyDescent="0.35">
      <c r="B112" s="243"/>
      <c r="C112" s="243"/>
      <c r="D112" s="243"/>
      <c r="E112" s="243"/>
      <c r="F112" s="244"/>
      <c r="G112" s="245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</row>
    <row r="113" spans="3:14" ht="20.25" x14ac:dyDescent="0.3">
      <c r="C113" s="13"/>
    </row>
    <row r="114" spans="3:14" x14ac:dyDescent="0.25"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</sheetData>
  <sheetProtection deleteColumns="0"/>
  <mergeCells count="118">
    <mergeCell ref="I84:I85"/>
    <mergeCell ref="D111:F111"/>
    <mergeCell ref="I94:K94"/>
    <mergeCell ref="I95:K95"/>
    <mergeCell ref="I96:K96"/>
    <mergeCell ref="I97:K97"/>
    <mergeCell ref="C106:F106"/>
    <mergeCell ref="C107:F107"/>
    <mergeCell ref="C108:F108"/>
    <mergeCell ref="C109:F109"/>
    <mergeCell ref="C110:F110"/>
    <mergeCell ref="B102:G102"/>
    <mergeCell ref="B103:G103"/>
    <mergeCell ref="B104:F104"/>
    <mergeCell ref="C105:F105"/>
    <mergeCell ref="B92:G92"/>
    <mergeCell ref="C84:F84"/>
    <mergeCell ref="C85:F85"/>
    <mergeCell ref="C86:F86"/>
    <mergeCell ref="C89:F89"/>
    <mergeCell ref="E90:F90"/>
    <mergeCell ref="C87:F87"/>
    <mergeCell ref="C88:F88"/>
    <mergeCell ref="C77:E77"/>
    <mergeCell ref="C79:F79"/>
    <mergeCell ref="E80:F80"/>
    <mergeCell ref="B81:G81"/>
    <mergeCell ref="B82:G82"/>
    <mergeCell ref="C83:F83"/>
    <mergeCell ref="C74:E74"/>
    <mergeCell ref="C75:E75"/>
    <mergeCell ref="C76:E76"/>
    <mergeCell ref="C71:E71"/>
    <mergeCell ref="C72:E72"/>
    <mergeCell ref="C73:E73"/>
    <mergeCell ref="C66:E66"/>
    <mergeCell ref="I66:K66"/>
    <mergeCell ref="B68:G68"/>
    <mergeCell ref="B69:G69"/>
    <mergeCell ref="C70:E70"/>
    <mergeCell ref="I63:K63"/>
    <mergeCell ref="C64:E64"/>
    <mergeCell ref="C65:E65"/>
    <mergeCell ref="C61:E61"/>
    <mergeCell ref="I61:K61"/>
    <mergeCell ref="C62:E62"/>
    <mergeCell ref="I62:K62"/>
    <mergeCell ref="I64:K64"/>
    <mergeCell ref="E57:F57"/>
    <mergeCell ref="B58:G58"/>
    <mergeCell ref="B59:G59"/>
    <mergeCell ref="C60:E60"/>
    <mergeCell ref="C53:F53"/>
    <mergeCell ref="C54:F54"/>
    <mergeCell ref="C55:F55"/>
    <mergeCell ref="B48:B49"/>
    <mergeCell ref="C48:C49"/>
    <mergeCell ref="G48:G49"/>
    <mergeCell ref="B50:B51"/>
    <mergeCell ref="C50:D51"/>
    <mergeCell ref="G50:G51"/>
    <mergeCell ref="C44:E44"/>
    <mergeCell ref="B46:G46"/>
    <mergeCell ref="C47:F47"/>
    <mergeCell ref="I48:K49"/>
    <mergeCell ref="I50:K51"/>
    <mergeCell ref="C40:E40"/>
    <mergeCell ref="C41:E41"/>
    <mergeCell ref="C42:E42"/>
    <mergeCell ref="C52:F52"/>
    <mergeCell ref="C38:E38"/>
    <mergeCell ref="C39:E39"/>
    <mergeCell ref="I39:K39"/>
    <mergeCell ref="C30:D30"/>
    <mergeCell ref="C31:D31"/>
    <mergeCell ref="C33:F33"/>
    <mergeCell ref="B35:G35"/>
    <mergeCell ref="C36:E36"/>
    <mergeCell ref="C43:E43"/>
    <mergeCell ref="B26:G26"/>
    <mergeCell ref="B27:G27"/>
    <mergeCell ref="B28:G28"/>
    <mergeCell ref="C29:E29"/>
    <mergeCell ref="B25:G25"/>
    <mergeCell ref="I30:K30"/>
    <mergeCell ref="B16:G16"/>
    <mergeCell ref="B17:G17"/>
    <mergeCell ref="C37:E37"/>
    <mergeCell ref="B15:D15"/>
    <mergeCell ref="E15:G15"/>
    <mergeCell ref="I21:K21"/>
    <mergeCell ref="B10:D10"/>
    <mergeCell ref="E10:G10"/>
    <mergeCell ref="B11:D11"/>
    <mergeCell ref="E11:G11"/>
    <mergeCell ref="B12:G12"/>
    <mergeCell ref="E24:F24"/>
    <mergeCell ref="B9:D9"/>
    <mergeCell ref="E9:G9"/>
    <mergeCell ref="B4:D4"/>
    <mergeCell ref="E4:G4"/>
    <mergeCell ref="B5:D5"/>
    <mergeCell ref="E5:G5"/>
    <mergeCell ref="B6:D6"/>
    <mergeCell ref="E6:G6"/>
    <mergeCell ref="B13:D14"/>
    <mergeCell ref="E13:G13"/>
    <mergeCell ref="E14:G14"/>
    <mergeCell ref="B1:G1"/>
    <mergeCell ref="B2:D2"/>
    <mergeCell ref="E2:G2"/>
    <mergeCell ref="B3:D3"/>
    <mergeCell ref="E3:G3"/>
    <mergeCell ref="I1:K1"/>
    <mergeCell ref="B7:D7"/>
    <mergeCell ref="E7:G7"/>
    <mergeCell ref="B8:D8"/>
    <mergeCell ref="E8:G8"/>
  </mergeCells>
  <hyperlinks>
    <hyperlink ref="J2" location="RESUMO!A1" display="&lt;- RESUMO"/>
    <hyperlink ref="I84:I85" location="'UNIFORMES E EPI''S'!A1" display="Valor obtido na aba &quot;Uniformes e Epi's&quot;"/>
    <hyperlink ref="I67" r:id="rId1"/>
    <hyperlink ref="I80" r:id="rId2"/>
    <hyperlink ref="I101" r:id="rId3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67" zoomScale="60" zoomScaleNormal="60" workbookViewId="0">
      <selection activeCell="E2" sqref="E2:G2"/>
    </sheetView>
  </sheetViews>
  <sheetFormatPr defaultColWidth="9.140625" defaultRowHeight="15" x14ac:dyDescent="0.25"/>
  <cols>
    <col min="1" max="1" width="3.28515625" customWidth="1"/>
    <col min="2" max="2" width="10.5703125" customWidth="1"/>
    <col min="3" max="3" width="57.85546875" customWidth="1"/>
    <col min="4" max="4" width="34.42578125" customWidth="1"/>
    <col min="5" max="5" width="32.140625" customWidth="1"/>
    <col min="6" max="6" width="37.7109375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0" ht="50.1" customHeight="1" thickBot="1" x14ac:dyDescent="0.3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14"/>
      <c r="T1" s="14"/>
    </row>
    <row r="2" spans="2:20" ht="24.95" customHeight="1" x14ac:dyDescent="0.3">
      <c r="B2" s="366" t="s">
        <v>0</v>
      </c>
      <c r="C2" s="367"/>
      <c r="D2" s="367"/>
      <c r="E2" s="368"/>
      <c r="F2" s="369"/>
      <c r="G2" s="370"/>
      <c r="H2" s="85"/>
      <c r="I2" s="246" t="s">
        <v>58</v>
      </c>
      <c r="J2" s="298" t="s">
        <v>275</v>
      </c>
      <c r="K2" s="231"/>
      <c r="L2" s="231"/>
      <c r="M2" s="85"/>
      <c r="N2" s="85"/>
      <c r="O2" s="85"/>
      <c r="P2" s="85"/>
      <c r="Q2" s="85"/>
      <c r="R2" s="85"/>
      <c r="S2" s="6"/>
      <c r="T2" s="6"/>
    </row>
    <row r="3" spans="2:20" ht="24.95" customHeight="1" x14ac:dyDescent="0.3">
      <c r="B3" s="371" t="s">
        <v>1</v>
      </c>
      <c r="C3" s="372"/>
      <c r="D3" s="372"/>
      <c r="E3" s="373"/>
      <c r="F3" s="374"/>
      <c r="G3" s="375"/>
      <c r="H3" s="89"/>
      <c r="I3" s="247"/>
      <c r="J3" s="221"/>
      <c r="K3" s="85"/>
      <c r="L3" s="85"/>
      <c r="M3" s="85"/>
      <c r="N3" s="85"/>
      <c r="O3" s="85"/>
      <c r="P3" s="85"/>
      <c r="Q3" s="85"/>
      <c r="R3" s="85"/>
      <c r="S3" s="6"/>
      <c r="T3" s="6"/>
    </row>
    <row r="4" spans="2:20" ht="24.95" customHeight="1" x14ac:dyDescent="0.35">
      <c r="B4" s="371" t="s">
        <v>2</v>
      </c>
      <c r="C4" s="372"/>
      <c r="D4" s="372"/>
      <c r="E4" s="373"/>
      <c r="F4" s="374"/>
      <c r="G4" s="375"/>
      <c r="H4" s="89"/>
      <c r="I4" s="247"/>
      <c r="J4" s="221"/>
      <c r="K4" s="85"/>
      <c r="L4" s="85"/>
      <c r="M4" s="85"/>
      <c r="N4" s="85"/>
      <c r="O4" s="85"/>
      <c r="P4" s="85"/>
      <c r="Q4" s="85"/>
      <c r="R4" s="85"/>
      <c r="S4" s="6"/>
      <c r="T4" s="6"/>
    </row>
    <row r="5" spans="2:20" ht="24.95" customHeight="1" x14ac:dyDescent="0.3">
      <c r="B5" s="381" t="s">
        <v>55</v>
      </c>
      <c r="C5" s="382"/>
      <c r="D5" s="383"/>
      <c r="E5" s="378"/>
      <c r="F5" s="379"/>
      <c r="G5" s="380"/>
      <c r="H5" s="89"/>
      <c r="I5" s="247"/>
      <c r="J5" s="221"/>
      <c r="K5" s="85"/>
      <c r="L5" s="85"/>
      <c r="M5" s="85"/>
      <c r="N5" s="85"/>
      <c r="O5" s="85"/>
      <c r="P5" s="85"/>
      <c r="Q5" s="85"/>
      <c r="R5" s="85"/>
      <c r="S5" s="6"/>
      <c r="T5" s="6"/>
    </row>
    <row r="6" spans="2:20" ht="24.95" customHeight="1" x14ac:dyDescent="0.3">
      <c r="B6" s="371" t="s">
        <v>3</v>
      </c>
      <c r="C6" s="372"/>
      <c r="D6" s="372"/>
      <c r="E6" s="373" t="s">
        <v>56</v>
      </c>
      <c r="F6" s="374"/>
      <c r="G6" s="375"/>
      <c r="H6" s="89"/>
      <c r="I6" s="247"/>
      <c r="J6" s="221"/>
      <c r="K6" s="85"/>
      <c r="L6" s="85"/>
      <c r="M6" s="85"/>
      <c r="N6" s="85"/>
      <c r="O6" s="85"/>
      <c r="P6" s="85"/>
      <c r="Q6" s="85"/>
      <c r="R6" s="85"/>
      <c r="S6" s="6"/>
      <c r="T6" s="6"/>
    </row>
    <row r="7" spans="2:20" ht="24.95" customHeight="1" x14ac:dyDescent="0.3">
      <c r="B7" s="376" t="s">
        <v>40</v>
      </c>
      <c r="C7" s="377"/>
      <c r="D7" s="377"/>
      <c r="E7" s="378" t="s">
        <v>291</v>
      </c>
      <c r="F7" s="379"/>
      <c r="G7" s="380"/>
      <c r="H7" s="89"/>
      <c r="I7" s="247"/>
      <c r="J7" s="221"/>
      <c r="K7" s="85"/>
      <c r="L7" s="85"/>
      <c r="M7" s="85"/>
      <c r="N7" s="85"/>
      <c r="O7" s="85"/>
      <c r="P7" s="85"/>
      <c r="Q7" s="85"/>
      <c r="R7" s="85"/>
      <c r="S7" s="6"/>
      <c r="T7" s="6"/>
    </row>
    <row r="8" spans="2:20" ht="24.95" customHeight="1" x14ac:dyDescent="0.3">
      <c r="B8" s="387" t="s">
        <v>57</v>
      </c>
      <c r="C8" s="388"/>
      <c r="D8" s="389"/>
      <c r="E8" s="378" t="s">
        <v>311</v>
      </c>
      <c r="F8" s="379"/>
      <c r="G8" s="380"/>
      <c r="H8" s="89"/>
      <c r="I8" s="305" t="s">
        <v>312</v>
      </c>
      <c r="J8" s="221"/>
      <c r="K8" s="85"/>
      <c r="L8" s="85"/>
      <c r="M8" s="85"/>
      <c r="N8" s="85"/>
      <c r="O8" s="85"/>
      <c r="P8" s="85"/>
      <c r="Q8" s="85"/>
      <c r="R8" s="85"/>
      <c r="S8" s="6"/>
      <c r="T8" s="6"/>
    </row>
    <row r="9" spans="2:20" ht="24.95" customHeight="1" x14ac:dyDescent="0.3">
      <c r="B9" s="387" t="s">
        <v>45</v>
      </c>
      <c r="C9" s="388"/>
      <c r="D9" s="389"/>
      <c r="E9" s="373" t="s">
        <v>184</v>
      </c>
      <c r="F9" s="374"/>
      <c r="G9" s="375"/>
      <c r="H9" s="85"/>
      <c r="I9" s="247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6"/>
      <c r="T9" s="6"/>
    </row>
    <row r="10" spans="2:20" ht="24.95" customHeight="1" x14ac:dyDescent="0.3">
      <c r="B10" s="371" t="s">
        <v>4</v>
      </c>
      <c r="C10" s="372"/>
      <c r="D10" s="372"/>
      <c r="E10" s="373">
        <v>12</v>
      </c>
      <c r="F10" s="374"/>
      <c r="G10" s="375"/>
      <c r="H10" s="89"/>
      <c r="I10" s="247"/>
      <c r="J10" s="221"/>
      <c r="K10" s="85"/>
      <c r="L10" s="85"/>
      <c r="M10" s="85"/>
      <c r="N10" s="85"/>
      <c r="O10" s="85"/>
      <c r="P10" s="85"/>
      <c r="Q10" s="85"/>
      <c r="R10" s="85"/>
      <c r="S10" s="6"/>
      <c r="T10" s="6"/>
    </row>
    <row r="11" spans="2:20" ht="24.95" customHeight="1" x14ac:dyDescent="0.3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247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6"/>
      <c r="T11" s="6"/>
    </row>
    <row r="12" spans="2:20" ht="18" customHeight="1" x14ac:dyDescent="0.35">
      <c r="B12" s="384"/>
      <c r="C12" s="385"/>
      <c r="D12" s="385"/>
      <c r="E12" s="385"/>
      <c r="F12" s="373"/>
      <c r="G12" s="386"/>
      <c r="H12" s="89"/>
      <c r="I12" s="247"/>
      <c r="J12" s="221"/>
      <c r="K12" s="85"/>
      <c r="L12" s="85"/>
      <c r="M12" s="85"/>
      <c r="N12" s="85"/>
      <c r="O12" s="85"/>
      <c r="P12" s="85"/>
      <c r="Q12" s="85"/>
      <c r="R12" s="85"/>
      <c r="S12" s="6"/>
      <c r="T12" s="6"/>
    </row>
    <row r="13" spans="2:20" ht="24.95" customHeight="1" x14ac:dyDescent="0.3">
      <c r="B13" s="404" t="s">
        <v>41</v>
      </c>
      <c r="C13" s="405"/>
      <c r="D13" s="406"/>
      <c r="E13" s="410" t="s">
        <v>161</v>
      </c>
      <c r="F13" s="411"/>
      <c r="G13" s="412"/>
      <c r="H13" s="89"/>
      <c r="I13" s="247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6"/>
      <c r="T13" s="6"/>
    </row>
    <row r="14" spans="2:20" ht="24.95" customHeight="1" x14ac:dyDescent="0.3">
      <c r="B14" s="407"/>
      <c r="C14" s="408"/>
      <c r="D14" s="409"/>
      <c r="E14" s="413" t="s">
        <v>268</v>
      </c>
      <c r="F14" s="414"/>
      <c r="G14" s="415"/>
      <c r="H14" s="89"/>
      <c r="I14" s="247"/>
      <c r="J14" s="183"/>
      <c r="K14" s="85"/>
      <c r="L14" s="85"/>
      <c r="M14" s="85"/>
      <c r="N14" s="85"/>
      <c r="O14" s="85"/>
      <c r="P14" s="85"/>
      <c r="Q14" s="85"/>
      <c r="R14" s="85"/>
      <c r="S14" s="6"/>
      <c r="T14" s="6"/>
    </row>
    <row r="15" spans="2:20" ht="24.95" customHeight="1" thickBot="1" x14ac:dyDescent="0.35">
      <c r="B15" s="416" t="s">
        <v>42</v>
      </c>
      <c r="C15" s="417"/>
      <c r="D15" s="417"/>
      <c r="E15" s="373">
        <v>1</v>
      </c>
      <c r="F15" s="374"/>
      <c r="G15" s="375"/>
      <c r="H15" s="89"/>
      <c r="I15" s="248"/>
      <c r="J15" s="183"/>
      <c r="K15" s="85"/>
      <c r="L15" s="85"/>
      <c r="M15" s="85"/>
      <c r="N15" s="85"/>
      <c r="O15" s="85"/>
      <c r="P15" s="85"/>
      <c r="Q15" s="85"/>
      <c r="R15" s="85"/>
      <c r="S15" s="6"/>
      <c r="T15" s="6"/>
    </row>
    <row r="16" spans="2:20" ht="24.95" customHeight="1" x14ac:dyDescent="0.3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6"/>
      <c r="T16" s="6"/>
    </row>
    <row r="17" spans="2:20" ht="24.95" customHeight="1" thickBot="1" x14ac:dyDescent="0.35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6"/>
      <c r="T17" s="6"/>
    </row>
    <row r="18" spans="2:20" ht="24.95" customHeight="1" x14ac:dyDescent="0.3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182"/>
      <c r="L18" s="231"/>
      <c r="M18" s="85"/>
      <c r="N18" s="85"/>
      <c r="O18" s="85"/>
      <c r="P18" s="85"/>
      <c r="Q18" s="85"/>
      <c r="R18" s="85"/>
      <c r="S18" s="6"/>
      <c r="T18" s="6"/>
    </row>
    <row r="19" spans="2:20" ht="24.95" customHeight="1" x14ac:dyDescent="0.3">
      <c r="B19" s="98" t="s">
        <v>6</v>
      </c>
      <c r="C19" s="99" t="s">
        <v>43</v>
      </c>
      <c r="D19" s="100" t="s">
        <v>68</v>
      </c>
      <c r="E19" s="101">
        <v>1</v>
      </c>
      <c r="F19" s="102">
        <v>1690.17</v>
      </c>
      <c r="G19" s="103">
        <f>F19</f>
        <v>1690.17</v>
      </c>
      <c r="H19" s="85"/>
      <c r="I19" s="104" t="s">
        <v>61</v>
      </c>
      <c r="J19" s="105"/>
      <c r="K19" s="221"/>
      <c r="L19" s="85"/>
      <c r="M19" s="85"/>
      <c r="N19" s="85"/>
      <c r="O19" s="85"/>
      <c r="P19" s="85"/>
      <c r="Q19" s="85"/>
      <c r="R19" s="85"/>
      <c r="S19" s="250"/>
      <c r="T19" s="250"/>
    </row>
    <row r="20" spans="2:20" ht="24.95" customHeight="1" x14ac:dyDescent="0.3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7.6825909090909095</v>
      </c>
      <c r="G20" s="103">
        <f>F20</f>
        <v>7.6825909090909095</v>
      </c>
      <c r="H20" s="85"/>
      <c r="I20" s="90" t="s">
        <v>158</v>
      </c>
      <c r="J20" s="91"/>
      <c r="K20" s="183"/>
      <c r="L20" s="89"/>
      <c r="M20" s="89"/>
      <c r="N20" s="89"/>
      <c r="O20" s="89"/>
      <c r="P20" s="89"/>
      <c r="Q20" s="85"/>
      <c r="R20" s="85"/>
      <c r="S20" s="250"/>
      <c r="T20" s="250"/>
    </row>
    <row r="21" spans="2:20" ht="24.95" customHeight="1" x14ac:dyDescent="0.35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14"/>
      <c r="K21" s="240"/>
      <c r="L21" s="241"/>
      <c r="M21" s="241"/>
      <c r="N21" s="241"/>
      <c r="O21" s="241"/>
      <c r="P21" s="241"/>
      <c r="Q21" s="241"/>
      <c r="R21" s="241"/>
      <c r="S21" s="251"/>
      <c r="T21" s="251"/>
    </row>
    <row r="22" spans="2:20" ht="24.95" customHeight="1" x14ac:dyDescent="0.35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222"/>
      <c r="L22" s="223"/>
      <c r="M22" s="223"/>
      <c r="N22" s="223"/>
      <c r="O22" s="223"/>
      <c r="P22" s="223"/>
      <c r="Q22" s="223"/>
      <c r="R22" s="223"/>
      <c r="S22" s="252"/>
      <c r="T22" s="252"/>
    </row>
    <row r="23" spans="2:20" ht="24.95" customHeight="1" thickBot="1" x14ac:dyDescent="0.3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83"/>
      <c r="L23" s="89"/>
      <c r="M23" s="89"/>
      <c r="N23" s="89"/>
      <c r="O23" s="89"/>
      <c r="P23" s="89"/>
      <c r="Q23" s="89"/>
      <c r="R23" s="89"/>
      <c r="S23" s="253"/>
      <c r="T23" s="253"/>
    </row>
    <row r="24" spans="2:20" ht="18" customHeight="1" x14ac:dyDescent="0.3">
      <c r="B24" s="115"/>
      <c r="C24" s="116"/>
      <c r="D24" s="116"/>
      <c r="E24" s="390" t="s">
        <v>50</v>
      </c>
      <c r="F24" s="391"/>
      <c r="G24" s="117">
        <f>G19+G21+G22</f>
        <v>1690.17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6"/>
      <c r="T24" s="6"/>
    </row>
    <row r="25" spans="2:20" ht="20.45" x14ac:dyDescent="0.35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6"/>
      <c r="T25" s="6"/>
    </row>
    <row r="26" spans="2:20" ht="24.95" customHeight="1" x14ac:dyDescent="0.3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6"/>
      <c r="T26" s="6"/>
    </row>
    <row r="27" spans="2:20" ht="24.95" customHeight="1" thickBot="1" x14ac:dyDescent="0.35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6"/>
      <c r="T27" s="6"/>
    </row>
    <row r="28" spans="2:20" ht="24.95" customHeight="1" x14ac:dyDescent="0.3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86" t="s">
        <v>58</v>
      </c>
      <c r="J28" s="87"/>
      <c r="K28" s="87"/>
      <c r="L28" s="182"/>
      <c r="M28" s="85"/>
      <c r="N28" s="85"/>
      <c r="O28" s="85"/>
      <c r="P28" s="85"/>
      <c r="Q28" s="85"/>
      <c r="R28" s="85"/>
      <c r="S28" s="6"/>
      <c r="T28" s="6"/>
    </row>
    <row r="29" spans="2:20" ht="57.75" customHeight="1" x14ac:dyDescent="0.2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140.79116100000002</v>
      </c>
      <c r="H29" s="89"/>
      <c r="I29" s="426" t="s">
        <v>79</v>
      </c>
      <c r="J29" s="427"/>
      <c r="K29" s="427"/>
      <c r="L29" s="183"/>
      <c r="M29" s="89"/>
      <c r="N29" s="89"/>
      <c r="O29" s="89"/>
      <c r="P29" s="89"/>
      <c r="Q29" s="89"/>
      <c r="R29" s="89"/>
      <c r="S29" s="253"/>
      <c r="T29" s="253"/>
    </row>
    <row r="30" spans="2:20" ht="24.95" customHeight="1" thickBot="1" x14ac:dyDescent="0.35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204.51057</v>
      </c>
      <c r="H30" s="89"/>
      <c r="I30" s="113" t="s">
        <v>80</v>
      </c>
      <c r="J30" s="215"/>
      <c r="K30" s="215"/>
      <c r="L30" s="221"/>
      <c r="M30" s="85"/>
      <c r="N30" s="85"/>
      <c r="O30" s="85"/>
      <c r="P30" s="85"/>
      <c r="Q30" s="85"/>
      <c r="R30" s="85"/>
      <c r="S30" s="250"/>
      <c r="T30" s="250"/>
    </row>
    <row r="31" spans="2:20" ht="24.95" customHeight="1" x14ac:dyDescent="0.35">
      <c r="B31" s="121"/>
      <c r="C31" s="122"/>
      <c r="D31" s="122"/>
      <c r="E31" s="123"/>
      <c r="F31" s="124" t="s">
        <v>71</v>
      </c>
      <c r="G31" s="125">
        <f>G29+G30</f>
        <v>345.30173100000002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6"/>
      <c r="T31" s="6"/>
    </row>
    <row r="32" spans="2:20" ht="24.95" customHeight="1" x14ac:dyDescent="0.3">
      <c r="B32" s="98" t="s">
        <v>8</v>
      </c>
      <c r="C32" s="420" t="s">
        <v>78</v>
      </c>
      <c r="D32" s="421"/>
      <c r="E32" s="421"/>
      <c r="F32" s="422"/>
      <c r="G32" s="126">
        <f>F44*G31</f>
        <v>137.43008893800004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6"/>
      <c r="T32" s="6"/>
    </row>
    <row r="33" spans="2:20" ht="24.95" customHeight="1" x14ac:dyDescent="0.35">
      <c r="B33" s="127"/>
      <c r="C33" s="128"/>
      <c r="D33" s="128"/>
      <c r="E33" s="128"/>
      <c r="F33" s="129" t="s">
        <v>84</v>
      </c>
      <c r="G33" s="130">
        <f>G31+G32</f>
        <v>482.73181993800006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6"/>
      <c r="T33" s="6"/>
    </row>
    <row r="34" spans="2:20" ht="55.5" customHeight="1" thickBot="1" x14ac:dyDescent="0.35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6"/>
      <c r="T34" s="6"/>
    </row>
    <row r="35" spans="2:20" ht="24.95" customHeight="1" x14ac:dyDescent="0.3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86" t="s">
        <v>58</v>
      </c>
      <c r="J35" s="87"/>
      <c r="K35" s="87"/>
      <c r="L35" s="182"/>
      <c r="M35" s="85"/>
      <c r="N35" s="85"/>
      <c r="O35" s="85"/>
      <c r="P35" s="85"/>
      <c r="Q35" s="85"/>
      <c r="R35" s="85"/>
      <c r="S35" s="6"/>
      <c r="T35" s="6"/>
    </row>
    <row r="36" spans="2:20" ht="24.95" customHeight="1" x14ac:dyDescent="0.35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338.03400000000005</v>
      </c>
      <c r="H36" s="85"/>
      <c r="I36" s="90" t="s">
        <v>85</v>
      </c>
      <c r="J36" s="91"/>
      <c r="K36" s="91"/>
      <c r="L36" s="183"/>
      <c r="M36" s="89"/>
      <c r="N36" s="89"/>
      <c r="O36" s="89"/>
      <c r="P36" s="89"/>
      <c r="Q36" s="89"/>
      <c r="R36" s="89"/>
      <c r="S36" s="253"/>
      <c r="T36" s="253"/>
    </row>
    <row r="37" spans="2:20" ht="24.95" customHeight="1" x14ac:dyDescent="0.3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42.254250000000006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253"/>
      <c r="T37" s="253"/>
    </row>
    <row r="38" spans="2:20" ht="58.5" customHeight="1" x14ac:dyDescent="0.3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101.4102</v>
      </c>
      <c r="H38" s="138"/>
      <c r="I38" s="426" t="s">
        <v>263</v>
      </c>
      <c r="J38" s="427"/>
      <c r="K38" s="427"/>
      <c r="L38" s="183"/>
      <c r="M38" s="89"/>
      <c r="N38" s="89"/>
      <c r="O38" s="89"/>
      <c r="P38" s="89"/>
      <c r="Q38" s="89"/>
      <c r="R38" s="89"/>
      <c r="S38" s="253"/>
      <c r="T38" s="253"/>
    </row>
    <row r="39" spans="2:20" ht="24.95" customHeight="1" x14ac:dyDescent="0.35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25.352550000000001</v>
      </c>
      <c r="H39" s="85"/>
      <c r="I39" s="90" t="s">
        <v>85</v>
      </c>
      <c r="J39" s="91"/>
      <c r="K39" s="91"/>
      <c r="L39" s="183"/>
      <c r="M39" s="89"/>
      <c r="N39" s="89"/>
      <c r="O39" s="89"/>
      <c r="P39" s="89"/>
      <c r="Q39" s="89"/>
      <c r="R39" s="89"/>
      <c r="S39" s="253"/>
      <c r="T39" s="253"/>
    </row>
    <row r="40" spans="2:20" ht="24.95" customHeight="1" x14ac:dyDescent="0.35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16.901700000000002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253"/>
      <c r="T40" s="253"/>
    </row>
    <row r="41" spans="2:20" ht="24.95" customHeight="1" x14ac:dyDescent="0.35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10.141020000000001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253"/>
      <c r="T41" s="253"/>
    </row>
    <row r="42" spans="2:20" ht="24.95" customHeight="1" x14ac:dyDescent="0.35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3.3803400000000003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253"/>
      <c r="T42" s="253"/>
    </row>
    <row r="43" spans="2:20" ht="24.95" customHeight="1" thickBot="1" x14ac:dyDescent="0.4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135.21360000000001</v>
      </c>
      <c r="H43" s="85"/>
      <c r="I43" s="113" t="s">
        <v>85</v>
      </c>
      <c r="J43" s="114"/>
      <c r="K43" s="114"/>
      <c r="L43" s="183"/>
      <c r="M43" s="89"/>
      <c r="N43" s="89"/>
      <c r="O43" s="89"/>
      <c r="P43" s="89"/>
      <c r="Q43" s="89"/>
      <c r="R43" s="89"/>
      <c r="S43" s="253"/>
      <c r="T43" s="253"/>
    </row>
    <row r="44" spans="2:20" ht="24.95" customHeight="1" x14ac:dyDescent="0.35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672.68766000000016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6"/>
      <c r="T44" s="6"/>
    </row>
    <row r="45" spans="2:20" ht="24.95" customHeight="1" thickBot="1" x14ac:dyDescent="0.35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6"/>
      <c r="T45" s="6"/>
    </row>
    <row r="46" spans="2:20" ht="24.95" customHeight="1" x14ac:dyDescent="0.3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86" t="s">
        <v>58</v>
      </c>
      <c r="J46" s="87"/>
      <c r="K46" s="87"/>
      <c r="L46" s="182"/>
      <c r="M46" s="85"/>
      <c r="N46" s="85"/>
      <c r="O46" s="85"/>
      <c r="P46" s="85"/>
      <c r="Q46" s="85"/>
      <c r="R46" s="85"/>
      <c r="S46" s="6"/>
      <c r="T46" s="6"/>
    </row>
    <row r="47" spans="2:20" ht="43.5" customHeight="1" x14ac:dyDescent="0.3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83.389800000000008</v>
      </c>
      <c r="H47" s="149"/>
      <c r="I47" s="426" t="s">
        <v>264</v>
      </c>
      <c r="J47" s="427"/>
      <c r="K47" s="427"/>
      <c r="L47" s="225"/>
      <c r="M47" s="226"/>
      <c r="N47" s="226"/>
      <c r="O47" s="226"/>
      <c r="P47" s="226"/>
      <c r="Q47" s="226"/>
      <c r="R47" s="226"/>
      <c r="S47" s="255"/>
      <c r="T47" s="255"/>
    </row>
    <row r="48" spans="2:20" ht="45" customHeight="1" x14ac:dyDescent="0.3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27"/>
      <c r="L48" s="225"/>
      <c r="M48" s="226"/>
      <c r="N48" s="226"/>
      <c r="O48" s="226"/>
      <c r="P48" s="226"/>
      <c r="Q48" s="226"/>
      <c r="R48" s="226"/>
      <c r="S48" s="255"/>
      <c r="T48" s="255"/>
    </row>
    <row r="49" spans="2:20" ht="40.5" customHeight="1" x14ac:dyDescent="0.3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270</v>
      </c>
      <c r="J49" s="427"/>
      <c r="K49" s="427"/>
      <c r="L49" s="225"/>
      <c r="M49" s="226"/>
      <c r="N49" s="226"/>
      <c r="O49" s="226"/>
      <c r="P49" s="226"/>
      <c r="Q49" s="226"/>
      <c r="R49" s="226"/>
      <c r="S49" s="255"/>
      <c r="T49" s="255"/>
    </row>
    <row r="50" spans="2:20" ht="44.25" customHeight="1" x14ac:dyDescent="0.3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27"/>
      <c r="L50" s="225"/>
      <c r="M50" s="226"/>
      <c r="N50" s="226"/>
      <c r="O50" s="226"/>
      <c r="P50" s="226"/>
      <c r="Q50" s="226"/>
      <c r="R50" s="226"/>
      <c r="S50" s="255"/>
      <c r="T50" s="255"/>
    </row>
    <row r="51" spans="2:20" ht="24.95" customHeight="1" x14ac:dyDescent="0.3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90" t="s">
        <v>248</v>
      </c>
      <c r="J51" s="91"/>
      <c r="K51" s="91"/>
      <c r="L51" s="221"/>
      <c r="M51" s="85"/>
      <c r="N51" s="85"/>
      <c r="O51" s="85"/>
      <c r="P51" s="85"/>
      <c r="Q51" s="85"/>
      <c r="R51" s="85"/>
      <c r="S51" s="6"/>
      <c r="T51" s="6"/>
    </row>
    <row r="52" spans="2:20" ht="24.95" customHeight="1" x14ac:dyDescent="0.3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248</v>
      </c>
      <c r="J52" s="91"/>
      <c r="K52" s="91"/>
      <c r="L52" s="221"/>
      <c r="M52" s="85"/>
      <c r="N52" s="85"/>
      <c r="O52" s="85"/>
      <c r="P52" s="85"/>
      <c r="Q52" s="85"/>
      <c r="R52" s="85"/>
      <c r="S52" s="6"/>
      <c r="T52" s="6"/>
    </row>
    <row r="53" spans="2:20" ht="24.95" customHeight="1" x14ac:dyDescent="0.3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248</v>
      </c>
      <c r="J53" s="91"/>
      <c r="K53" s="91"/>
      <c r="L53" s="221"/>
      <c r="M53" s="85"/>
      <c r="N53" s="85"/>
      <c r="O53" s="85"/>
      <c r="P53" s="85"/>
      <c r="Q53" s="85"/>
      <c r="R53" s="85"/>
      <c r="S53" s="6"/>
      <c r="T53" s="6"/>
    </row>
    <row r="54" spans="2:20" ht="24.95" customHeight="1" thickBot="1" x14ac:dyDescent="0.4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15"/>
      <c r="L54" s="221"/>
      <c r="M54" s="85"/>
      <c r="N54" s="85"/>
      <c r="O54" s="85"/>
      <c r="P54" s="85"/>
      <c r="Q54" s="85"/>
      <c r="R54" s="85"/>
      <c r="S54" s="6"/>
      <c r="T54" s="6"/>
    </row>
    <row r="55" spans="2:20" ht="24.95" customHeight="1" x14ac:dyDescent="0.35">
      <c r="B55" s="141"/>
      <c r="C55" s="142"/>
      <c r="D55" s="142"/>
      <c r="E55" s="142"/>
      <c r="F55" s="158" t="s">
        <v>71</v>
      </c>
      <c r="G55" s="145">
        <f>SUM(G47:G54)</f>
        <v>593.78980000000001</v>
      </c>
      <c r="H55" s="85"/>
      <c r="I55" s="216"/>
      <c r="J55" s="216"/>
      <c r="K55" s="216"/>
      <c r="L55" s="235"/>
      <c r="M55" s="235"/>
      <c r="N55" s="235"/>
      <c r="O55" s="235"/>
      <c r="P55" s="235"/>
      <c r="Q55" s="235"/>
      <c r="R55" s="235"/>
      <c r="S55" s="254"/>
      <c r="T55" s="254"/>
    </row>
    <row r="56" spans="2:20" ht="24.95" customHeight="1" x14ac:dyDescent="0.3">
      <c r="B56" s="115"/>
      <c r="C56" s="116"/>
      <c r="D56" s="116"/>
      <c r="E56" s="390" t="s">
        <v>23</v>
      </c>
      <c r="F56" s="391"/>
      <c r="G56" s="160">
        <f>G33+G44+G55</f>
        <v>1749.2092799380002</v>
      </c>
      <c r="H56" s="85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42"/>
      <c r="T56" s="242"/>
    </row>
    <row r="57" spans="2:20" ht="23.25" customHeight="1" x14ac:dyDescent="0.35">
      <c r="B57" s="448"/>
      <c r="C57" s="449"/>
      <c r="D57" s="449"/>
      <c r="E57" s="449"/>
      <c r="F57" s="449"/>
      <c r="G57" s="450"/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42"/>
      <c r="T57" s="242"/>
    </row>
    <row r="58" spans="2:20" ht="24.95" customHeight="1" thickBot="1" x14ac:dyDescent="0.35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6"/>
      <c r="T58" s="6"/>
    </row>
    <row r="59" spans="2:20" ht="24.95" customHeight="1" x14ac:dyDescent="0.3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86" t="s">
        <v>58</v>
      </c>
      <c r="J59" s="87"/>
      <c r="K59" s="88"/>
      <c r="L59" s="231"/>
      <c r="M59" s="85"/>
      <c r="N59" s="85"/>
      <c r="O59" s="85"/>
      <c r="P59" s="85"/>
      <c r="Q59" s="85"/>
      <c r="R59" s="85"/>
      <c r="S59" s="6"/>
      <c r="T59" s="6"/>
    </row>
    <row r="60" spans="2:20" ht="24.95" customHeight="1" x14ac:dyDescent="0.3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7.0987140000000002</v>
      </c>
      <c r="H60" s="85"/>
      <c r="I60" s="426" t="s">
        <v>109</v>
      </c>
      <c r="J60" s="427"/>
      <c r="K60" s="451"/>
      <c r="L60" s="228"/>
      <c r="M60" s="228"/>
      <c r="N60" s="228"/>
      <c r="O60" s="228"/>
      <c r="P60" s="228"/>
      <c r="Q60" s="228"/>
      <c r="R60" s="228"/>
      <c r="S60" s="257"/>
      <c r="T60" s="257"/>
    </row>
    <row r="61" spans="2:20" ht="24.95" customHeight="1" x14ac:dyDescent="0.3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0.50705100000000003</v>
      </c>
      <c r="H61" s="85"/>
      <c r="I61" s="426" t="s">
        <v>109</v>
      </c>
      <c r="J61" s="427"/>
      <c r="K61" s="451"/>
      <c r="L61" s="228"/>
      <c r="M61" s="228"/>
      <c r="N61" s="228"/>
      <c r="O61" s="228"/>
      <c r="P61" s="228"/>
      <c r="Q61" s="228"/>
      <c r="R61" s="228"/>
      <c r="S61" s="257"/>
      <c r="T61" s="257"/>
    </row>
    <row r="62" spans="2:20" ht="24.95" customHeight="1" x14ac:dyDescent="0.3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58.141848000000003</v>
      </c>
      <c r="H62" s="85"/>
      <c r="I62" s="426" t="s">
        <v>109</v>
      </c>
      <c r="J62" s="427"/>
      <c r="K62" s="451"/>
      <c r="L62" s="228"/>
      <c r="M62" s="228"/>
      <c r="N62" s="228"/>
      <c r="O62" s="228"/>
      <c r="P62" s="228"/>
      <c r="Q62" s="228"/>
      <c r="R62" s="228"/>
      <c r="S62" s="257"/>
      <c r="T62" s="257"/>
    </row>
    <row r="63" spans="2:20" ht="84.95" customHeight="1" x14ac:dyDescent="0.3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32.789298000000002</v>
      </c>
      <c r="H63" s="85"/>
      <c r="I63" s="426" t="s">
        <v>98</v>
      </c>
      <c r="J63" s="427"/>
      <c r="K63" s="451"/>
      <c r="L63" s="230"/>
      <c r="M63" s="230"/>
      <c r="N63" s="230"/>
      <c r="O63" s="230"/>
      <c r="P63" s="230"/>
      <c r="Q63" s="230"/>
      <c r="R63" s="230"/>
      <c r="S63" s="256"/>
      <c r="T63" s="256"/>
    </row>
    <row r="64" spans="2:20" ht="24.95" customHeight="1" x14ac:dyDescent="0.3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13.050140604000003</v>
      </c>
      <c r="H64" s="85"/>
      <c r="I64" s="197"/>
      <c r="J64" s="198"/>
      <c r="K64" s="238"/>
      <c r="L64" s="226"/>
      <c r="M64" s="226"/>
      <c r="N64" s="226"/>
      <c r="O64" s="226"/>
      <c r="P64" s="226"/>
      <c r="Q64" s="226"/>
      <c r="R64" s="226"/>
      <c r="S64" s="255"/>
      <c r="T64" s="255"/>
    </row>
    <row r="65" spans="2:20" ht="24.95" customHeight="1" x14ac:dyDescent="0.3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1.0479054000000001</v>
      </c>
      <c r="H65" s="85"/>
      <c r="I65" s="426" t="s">
        <v>109</v>
      </c>
      <c r="J65" s="427"/>
      <c r="K65" s="451"/>
      <c r="L65" s="228"/>
      <c r="M65" s="228"/>
      <c r="N65" s="228"/>
      <c r="O65" s="228"/>
      <c r="P65" s="228"/>
      <c r="Q65" s="228"/>
      <c r="R65" s="228"/>
      <c r="S65" s="257"/>
      <c r="T65" s="257"/>
    </row>
    <row r="66" spans="2:20" ht="24.95" customHeight="1" thickBot="1" x14ac:dyDescent="0.35">
      <c r="B66" s="115"/>
      <c r="C66" s="116"/>
      <c r="D66" s="116"/>
      <c r="E66" s="174" t="s">
        <v>52</v>
      </c>
      <c r="F66" s="175">
        <f>SUM(F60:F65)</f>
        <v>0.45630000000000009</v>
      </c>
      <c r="G66" s="160">
        <f>SUM(G60:G65)</f>
        <v>112.63495700400001</v>
      </c>
      <c r="H66" s="85"/>
      <c r="I66" s="300" t="s">
        <v>262</v>
      </c>
      <c r="J66" s="215"/>
      <c r="K66" s="236"/>
      <c r="L66" s="85"/>
      <c r="M66" s="85"/>
      <c r="N66" s="85"/>
      <c r="O66" s="85"/>
      <c r="P66" s="85"/>
      <c r="Q66" s="85"/>
      <c r="R66" s="85"/>
      <c r="S66" s="6"/>
      <c r="T66" s="6"/>
    </row>
    <row r="67" spans="2:20" ht="23.25" customHeight="1" x14ac:dyDescent="0.35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6"/>
      <c r="T67" s="6"/>
    </row>
    <row r="68" spans="2:20" ht="24.95" customHeight="1" thickBot="1" x14ac:dyDescent="0.35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6"/>
      <c r="T68" s="6"/>
    </row>
    <row r="69" spans="2:20" ht="24.95" customHeight="1" x14ac:dyDescent="0.3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7"/>
      <c r="L69" s="182"/>
      <c r="M69" s="231"/>
      <c r="N69" s="231"/>
      <c r="O69" s="231"/>
      <c r="P69" s="231"/>
      <c r="Q69" s="231"/>
      <c r="R69" s="231"/>
      <c r="S69" s="259"/>
      <c r="T69" s="259"/>
    </row>
    <row r="70" spans="2:20" ht="24.95" customHeight="1" x14ac:dyDescent="0.3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140.79116100000002</v>
      </c>
      <c r="H70" s="85"/>
      <c r="I70" s="177" t="s">
        <v>117</v>
      </c>
      <c r="J70" s="178"/>
      <c r="K70" s="178"/>
      <c r="L70" s="232"/>
      <c r="M70" s="233"/>
      <c r="N70" s="233"/>
      <c r="O70" s="233"/>
      <c r="P70" s="233"/>
      <c r="Q70" s="233"/>
      <c r="R70" s="233"/>
      <c r="S70" s="258"/>
      <c r="T70" s="258"/>
    </row>
    <row r="71" spans="2:20" ht="24.95" customHeight="1" x14ac:dyDescent="0.3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23.493362999999999</v>
      </c>
      <c r="H71" s="85"/>
      <c r="I71" s="177" t="s">
        <v>109</v>
      </c>
      <c r="J71" s="178"/>
      <c r="K71" s="178"/>
      <c r="L71" s="227"/>
      <c r="M71" s="228"/>
      <c r="N71" s="228"/>
      <c r="O71" s="228"/>
      <c r="P71" s="228"/>
      <c r="Q71" s="228"/>
      <c r="R71" s="228"/>
      <c r="S71" s="257"/>
      <c r="T71" s="257"/>
    </row>
    <row r="72" spans="2:20" ht="24.95" customHeight="1" x14ac:dyDescent="0.3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4.7324760000000001</v>
      </c>
      <c r="H72" s="85"/>
      <c r="I72" s="177" t="s">
        <v>109</v>
      </c>
      <c r="J72" s="178"/>
      <c r="K72" s="178"/>
      <c r="L72" s="227"/>
      <c r="M72" s="228"/>
      <c r="N72" s="228"/>
      <c r="O72" s="228"/>
      <c r="P72" s="228"/>
      <c r="Q72" s="228"/>
      <c r="R72" s="228"/>
      <c r="S72" s="257"/>
      <c r="T72" s="257"/>
    </row>
    <row r="73" spans="2:20" ht="24.95" customHeight="1" x14ac:dyDescent="0.3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0.33803400000000006</v>
      </c>
      <c r="H73" s="85"/>
      <c r="I73" s="177" t="s">
        <v>109</v>
      </c>
      <c r="J73" s="178"/>
      <c r="K73" s="178"/>
      <c r="L73" s="227"/>
      <c r="M73" s="228"/>
      <c r="N73" s="228"/>
      <c r="O73" s="228"/>
      <c r="P73" s="228"/>
      <c r="Q73" s="228"/>
      <c r="R73" s="228"/>
      <c r="S73" s="257"/>
      <c r="T73" s="257"/>
    </row>
    <row r="74" spans="2:20" ht="24.95" customHeight="1" x14ac:dyDescent="0.3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1.183119</v>
      </c>
      <c r="H74" s="85"/>
      <c r="I74" s="177" t="s">
        <v>109</v>
      </c>
      <c r="J74" s="178"/>
      <c r="K74" s="178"/>
      <c r="L74" s="227"/>
      <c r="M74" s="228"/>
      <c r="N74" s="228"/>
      <c r="O74" s="228"/>
      <c r="P74" s="228"/>
      <c r="Q74" s="228"/>
      <c r="R74" s="228"/>
      <c r="S74" s="257"/>
      <c r="T74" s="257"/>
    </row>
    <row r="75" spans="2:20" ht="24.95" customHeight="1" x14ac:dyDescent="0.3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4.9014929999999994</v>
      </c>
      <c r="H75" s="85"/>
      <c r="I75" s="177" t="s">
        <v>109</v>
      </c>
      <c r="J75" s="178"/>
      <c r="K75" s="178"/>
      <c r="L75" s="227"/>
      <c r="M75" s="228"/>
      <c r="N75" s="228"/>
      <c r="O75" s="228"/>
      <c r="P75" s="228"/>
      <c r="Q75" s="228"/>
      <c r="R75" s="228"/>
      <c r="S75" s="257"/>
      <c r="T75" s="257"/>
    </row>
    <row r="76" spans="2:20" ht="24.95" customHeight="1" x14ac:dyDescent="0.35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8"/>
      <c r="L76" s="221"/>
      <c r="M76" s="85"/>
      <c r="N76" s="85"/>
      <c r="O76" s="85"/>
      <c r="P76" s="85"/>
      <c r="Q76" s="85"/>
      <c r="R76" s="85"/>
      <c r="S76" s="6"/>
      <c r="T76" s="6"/>
    </row>
    <row r="77" spans="2:20" ht="24.95" customHeight="1" x14ac:dyDescent="0.35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175.43964599999998</v>
      </c>
      <c r="H77" s="85"/>
      <c r="I77" s="210"/>
      <c r="J77" s="208"/>
      <c r="K77" s="208"/>
      <c r="L77" s="221"/>
      <c r="M77" s="85"/>
      <c r="N77" s="85"/>
      <c r="O77" s="85"/>
      <c r="P77" s="85"/>
      <c r="Q77" s="85"/>
      <c r="R77" s="85"/>
      <c r="S77" s="6"/>
      <c r="T77" s="6"/>
    </row>
    <row r="78" spans="2:20" ht="24.95" customHeight="1" x14ac:dyDescent="0.3">
      <c r="B78" s="134" t="s">
        <v>20</v>
      </c>
      <c r="C78" s="373" t="s">
        <v>107</v>
      </c>
      <c r="D78" s="374"/>
      <c r="E78" s="374"/>
      <c r="F78" s="418"/>
      <c r="G78" s="103">
        <f>G77*F44</f>
        <v>69.824979108000008</v>
      </c>
      <c r="H78" s="85"/>
      <c r="I78" s="210"/>
      <c r="J78" s="208"/>
      <c r="K78" s="208"/>
      <c r="L78" s="221"/>
      <c r="M78" s="85"/>
      <c r="N78" s="85"/>
      <c r="O78" s="85"/>
      <c r="P78" s="85"/>
      <c r="Q78" s="85"/>
      <c r="R78" s="85"/>
      <c r="S78" s="6"/>
      <c r="T78" s="6"/>
    </row>
    <row r="79" spans="2:20" ht="24.95" customHeight="1" thickBot="1" x14ac:dyDescent="0.35">
      <c r="B79" s="115"/>
      <c r="C79" s="116"/>
      <c r="D79" s="116"/>
      <c r="E79" s="390" t="s">
        <v>29</v>
      </c>
      <c r="F79" s="391"/>
      <c r="G79" s="160">
        <f>G77+G78</f>
        <v>245.26462510799999</v>
      </c>
      <c r="H79" s="85"/>
      <c r="I79" s="300" t="s">
        <v>262</v>
      </c>
      <c r="J79" s="215"/>
      <c r="K79" s="236"/>
      <c r="L79" s="85"/>
      <c r="M79" s="85"/>
      <c r="N79" s="85"/>
      <c r="O79" s="85"/>
      <c r="P79" s="85"/>
      <c r="Q79" s="85"/>
      <c r="R79" s="85"/>
      <c r="S79" s="6"/>
      <c r="T79" s="6"/>
    </row>
    <row r="80" spans="2:20" ht="27" customHeight="1" x14ac:dyDescent="0.35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6"/>
      <c r="T80" s="6"/>
    </row>
    <row r="81" spans="2:24" ht="24.95" customHeight="1" thickBot="1" x14ac:dyDescent="0.35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6"/>
      <c r="T81" s="6"/>
    </row>
    <row r="82" spans="2:24" ht="24.95" customHeight="1" x14ac:dyDescent="0.3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260" t="s">
        <v>58</v>
      </c>
      <c r="J82" s="231"/>
      <c r="K82" s="231"/>
      <c r="L82" s="231"/>
      <c r="M82" s="231"/>
      <c r="N82" s="231"/>
      <c r="O82" s="231"/>
      <c r="P82" s="231"/>
      <c r="Q82" s="231"/>
      <c r="R82" s="231"/>
      <c r="S82" s="259"/>
      <c r="T82" s="259"/>
    </row>
    <row r="83" spans="2:24" ht="24.95" customHeight="1" x14ac:dyDescent="0.3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85"/>
      <c r="K83" s="85"/>
      <c r="L83" s="85"/>
      <c r="M83" s="85"/>
      <c r="N83" s="85"/>
      <c r="O83" s="85"/>
      <c r="P83" s="85"/>
      <c r="Q83" s="85"/>
      <c r="R83" s="85"/>
      <c r="S83" s="6"/>
      <c r="T83" s="6"/>
    </row>
    <row r="84" spans="2:24" ht="24.95" customHeight="1" x14ac:dyDescent="0.3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85"/>
      <c r="K84" s="85"/>
      <c r="L84" s="85"/>
      <c r="M84" s="85"/>
      <c r="N84" s="85"/>
      <c r="O84" s="85"/>
      <c r="P84" s="85"/>
      <c r="Q84" s="85"/>
      <c r="R84" s="85"/>
      <c r="S84" s="6"/>
      <c r="T84" s="6"/>
    </row>
    <row r="85" spans="2:24" ht="24.95" customHeight="1" x14ac:dyDescent="0.35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247"/>
      <c r="J85" s="85"/>
      <c r="K85" s="85"/>
      <c r="L85" s="85"/>
      <c r="M85" s="85"/>
      <c r="N85" s="85"/>
      <c r="O85" s="85"/>
      <c r="P85" s="85"/>
      <c r="Q85" s="85"/>
      <c r="R85" s="85"/>
      <c r="S85" s="6"/>
      <c r="T85" s="6"/>
    </row>
    <row r="86" spans="2:24" ht="24.95" customHeight="1" x14ac:dyDescent="0.35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247"/>
      <c r="J86" s="85"/>
      <c r="K86" s="85"/>
      <c r="L86" s="85"/>
      <c r="M86" s="85"/>
      <c r="N86" s="85"/>
      <c r="O86" s="85"/>
      <c r="P86" s="85"/>
      <c r="Q86" s="85"/>
      <c r="R86" s="85"/>
      <c r="S86" s="6"/>
      <c r="T86" s="6"/>
    </row>
    <row r="87" spans="2:24" ht="24.95" customHeight="1" x14ac:dyDescent="0.3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247"/>
      <c r="J87" s="85"/>
      <c r="K87" s="85"/>
      <c r="L87" s="85"/>
      <c r="M87" s="85"/>
      <c r="N87" s="85"/>
      <c r="O87" s="85"/>
      <c r="P87" s="85"/>
      <c r="Q87" s="85"/>
      <c r="R87" s="85"/>
      <c r="S87" s="6"/>
      <c r="T87" s="6"/>
    </row>
    <row r="88" spans="2:24" ht="24.95" customHeight="1" thickBot="1" x14ac:dyDescent="0.4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248" t="s">
        <v>154</v>
      </c>
      <c r="J88" s="85"/>
      <c r="K88" s="85"/>
      <c r="L88" s="85"/>
      <c r="M88" s="85"/>
      <c r="N88" s="85"/>
      <c r="O88" s="85"/>
      <c r="P88" s="85"/>
      <c r="Q88" s="85"/>
      <c r="R88" s="85"/>
      <c r="S88" s="6"/>
      <c r="T88" s="6"/>
    </row>
    <row r="89" spans="2:24" ht="24.95" customHeight="1" x14ac:dyDescent="0.3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6"/>
      <c r="T89" s="6"/>
    </row>
    <row r="90" spans="2:24" ht="20.45" x14ac:dyDescent="0.35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6"/>
      <c r="T90" s="6"/>
    </row>
    <row r="91" spans="2:24" ht="24.95" customHeight="1" thickBot="1" x14ac:dyDescent="0.35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6"/>
      <c r="T91" s="6"/>
    </row>
    <row r="92" spans="2:24" ht="72" customHeight="1" x14ac:dyDescent="0.3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8"/>
      <c r="L92" s="231"/>
      <c r="M92" s="231"/>
      <c r="N92" s="231"/>
      <c r="O92" s="231"/>
      <c r="P92" s="231"/>
      <c r="Q92" s="231"/>
      <c r="R92" s="231"/>
      <c r="S92" s="259"/>
      <c r="T92" s="259"/>
      <c r="X92" s="60"/>
    </row>
    <row r="93" spans="2:24" ht="51.75" customHeight="1" x14ac:dyDescent="0.3">
      <c r="B93" s="134" t="s">
        <v>6</v>
      </c>
      <c r="C93" s="188" t="s">
        <v>34</v>
      </c>
      <c r="D93" s="189">
        <f>G24+G56+G66+G79+G89</f>
        <v>3797.2788620500005</v>
      </c>
      <c r="E93" s="190"/>
      <c r="F93" s="191">
        <v>0.05</v>
      </c>
      <c r="G93" s="103">
        <f>D93*F93</f>
        <v>189.86394310250003</v>
      </c>
      <c r="H93" s="85"/>
      <c r="I93" s="460" t="s">
        <v>120</v>
      </c>
      <c r="J93" s="461"/>
      <c r="K93" s="492"/>
      <c r="L93" s="233"/>
      <c r="M93" s="233"/>
      <c r="N93" s="228"/>
      <c r="O93" s="228"/>
      <c r="P93" s="228"/>
      <c r="Q93" s="228"/>
      <c r="R93" s="228"/>
      <c r="S93" s="257"/>
      <c r="T93" s="257"/>
      <c r="U93" s="257"/>
      <c r="V93" s="257"/>
      <c r="X93" s="60"/>
    </row>
    <row r="94" spans="2:24" ht="45.75" customHeight="1" x14ac:dyDescent="0.3">
      <c r="B94" s="134" t="s">
        <v>7</v>
      </c>
      <c r="C94" s="188" t="s">
        <v>35</v>
      </c>
      <c r="D94" s="189">
        <f>G24+G56+G66+G79+G89+G93</f>
        <v>3987.1428051525004</v>
      </c>
      <c r="E94" s="190"/>
      <c r="F94" s="191">
        <v>0.1</v>
      </c>
      <c r="G94" s="103">
        <f>D94*F94</f>
        <v>398.71428051525004</v>
      </c>
      <c r="H94" s="85"/>
      <c r="I94" s="426" t="s">
        <v>121</v>
      </c>
      <c r="J94" s="427"/>
      <c r="K94" s="451"/>
      <c r="L94" s="89"/>
      <c r="M94" s="89"/>
      <c r="N94" s="89"/>
      <c r="O94" s="89"/>
      <c r="P94" s="228"/>
      <c r="Q94" s="228"/>
      <c r="R94" s="228"/>
      <c r="S94" s="257"/>
      <c r="T94" s="257"/>
      <c r="U94" s="257"/>
      <c r="V94" s="257"/>
      <c r="W94" s="257"/>
      <c r="X94" s="72"/>
    </row>
    <row r="95" spans="2:24" ht="24.95" customHeight="1" x14ac:dyDescent="0.3">
      <c r="B95" s="134" t="s">
        <v>8</v>
      </c>
      <c r="C95" s="192" t="s">
        <v>128</v>
      </c>
      <c r="D95" s="193">
        <f>D93+G93+G94</f>
        <v>4385.8570856677507</v>
      </c>
      <c r="E95" s="148"/>
      <c r="F95" s="151"/>
      <c r="G95" s="119">
        <f>D95/(1-E99)</f>
        <v>4941.8108007523952</v>
      </c>
      <c r="H95" s="85"/>
      <c r="I95" s="482" t="s">
        <v>140</v>
      </c>
      <c r="J95" s="483"/>
      <c r="K95" s="484"/>
      <c r="L95" s="89"/>
      <c r="M95" s="89"/>
      <c r="N95" s="89"/>
      <c r="O95" s="89"/>
      <c r="P95" s="89"/>
      <c r="Q95" s="89"/>
      <c r="R95" s="89"/>
      <c r="S95" s="253"/>
      <c r="T95" s="253"/>
      <c r="X95" s="60"/>
    </row>
    <row r="96" spans="2:24" ht="24.95" customHeight="1" x14ac:dyDescent="0.3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81.539878212414521</v>
      </c>
      <c r="H96" s="85"/>
      <c r="I96" s="482" t="s">
        <v>156</v>
      </c>
      <c r="J96" s="483"/>
      <c r="K96" s="484"/>
      <c r="L96" s="89"/>
      <c r="M96" s="89"/>
      <c r="N96" s="89"/>
      <c r="O96" s="89"/>
      <c r="P96" s="89"/>
      <c r="Q96" s="89"/>
      <c r="R96" s="89"/>
      <c r="S96" s="253"/>
      <c r="T96" s="253"/>
      <c r="X96" s="60"/>
    </row>
    <row r="97" spans="2:24" ht="24.95" customHeight="1" x14ac:dyDescent="0.3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375.57762085718201</v>
      </c>
      <c r="H97" s="85"/>
      <c r="I97" s="90" t="s">
        <v>156</v>
      </c>
      <c r="J97" s="91"/>
      <c r="K97" s="92"/>
      <c r="L97" s="89"/>
      <c r="M97" s="89"/>
      <c r="N97" s="89"/>
      <c r="O97" s="89"/>
      <c r="P97" s="89"/>
      <c r="Q97" s="89"/>
      <c r="R97" s="89"/>
      <c r="S97" s="253"/>
      <c r="T97" s="253"/>
      <c r="X97" s="60"/>
    </row>
    <row r="98" spans="2:24" ht="24.95" customHeight="1" x14ac:dyDescent="0.3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98.83621601504791</v>
      </c>
      <c r="H98" s="85"/>
      <c r="I98" s="90" t="s">
        <v>137</v>
      </c>
      <c r="J98" s="91"/>
      <c r="K98" s="92"/>
      <c r="L98" s="89"/>
      <c r="M98" s="89"/>
      <c r="N98" s="89"/>
      <c r="O98" s="89"/>
      <c r="P98" s="89"/>
      <c r="Q98" s="89"/>
      <c r="R98" s="89"/>
      <c r="S98" s="253"/>
      <c r="T98" s="253"/>
      <c r="X98" s="60"/>
    </row>
    <row r="99" spans="2:24" ht="24.95" customHeight="1" x14ac:dyDescent="0.35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9"/>
      <c r="L99" s="85"/>
      <c r="M99" s="85"/>
      <c r="N99" s="85"/>
      <c r="O99" s="85"/>
      <c r="P99" s="85"/>
      <c r="Q99" s="85"/>
      <c r="R99" s="85"/>
      <c r="S99" s="6"/>
      <c r="T99" s="6"/>
    </row>
    <row r="100" spans="2:24" ht="24.95" customHeight="1" thickBot="1" x14ac:dyDescent="0.35">
      <c r="B100" s="115"/>
      <c r="C100" s="116"/>
      <c r="D100" s="116"/>
      <c r="E100" s="200"/>
      <c r="F100" s="200" t="s">
        <v>53</v>
      </c>
      <c r="G100" s="117">
        <f>G93+G94+G96+G97+G98</f>
        <v>1144.5319387023944</v>
      </c>
      <c r="H100" s="85"/>
      <c r="I100" s="300" t="s">
        <v>262</v>
      </c>
      <c r="J100" s="215"/>
      <c r="K100" s="236"/>
      <c r="L100" s="85"/>
      <c r="M100" s="85"/>
      <c r="N100" s="85"/>
      <c r="O100" s="85"/>
      <c r="P100" s="85"/>
      <c r="Q100" s="85"/>
      <c r="R100" s="85"/>
      <c r="S100" s="6"/>
      <c r="T100" s="6"/>
    </row>
    <row r="101" spans="2:24" ht="18" customHeight="1" thickBot="1" x14ac:dyDescent="0.4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6"/>
      <c r="T101" s="6"/>
    </row>
    <row r="102" spans="2:24" ht="24.95" customHeight="1" x14ac:dyDescent="0.3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6"/>
      <c r="T102" s="6"/>
    </row>
    <row r="103" spans="2:24" ht="24.95" customHeight="1" x14ac:dyDescent="0.3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6"/>
      <c r="T103" s="6"/>
    </row>
    <row r="104" spans="2:24" ht="24.95" customHeight="1" x14ac:dyDescent="0.3">
      <c r="B104" s="98" t="s">
        <v>6</v>
      </c>
      <c r="C104" s="438" t="s">
        <v>131</v>
      </c>
      <c r="D104" s="439"/>
      <c r="E104" s="439"/>
      <c r="F104" s="440"/>
      <c r="G104" s="119">
        <f>G24</f>
        <v>1690.17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6"/>
      <c r="T104" s="6"/>
    </row>
    <row r="105" spans="2:24" ht="24.95" customHeight="1" x14ac:dyDescent="0.3">
      <c r="B105" s="98" t="s">
        <v>7</v>
      </c>
      <c r="C105" s="438" t="s">
        <v>132</v>
      </c>
      <c r="D105" s="439"/>
      <c r="E105" s="439"/>
      <c r="F105" s="440"/>
      <c r="G105" s="119">
        <f>G56</f>
        <v>1749.2092799380002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6"/>
      <c r="T105" s="6"/>
    </row>
    <row r="106" spans="2:24" ht="24.95" customHeight="1" x14ac:dyDescent="0.3">
      <c r="B106" s="98" t="s">
        <v>8</v>
      </c>
      <c r="C106" s="438" t="s">
        <v>133</v>
      </c>
      <c r="D106" s="439"/>
      <c r="E106" s="439"/>
      <c r="F106" s="440"/>
      <c r="G106" s="103">
        <f>G66</f>
        <v>112.63495700400001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6"/>
      <c r="T106" s="6"/>
    </row>
    <row r="107" spans="2:24" ht="24.95" customHeight="1" x14ac:dyDescent="0.3">
      <c r="B107" s="98" t="s">
        <v>9</v>
      </c>
      <c r="C107" s="438" t="s">
        <v>134</v>
      </c>
      <c r="D107" s="439"/>
      <c r="E107" s="439"/>
      <c r="F107" s="440"/>
      <c r="G107" s="103">
        <f>G79</f>
        <v>245.26462510799999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6"/>
      <c r="T107" s="6"/>
    </row>
    <row r="108" spans="2:24" ht="24.95" customHeight="1" x14ac:dyDescent="0.3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6"/>
      <c r="T108" s="6"/>
    </row>
    <row r="109" spans="2:24" ht="24.95" customHeight="1" thickBot="1" x14ac:dyDescent="0.35">
      <c r="B109" s="202" t="s">
        <v>12</v>
      </c>
      <c r="C109" s="462" t="s">
        <v>136</v>
      </c>
      <c r="D109" s="463"/>
      <c r="E109" s="463"/>
      <c r="F109" s="464"/>
      <c r="G109" s="203">
        <f>G100</f>
        <v>1144.5319387023944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6"/>
      <c r="T109" s="6"/>
    </row>
    <row r="110" spans="2:24" ht="30" customHeight="1" thickBot="1" x14ac:dyDescent="0.35">
      <c r="B110" s="204"/>
      <c r="C110" s="205"/>
      <c r="D110" s="490" t="s">
        <v>138</v>
      </c>
      <c r="E110" s="490"/>
      <c r="F110" s="491"/>
      <c r="G110" s="206">
        <f>SUM(G104:G109)</f>
        <v>4941.8108007523952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6"/>
      <c r="T110" s="6"/>
    </row>
    <row r="111" spans="2:24" ht="18" customHeight="1" x14ac:dyDescent="0.35">
      <c r="B111" s="243"/>
      <c r="C111" s="243"/>
      <c r="D111" s="243"/>
      <c r="E111" s="243"/>
      <c r="F111" s="244"/>
      <c r="G111" s="245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16">
    <mergeCell ref="I83:I84"/>
    <mergeCell ref="D110:F110"/>
    <mergeCell ref="I1:K1"/>
    <mergeCell ref="I29:K29"/>
    <mergeCell ref="I38:K38"/>
    <mergeCell ref="I47:K48"/>
    <mergeCell ref="I49:K50"/>
    <mergeCell ref="I63:K63"/>
    <mergeCell ref="I65:K65"/>
    <mergeCell ref="I93:K93"/>
    <mergeCell ref="I94:K94"/>
    <mergeCell ref="I95:K95"/>
    <mergeCell ref="I96:K96"/>
    <mergeCell ref="B4:D4"/>
    <mergeCell ref="E4:G4"/>
    <mergeCell ref="B5:D5"/>
    <mergeCell ref="E5:G5"/>
    <mergeCell ref="B6:D6"/>
    <mergeCell ref="E6:G6"/>
    <mergeCell ref="B1:G1"/>
    <mergeCell ref="B2:D2"/>
    <mergeCell ref="E2:G2"/>
    <mergeCell ref="B3:D3"/>
    <mergeCell ref="E3:G3"/>
    <mergeCell ref="B10:D10"/>
    <mergeCell ref="E10:G10"/>
    <mergeCell ref="B11:D11"/>
    <mergeCell ref="E11:G11"/>
    <mergeCell ref="B12:G12"/>
    <mergeCell ref="B7:D7"/>
    <mergeCell ref="E7:G7"/>
    <mergeCell ref="B8:D8"/>
    <mergeCell ref="E8:G8"/>
    <mergeCell ref="B9:D9"/>
    <mergeCell ref="E9:G9"/>
    <mergeCell ref="B16:G16"/>
    <mergeCell ref="B17:G17"/>
    <mergeCell ref="B13:D14"/>
    <mergeCell ref="E13:G13"/>
    <mergeCell ref="E14:G14"/>
    <mergeCell ref="B15:D15"/>
    <mergeCell ref="E15:G15"/>
    <mergeCell ref="C29:D29"/>
    <mergeCell ref="C30:D30"/>
    <mergeCell ref="C32:F32"/>
    <mergeCell ref="B34:G34"/>
    <mergeCell ref="C35:E35"/>
    <mergeCell ref="E24:F24"/>
    <mergeCell ref="B25:G25"/>
    <mergeCell ref="B26:G26"/>
    <mergeCell ref="B27:G27"/>
    <mergeCell ref="C28:E28"/>
    <mergeCell ref="C39:E39"/>
    <mergeCell ref="C40:E40"/>
    <mergeCell ref="C41:E41"/>
    <mergeCell ref="C36:E36"/>
    <mergeCell ref="C37:E37"/>
    <mergeCell ref="C38:E38"/>
    <mergeCell ref="B47:B48"/>
    <mergeCell ref="C47:C48"/>
    <mergeCell ref="G47:G48"/>
    <mergeCell ref="B49:B50"/>
    <mergeCell ref="C49:D50"/>
    <mergeCell ref="G49:G50"/>
    <mergeCell ref="C42:E42"/>
    <mergeCell ref="C43:E43"/>
    <mergeCell ref="B45:G45"/>
    <mergeCell ref="C46:F46"/>
    <mergeCell ref="E56:F56"/>
    <mergeCell ref="B57:G57"/>
    <mergeCell ref="B58:G58"/>
    <mergeCell ref="C59:E59"/>
    <mergeCell ref="C51:F51"/>
    <mergeCell ref="C52:F52"/>
    <mergeCell ref="C53:F53"/>
    <mergeCell ref="C54:F54"/>
    <mergeCell ref="I62:K62"/>
    <mergeCell ref="C63:E63"/>
    <mergeCell ref="C64:E64"/>
    <mergeCell ref="C60:E60"/>
    <mergeCell ref="I60:K60"/>
    <mergeCell ref="C61:E61"/>
    <mergeCell ref="I61:K61"/>
    <mergeCell ref="C70:E70"/>
    <mergeCell ref="C71:E71"/>
    <mergeCell ref="C72:E72"/>
    <mergeCell ref="C65:E65"/>
    <mergeCell ref="B67:G67"/>
    <mergeCell ref="B68:G68"/>
    <mergeCell ref="C69:E69"/>
    <mergeCell ref="C76:E76"/>
    <mergeCell ref="C78:F78"/>
    <mergeCell ref="E79:F79"/>
    <mergeCell ref="B80:G80"/>
    <mergeCell ref="B81:G81"/>
    <mergeCell ref="C82:F82"/>
    <mergeCell ref="C73:E73"/>
    <mergeCell ref="C74:E74"/>
    <mergeCell ref="C75:E75"/>
    <mergeCell ref="C108:F108"/>
    <mergeCell ref="C109:F109"/>
    <mergeCell ref="B101:G101"/>
    <mergeCell ref="B102:G102"/>
    <mergeCell ref="B103:F103"/>
    <mergeCell ref="C104:F104"/>
    <mergeCell ref="B91:G91"/>
    <mergeCell ref="C83:F83"/>
    <mergeCell ref="C84:F84"/>
    <mergeCell ref="C85:F85"/>
    <mergeCell ref="C88:F88"/>
    <mergeCell ref="E89:F89"/>
    <mergeCell ref="C105:F105"/>
    <mergeCell ref="C106:F106"/>
    <mergeCell ref="C107:F107"/>
    <mergeCell ref="C86:F86"/>
    <mergeCell ref="C87:F87"/>
  </mergeCells>
  <hyperlinks>
    <hyperlink ref="J2" location="RESUMO!A1" display="&lt;- RESUMO"/>
    <hyperlink ref="I66" r:id="rId1"/>
    <hyperlink ref="I79" r:id="rId2"/>
    <hyperlink ref="I83:I84" location="'UNIFORMES E EPI''S'!A1" display="Valor obtido na aba &quot;Uniformes e Epi's&quot;"/>
    <hyperlink ref="I100" r:id="rId3"/>
  </hyperlinks>
  <pageMargins left="0.511811024" right="0.511811024" top="0.78740157499999996" bottom="0.78740157499999996" header="0.31496062000000002" footer="0.31496062000000002"/>
  <pageSetup paperSize="9" scale="18" fitToHeight="0" orientation="portrait" r:id="rId4"/>
  <legacy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113"/>
  <sheetViews>
    <sheetView topLeftCell="A68" zoomScale="60" zoomScaleNormal="60" workbookViewId="0">
      <selection activeCell="B86" sqref="B86"/>
    </sheetView>
  </sheetViews>
  <sheetFormatPr defaultColWidth="9.140625" defaultRowHeight="15" x14ac:dyDescent="0.25"/>
  <cols>
    <col min="1" max="1" width="3.28515625" customWidth="1"/>
    <col min="2" max="2" width="11.28515625" customWidth="1"/>
    <col min="3" max="3" width="45.7109375" customWidth="1"/>
    <col min="4" max="4" width="33.5703125" customWidth="1"/>
    <col min="5" max="5" width="33.140625" customWidth="1"/>
    <col min="6" max="6" width="30.85546875" customWidth="1"/>
    <col min="7" max="7" width="25.5703125" customWidth="1"/>
    <col min="8" max="8" width="2.28515625" customWidth="1"/>
    <col min="9" max="9" width="60.7109375" customWidth="1"/>
    <col min="10" max="11" width="55.7109375" customWidth="1"/>
    <col min="12" max="12" width="4.140625" customWidth="1"/>
    <col min="13" max="13" width="12.5703125" customWidth="1"/>
    <col min="14" max="14" width="13.85546875" customWidth="1"/>
    <col min="15" max="15" width="14" customWidth="1"/>
    <col min="16" max="16" width="14.28515625" customWidth="1"/>
    <col min="17" max="17" width="15.140625" customWidth="1"/>
    <col min="18" max="18" width="16" customWidth="1"/>
    <col min="19" max="19" width="14.7109375" customWidth="1"/>
    <col min="20" max="20" width="13" customWidth="1"/>
  </cols>
  <sheetData>
    <row r="1" spans="2:23" ht="50.1" customHeight="1" thickBot="1" x14ac:dyDescent="0.4">
      <c r="B1" s="363" t="s">
        <v>39</v>
      </c>
      <c r="C1" s="364"/>
      <c r="D1" s="364"/>
      <c r="E1" s="364"/>
      <c r="F1" s="364"/>
      <c r="G1" s="365"/>
      <c r="H1" s="84"/>
      <c r="I1" s="456" t="s">
        <v>54</v>
      </c>
      <c r="J1" s="456"/>
      <c r="K1" s="456"/>
      <c r="L1" s="219"/>
      <c r="M1" s="219"/>
      <c r="N1" s="219"/>
      <c r="O1" s="219"/>
      <c r="P1" s="219"/>
      <c r="Q1" s="219"/>
      <c r="R1" s="219"/>
      <c r="S1" s="219"/>
      <c r="T1" s="219"/>
      <c r="U1" s="220"/>
      <c r="V1" s="220"/>
      <c r="W1" s="220"/>
    </row>
    <row r="2" spans="2:23" ht="24.95" customHeight="1" x14ac:dyDescent="0.35">
      <c r="B2" s="366" t="s">
        <v>0</v>
      </c>
      <c r="C2" s="367"/>
      <c r="D2" s="367"/>
      <c r="E2" s="368"/>
      <c r="F2" s="369"/>
      <c r="G2" s="370"/>
      <c r="H2" s="85"/>
      <c r="I2" s="86" t="s">
        <v>58</v>
      </c>
      <c r="J2" s="298" t="s">
        <v>313</v>
      </c>
      <c r="K2" s="231"/>
      <c r="L2" s="231"/>
      <c r="M2" s="85"/>
      <c r="N2" s="85"/>
      <c r="O2" s="85"/>
      <c r="P2" s="85"/>
      <c r="Q2" s="85"/>
      <c r="R2" s="85"/>
      <c r="S2" s="85"/>
      <c r="T2" s="85"/>
      <c r="U2" s="220"/>
      <c r="V2" s="220"/>
      <c r="W2" s="220"/>
    </row>
    <row r="3" spans="2:23" ht="24.95" customHeight="1" x14ac:dyDescent="0.35">
      <c r="B3" s="371" t="s">
        <v>1</v>
      </c>
      <c r="C3" s="372"/>
      <c r="D3" s="372"/>
      <c r="E3" s="373"/>
      <c r="F3" s="374"/>
      <c r="G3" s="375"/>
      <c r="H3" s="89"/>
      <c r="I3" s="90"/>
      <c r="J3" s="221"/>
      <c r="K3" s="85"/>
      <c r="L3" s="85"/>
      <c r="M3" s="85"/>
      <c r="N3" s="85"/>
      <c r="O3" s="85"/>
      <c r="P3" s="85"/>
      <c r="Q3" s="85"/>
      <c r="R3" s="85"/>
      <c r="S3" s="85"/>
      <c r="T3" s="85"/>
      <c r="U3" s="220"/>
      <c r="V3" s="220"/>
      <c r="W3" s="220"/>
    </row>
    <row r="4" spans="2:23" ht="24.95" customHeight="1" x14ac:dyDescent="0.4">
      <c r="B4" s="371" t="s">
        <v>2</v>
      </c>
      <c r="C4" s="372"/>
      <c r="D4" s="372"/>
      <c r="E4" s="373"/>
      <c r="F4" s="374"/>
      <c r="G4" s="375"/>
      <c r="H4" s="89"/>
      <c r="I4" s="90"/>
      <c r="J4" s="221"/>
      <c r="K4" s="85"/>
      <c r="L4" s="85"/>
      <c r="M4" s="85"/>
      <c r="N4" s="85"/>
      <c r="O4" s="85"/>
      <c r="P4" s="85"/>
      <c r="Q4" s="85"/>
      <c r="R4" s="85"/>
      <c r="S4" s="85"/>
      <c r="T4" s="85"/>
      <c r="U4" s="220"/>
      <c r="V4" s="220"/>
      <c r="W4" s="220"/>
    </row>
    <row r="5" spans="2:23" ht="24.95" customHeight="1" x14ac:dyDescent="0.35">
      <c r="B5" s="381" t="s">
        <v>55</v>
      </c>
      <c r="C5" s="382"/>
      <c r="D5" s="383"/>
      <c r="E5" s="378"/>
      <c r="F5" s="379"/>
      <c r="G5" s="380"/>
      <c r="H5" s="89"/>
      <c r="I5" s="90"/>
      <c r="J5" s="221"/>
      <c r="K5" s="85"/>
      <c r="L5" s="85"/>
      <c r="M5" s="85"/>
      <c r="N5" s="85"/>
      <c r="O5" s="85"/>
      <c r="P5" s="85"/>
      <c r="Q5" s="85"/>
      <c r="R5" s="85"/>
      <c r="S5" s="85"/>
      <c r="T5" s="85"/>
      <c r="U5" s="220"/>
      <c r="V5" s="220"/>
      <c r="W5" s="220"/>
    </row>
    <row r="6" spans="2:23" ht="24.95" customHeight="1" x14ac:dyDescent="0.35">
      <c r="B6" s="371" t="s">
        <v>3</v>
      </c>
      <c r="C6" s="372"/>
      <c r="D6" s="372"/>
      <c r="E6" s="373" t="s">
        <v>56</v>
      </c>
      <c r="F6" s="374"/>
      <c r="G6" s="375"/>
      <c r="H6" s="89"/>
      <c r="I6" s="90"/>
      <c r="J6" s="221"/>
      <c r="K6" s="85"/>
      <c r="L6" s="85"/>
      <c r="M6" s="85"/>
      <c r="N6" s="85"/>
      <c r="O6" s="85"/>
      <c r="P6" s="85"/>
      <c r="Q6" s="85"/>
      <c r="R6" s="85"/>
      <c r="S6" s="85"/>
      <c r="T6" s="85"/>
      <c r="U6" s="220"/>
      <c r="V6" s="220"/>
      <c r="W6" s="220"/>
    </row>
    <row r="7" spans="2:23" ht="24.95" customHeight="1" x14ac:dyDescent="0.35">
      <c r="B7" s="376" t="s">
        <v>40</v>
      </c>
      <c r="C7" s="377"/>
      <c r="D7" s="377"/>
      <c r="E7" s="378" t="s">
        <v>291</v>
      </c>
      <c r="F7" s="379"/>
      <c r="G7" s="380"/>
      <c r="H7" s="89"/>
      <c r="I7" s="90"/>
      <c r="J7" s="221"/>
      <c r="K7" s="85"/>
      <c r="L7" s="85"/>
      <c r="M7" s="85"/>
      <c r="N7" s="85"/>
      <c r="O7" s="85"/>
      <c r="P7" s="85"/>
      <c r="Q7" s="85"/>
      <c r="R7" s="85"/>
      <c r="S7" s="85"/>
      <c r="T7" s="85"/>
      <c r="U7" s="220"/>
      <c r="V7" s="220"/>
      <c r="W7" s="220"/>
    </row>
    <row r="8" spans="2:23" ht="32.25" customHeight="1" x14ac:dyDescent="0.35">
      <c r="B8" s="387" t="s">
        <v>57</v>
      </c>
      <c r="C8" s="388"/>
      <c r="D8" s="389"/>
      <c r="E8" s="378" t="s">
        <v>311</v>
      </c>
      <c r="F8" s="379"/>
      <c r="G8" s="380"/>
      <c r="H8" s="89"/>
      <c r="I8" s="306" t="s">
        <v>312</v>
      </c>
      <c r="J8" s="221"/>
      <c r="K8" s="85"/>
      <c r="L8" s="85"/>
      <c r="M8" s="85"/>
      <c r="N8" s="85"/>
      <c r="O8" s="85"/>
      <c r="P8" s="85"/>
      <c r="Q8" s="85"/>
      <c r="R8" s="85"/>
      <c r="S8" s="85"/>
      <c r="T8" s="85"/>
      <c r="U8" s="220"/>
      <c r="V8" s="220"/>
      <c r="W8" s="220"/>
    </row>
    <row r="9" spans="2:23" ht="24.95" customHeight="1" x14ac:dyDescent="0.35">
      <c r="B9" s="387" t="s">
        <v>45</v>
      </c>
      <c r="C9" s="388"/>
      <c r="D9" s="389"/>
      <c r="E9" s="373" t="s">
        <v>185</v>
      </c>
      <c r="F9" s="374"/>
      <c r="G9" s="375"/>
      <c r="H9" s="85"/>
      <c r="I9" s="90" t="s">
        <v>59</v>
      </c>
      <c r="J9" s="183"/>
      <c r="K9" s="85"/>
      <c r="L9" s="85"/>
      <c r="M9" s="85"/>
      <c r="N9" s="85"/>
      <c r="O9" s="85"/>
      <c r="P9" s="85"/>
      <c r="Q9" s="85"/>
      <c r="R9" s="85"/>
      <c r="S9" s="85"/>
      <c r="T9" s="85"/>
      <c r="U9" s="220"/>
      <c r="V9" s="220"/>
      <c r="W9" s="220"/>
    </row>
    <row r="10" spans="2:23" ht="24.95" customHeight="1" x14ac:dyDescent="0.35">
      <c r="B10" s="371" t="s">
        <v>4</v>
      </c>
      <c r="C10" s="372"/>
      <c r="D10" s="372"/>
      <c r="E10" s="373">
        <v>12</v>
      </c>
      <c r="F10" s="374"/>
      <c r="G10" s="375"/>
      <c r="H10" s="89"/>
      <c r="I10" s="90"/>
      <c r="J10" s="221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220"/>
      <c r="V10" s="220"/>
      <c r="W10" s="220"/>
    </row>
    <row r="11" spans="2:23" ht="24.95" customHeight="1" x14ac:dyDescent="0.35">
      <c r="B11" s="381" t="s">
        <v>122</v>
      </c>
      <c r="C11" s="382"/>
      <c r="D11" s="383"/>
      <c r="E11" s="378" t="s">
        <v>123</v>
      </c>
      <c r="F11" s="379"/>
      <c r="G11" s="380"/>
      <c r="H11" s="89"/>
      <c r="I11" s="90" t="s">
        <v>124</v>
      </c>
      <c r="J11" s="221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220"/>
      <c r="V11" s="220"/>
      <c r="W11" s="220"/>
    </row>
    <row r="12" spans="2:23" ht="18" customHeight="1" x14ac:dyDescent="0.4">
      <c r="B12" s="384"/>
      <c r="C12" s="385"/>
      <c r="D12" s="385"/>
      <c r="E12" s="385"/>
      <c r="F12" s="373"/>
      <c r="G12" s="386"/>
      <c r="H12" s="89"/>
      <c r="I12" s="90"/>
      <c r="J12" s="221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220"/>
      <c r="V12" s="220"/>
      <c r="W12" s="220"/>
    </row>
    <row r="13" spans="2:23" ht="23.25" customHeight="1" x14ac:dyDescent="0.35">
      <c r="B13" s="404" t="s">
        <v>41</v>
      </c>
      <c r="C13" s="405"/>
      <c r="D13" s="406"/>
      <c r="E13" s="410" t="s">
        <v>303</v>
      </c>
      <c r="F13" s="411"/>
      <c r="G13" s="412"/>
      <c r="H13" s="89"/>
      <c r="I13" s="90" t="s">
        <v>60</v>
      </c>
      <c r="J13" s="183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220"/>
      <c r="V13" s="220"/>
      <c r="W13" s="220"/>
    </row>
    <row r="14" spans="2:23" ht="29.25" customHeight="1" x14ac:dyDescent="0.35">
      <c r="B14" s="407"/>
      <c r="C14" s="408"/>
      <c r="D14" s="409"/>
      <c r="E14" s="413" t="s">
        <v>268</v>
      </c>
      <c r="F14" s="414"/>
      <c r="G14" s="415"/>
      <c r="H14" s="89"/>
      <c r="I14" s="90"/>
      <c r="J14" s="183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220"/>
      <c r="V14" s="220"/>
      <c r="W14" s="220"/>
    </row>
    <row r="15" spans="2:23" ht="24.95" customHeight="1" thickBot="1" x14ac:dyDescent="0.4">
      <c r="B15" s="416" t="s">
        <v>42</v>
      </c>
      <c r="C15" s="417"/>
      <c r="D15" s="417"/>
      <c r="E15" s="373">
        <v>1</v>
      </c>
      <c r="F15" s="374"/>
      <c r="G15" s="375"/>
      <c r="H15" s="89"/>
      <c r="I15" s="113"/>
      <c r="J15" s="183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220"/>
      <c r="V15" s="220"/>
      <c r="W15" s="220"/>
    </row>
    <row r="16" spans="2:23" ht="24.95" customHeight="1" x14ac:dyDescent="0.35">
      <c r="B16" s="401" t="s">
        <v>5</v>
      </c>
      <c r="C16" s="402"/>
      <c r="D16" s="402"/>
      <c r="E16" s="402"/>
      <c r="F16" s="402"/>
      <c r="G16" s="403"/>
      <c r="H16" s="89"/>
      <c r="I16" s="89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220"/>
      <c r="V16" s="220"/>
      <c r="W16" s="220"/>
    </row>
    <row r="17" spans="2:23" ht="24.95" customHeight="1" thickBot="1" x14ac:dyDescent="0.4">
      <c r="B17" s="393" t="s">
        <v>49</v>
      </c>
      <c r="C17" s="390"/>
      <c r="D17" s="390"/>
      <c r="E17" s="390"/>
      <c r="F17" s="390"/>
      <c r="G17" s="394"/>
      <c r="H17" s="89"/>
      <c r="I17" s="89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220"/>
      <c r="V17" s="220"/>
      <c r="W17" s="220"/>
    </row>
    <row r="18" spans="2:23" ht="24.95" customHeight="1" x14ac:dyDescent="0.35">
      <c r="B18" s="94" t="s">
        <v>62</v>
      </c>
      <c r="C18" s="95" t="s">
        <v>63</v>
      </c>
      <c r="D18" s="96" t="s">
        <v>64</v>
      </c>
      <c r="E18" s="96" t="s">
        <v>65</v>
      </c>
      <c r="F18" s="96" t="s">
        <v>66</v>
      </c>
      <c r="G18" s="97" t="s">
        <v>67</v>
      </c>
      <c r="H18" s="89"/>
      <c r="I18" s="86" t="s">
        <v>58</v>
      </c>
      <c r="J18" s="87"/>
      <c r="K18" s="182"/>
      <c r="L18" s="231"/>
      <c r="M18" s="85"/>
      <c r="N18" s="85"/>
      <c r="O18" s="85"/>
      <c r="P18" s="85"/>
      <c r="Q18" s="85"/>
      <c r="R18" s="85"/>
      <c r="S18" s="85"/>
      <c r="T18" s="85"/>
      <c r="U18" s="220"/>
      <c r="V18" s="220"/>
      <c r="W18" s="220"/>
    </row>
    <row r="19" spans="2:23" ht="24.95" customHeight="1" x14ac:dyDescent="0.35">
      <c r="B19" s="98" t="s">
        <v>6</v>
      </c>
      <c r="C19" s="99" t="s">
        <v>43</v>
      </c>
      <c r="D19" s="100" t="s">
        <v>68</v>
      </c>
      <c r="E19" s="101">
        <v>1</v>
      </c>
      <c r="F19" s="102">
        <v>1944.4</v>
      </c>
      <c r="G19" s="103">
        <f>F19</f>
        <v>1944.4</v>
      </c>
      <c r="H19" s="85"/>
      <c r="I19" s="104" t="s">
        <v>61</v>
      </c>
      <c r="J19" s="105"/>
      <c r="K19" s="221"/>
      <c r="L19" s="85"/>
      <c r="M19" s="85"/>
      <c r="N19" s="85"/>
      <c r="O19" s="85"/>
      <c r="P19" s="85"/>
      <c r="Q19" s="85"/>
      <c r="R19" s="85"/>
      <c r="S19" s="85"/>
      <c r="T19" s="85"/>
      <c r="U19" s="220"/>
      <c r="V19" s="220"/>
      <c r="W19" s="220"/>
    </row>
    <row r="20" spans="2:23" ht="24.95" customHeight="1" x14ac:dyDescent="0.35">
      <c r="B20" s="98" t="s">
        <v>7</v>
      </c>
      <c r="C20" s="99" t="s">
        <v>44</v>
      </c>
      <c r="D20" s="100" t="s">
        <v>68</v>
      </c>
      <c r="E20" s="101">
        <v>220</v>
      </c>
      <c r="F20" s="106">
        <f>(G19+G21)/E20</f>
        <v>8.8381818181818179</v>
      </c>
      <c r="G20" s="103">
        <f>F20</f>
        <v>8.8381818181818179</v>
      </c>
      <c r="H20" s="85"/>
      <c r="I20" s="90" t="s">
        <v>158</v>
      </c>
      <c r="J20" s="91"/>
      <c r="K20" s="183"/>
      <c r="L20" s="89"/>
      <c r="M20" s="89"/>
      <c r="N20" s="89"/>
      <c r="O20" s="89"/>
      <c r="P20" s="89"/>
      <c r="Q20" s="85"/>
      <c r="R20" s="85"/>
      <c r="S20" s="85"/>
      <c r="T20" s="85"/>
      <c r="U20" s="220"/>
      <c r="V20" s="220"/>
      <c r="W20" s="220"/>
    </row>
    <row r="21" spans="2:23" ht="24.95" customHeight="1" x14ac:dyDescent="0.4">
      <c r="B21" s="98" t="s">
        <v>8</v>
      </c>
      <c r="C21" s="99" t="s">
        <v>176</v>
      </c>
      <c r="D21" s="107">
        <v>0</v>
      </c>
      <c r="E21" s="108">
        <v>0</v>
      </c>
      <c r="F21" s="106">
        <f>F19*D21</f>
        <v>0</v>
      </c>
      <c r="G21" s="103">
        <f>F21</f>
        <v>0</v>
      </c>
      <c r="H21" s="85"/>
      <c r="I21" s="213"/>
      <c r="J21" s="214"/>
      <c r="K21" s="240"/>
      <c r="L21" s="241"/>
      <c r="M21" s="241"/>
      <c r="N21" s="241"/>
      <c r="O21" s="241"/>
      <c r="P21" s="241"/>
      <c r="Q21" s="241"/>
      <c r="R21" s="241"/>
      <c r="S21" s="241"/>
      <c r="T21" s="241"/>
      <c r="U21" s="220"/>
      <c r="V21" s="220"/>
      <c r="W21" s="220"/>
    </row>
    <row r="22" spans="2:23" ht="24.95" customHeight="1" x14ac:dyDescent="0.4">
      <c r="B22" s="98" t="s">
        <v>9</v>
      </c>
      <c r="C22" s="99" t="s">
        <v>69</v>
      </c>
      <c r="D22" s="107">
        <v>0</v>
      </c>
      <c r="E22" s="108">
        <v>0</v>
      </c>
      <c r="F22" s="106">
        <f>F20*D22</f>
        <v>0</v>
      </c>
      <c r="G22" s="103">
        <f>F22*E22</f>
        <v>0</v>
      </c>
      <c r="H22" s="85"/>
      <c r="I22" s="109"/>
      <c r="J22" s="110"/>
      <c r="K22" s="222"/>
      <c r="L22" s="223"/>
      <c r="M22" s="223"/>
      <c r="N22" s="223"/>
      <c r="O22" s="223"/>
      <c r="P22" s="223"/>
      <c r="Q22" s="223"/>
      <c r="R22" s="223"/>
      <c r="S22" s="223"/>
      <c r="T22" s="223"/>
      <c r="U22" s="220"/>
      <c r="V22" s="220"/>
      <c r="W22" s="220"/>
    </row>
    <row r="23" spans="2:23" ht="24.95" customHeight="1" thickBot="1" x14ac:dyDescent="0.45">
      <c r="B23" s="98" t="s">
        <v>10</v>
      </c>
      <c r="C23" s="99" t="s">
        <v>11</v>
      </c>
      <c r="D23" s="108"/>
      <c r="E23" s="106" t="s">
        <v>46</v>
      </c>
      <c r="F23" s="106"/>
      <c r="G23" s="103"/>
      <c r="H23" s="112"/>
      <c r="I23" s="113" t="s">
        <v>154</v>
      </c>
      <c r="J23" s="114"/>
      <c r="K23" s="183"/>
      <c r="L23" s="89"/>
      <c r="M23" s="89"/>
      <c r="N23" s="89"/>
      <c r="O23" s="89"/>
      <c r="P23" s="89"/>
      <c r="Q23" s="89"/>
      <c r="R23" s="89"/>
      <c r="S23" s="89"/>
      <c r="T23" s="89"/>
      <c r="U23" s="220"/>
      <c r="V23" s="220"/>
      <c r="W23" s="220"/>
    </row>
    <row r="24" spans="2:23" ht="24.95" customHeight="1" x14ac:dyDescent="0.35">
      <c r="B24" s="115"/>
      <c r="C24" s="116"/>
      <c r="D24" s="116"/>
      <c r="E24" s="390" t="s">
        <v>50</v>
      </c>
      <c r="F24" s="391"/>
      <c r="G24" s="117">
        <f>G19+G21+G22</f>
        <v>1944.4</v>
      </c>
      <c r="H24" s="112"/>
      <c r="I24" s="11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220"/>
      <c r="V24" s="220"/>
      <c r="W24" s="220"/>
    </row>
    <row r="25" spans="2:23" ht="21" x14ac:dyDescent="0.4">
      <c r="B25" s="392"/>
      <c r="C25" s="374"/>
      <c r="D25" s="374"/>
      <c r="E25" s="374"/>
      <c r="F25" s="374"/>
      <c r="G25" s="375"/>
      <c r="H25" s="89"/>
      <c r="I25" s="89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220"/>
      <c r="V25" s="220"/>
      <c r="W25" s="220"/>
    </row>
    <row r="26" spans="2:23" ht="24.95" customHeight="1" x14ac:dyDescent="0.35">
      <c r="B26" s="393" t="s">
        <v>13</v>
      </c>
      <c r="C26" s="390"/>
      <c r="D26" s="390"/>
      <c r="E26" s="390"/>
      <c r="F26" s="390"/>
      <c r="G26" s="394"/>
      <c r="H26" s="89"/>
      <c r="I26" s="89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220"/>
      <c r="V26" s="220"/>
      <c r="W26" s="220"/>
    </row>
    <row r="27" spans="2:23" ht="24.95" customHeight="1" thickBot="1" x14ac:dyDescent="0.4">
      <c r="B27" s="395" t="s">
        <v>72</v>
      </c>
      <c r="C27" s="396"/>
      <c r="D27" s="396"/>
      <c r="E27" s="396"/>
      <c r="F27" s="396"/>
      <c r="G27" s="397"/>
      <c r="H27" s="89"/>
      <c r="I27" s="89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220"/>
      <c r="V27" s="220"/>
      <c r="W27" s="220"/>
    </row>
    <row r="28" spans="2:23" ht="24.95" customHeight="1" x14ac:dyDescent="0.35">
      <c r="B28" s="94" t="s">
        <v>73</v>
      </c>
      <c r="C28" s="398" t="s">
        <v>74</v>
      </c>
      <c r="D28" s="399"/>
      <c r="E28" s="400"/>
      <c r="F28" s="96" t="s">
        <v>64</v>
      </c>
      <c r="G28" s="97" t="s">
        <v>67</v>
      </c>
      <c r="H28" s="89"/>
      <c r="I28" s="86" t="s">
        <v>58</v>
      </c>
      <c r="J28" s="87"/>
      <c r="K28" s="87"/>
      <c r="L28" s="182"/>
      <c r="M28" s="85"/>
      <c r="N28" s="85"/>
      <c r="O28" s="85"/>
      <c r="P28" s="85"/>
      <c r="Q28" s="85"/>
      <c r="R28" s="85"/>
      <c r="S28" s="85"/>
      <c r="T28" s="85"/>
      <c r="U28" s="220"/>
      <c r="V28" s="220"/>
      <c r="W28" s="220"/>
    </row>
    <row r="29" spans="2:23" ht="64.5" customHeight="1" x14ac:dyDescent="0.35">
      <c r="B29" s="98" t="s">
        <v>6</v>
      </c>
      <c r="C29" s="374" t="s">
        <v>75</v>
      </c>
      <c r="D29" s="418"/>
      <c r="E29" s="118" t="s">
        <v>76</v>
      </c>
      <c r="F29" s="118">
        <v>8.3299999999999999E-2</v>
      </c>
      <c r="G29" s="119">
        <f>G24*F29</f>
        <v>161.96852000000001</v>
      </c>
      <c r="H29" s="89"/>
      <c r="I29" s="426" t="s">
        <v>79</v>
      </c>
      <c r="J29" s="427"/>
      <c r="K29" s="427"/>
      <c r="L29" s="183"/>
      <c r="M29" s="89"/>
      <c r="N29" s="89"/>
      <c r="O29" s="89"/>
      <c r="P29" s="89"/>
      <c r="Q29" s="89"/>
      <c r="R29" s="89"/>
      <c r="S29" s="89"/>
      <c r="T29" s="89"/>
      <c r="U29" s="220"/>
      <c r="V29" s="220"/>
      <c r="W29" s="220"/>
    </row>
    <row r="30" spans="2:23" ht="24.95" customHeight="1" thickBot="1" x14ac:dyDescent="0.4">
      <c r="B30" s="98" t="s">
        <v>7</v>
      </c>
      <c r="C30" s="374" t="s">
        <v>48</v>
      </c>
      <c r="D30" s="418"/>
      <c r="E30" s="120" t="s">
        <v>77</v>
      </c>
      <c r="F30" s="120">
        <v>0.121</v>
      </c>
      <c r="G30" s="119">
        <f>G24*F30</f>
        <v>235.2724</v>
      </c>
      <c r="H30" s="89"/>
      <c r="I30" s="113" t="s">
        <v>80</v>
      </c>
      <c r="J30" s="215"/>
      <c r="K30" s="215"/>
      <c r="L30" s="221"/>
      <c r="M30" s="85"/>
      <c r="N30" s="85"/>
      <c r="O30" s="85"/>
      <c r="P30" s="85"/>
      <c r="Q30" s="85"/>
      <c r="R30" s="85"/>
      <c r="S30" s="85"/>
      <c r="T30" s="85"/>
      <c r="U30" s="220"/>
      <c r="V30" s="220"/>
      <c r="W30" s="220"/>
    </row>
    <row r="31" spans="2:23" ht="24.95" customHeight="1" x14ac:dyDescent="0.4">
      <c r="B31" s="121"/>
      <c r="C31" s="122"/>
      <c r="D31" s="122"/>
      <c r="E31" s="123"/>
      <c r="F31" s="124" t="s">
        <v>71</v>
      </c>
      <c r="G31" s="125">
        <f>G29+G30</f>
        <v>397.24092000000002</v>
      </c>
      <c r="H31" s="89"/>
      <c r="I31" s="89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220"/>
      <c r="V31" s="220"/>
      <c r="W31" s="220"/>
    </row>
    <row r="32" spans="2:23" ht="24.95" customHeight="1" x14ac:dyDescent="0.35">
      <c r="B32" s="98" t="s">
        <v>8</v>
      </c>
      <c r="C32" s="420" t="s">
        <v>78</v>
      </c>
      <c r="D32" s="421"/>
      <c r="E32" s="421"/>
      <c r="F32" s="422"/>
      <c r="G32" s="126">
        <f>F44*G31</f>
        <v>158.10188616000005</v>
      </c>
      <c r="H32" s="89"/>
      <c r="I32" s="89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220"/>
      <c r="V32" s="220"/>
      <c r="W32" s="220"/>
    </row>
    <row r="33" spans="2:23" ht="24.95" customHeight="1" x14ac:dyDescent="0.4">
      <c r="B33" s="127"/>
      <c r="C33" s="128"/>
      <c r="D33" s="128"/>
      <c r="E33" s="128"/>
      <c r="F33" s="129" t="s">
        <v>84</v>
      </c>
      <c r="G33" s="130">
        <f>G31+G32</f>
        <v>555.34280616000001</v>
      </c>
      <c r="H33" s="89"/>
      <c r="I33" s="89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220"/>
      <c r="V33" s="220"/>
      <c r="W33" s="220"/>
    </row>
    <row r="34" spans="2:23" ht="49.5" customHeight="1" thickBot="1" x14ac:dyDescent="0.4">
      <c r="B34" s="423" t="s">
        <v>82</v>
      </c>
      <c r="C34" s="424"/>
      <c r="D34" s="424"/>
      <c r="E34" s="424"/>
      <c r="F34" s="424"/>
      <c r="G34" s="42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220"/>
      <c r="V34" s="220"/>
      <c r="W34" s="220"/>
    </row>
    <row r="35" spans="2:23" ht="24.95" customHeight="1" x14ac:dyDescent="0.35">
      <c r="B35" s="131" t="s">
        <v>81</v>
      </c>
      <c r="C35" s="419" t="s">
        <v>83</v>
      </c>
      <c r="D35" s="419"/>
      <c r="E35" s="419"/>
      <c r="F35" s="132" t="s">
        <v>64</v>
      </c>
      <c r="G35" s="133" t="s">
        <v>67</v>
      </c>
      <c r="H35" s="85"/>
      <c r="I35" s="86" t="s">
        <v>58</v>
      </c>
      <c r="J35" s="87"/>
      <c r="K35" s="87"/>
      <c r="L35" s="182"/>
      <c r="M35" s="85"/>
      <c r="N35" s="85"/>
      <c r="O35" s="85"/>
      <c r="P35" s="85"/>
      <c r="Q35" s="85"/>
      <c r="R35" s="85"/>
      <c r="S35" s="85"/>
      <c r="T35" s="85"/>
      <c r="U35" s="220"/>
      <c r="V35" s="220"/>
      <c r="W35" s="220"/>
    </row>
    <row r="36" spans="2:23" ht="24.95" customHeight="1" x14ac:dyDescent="0.4">
      <c r="B36" s="134" t="s">
        <v>6</v>
      </c>
      <c r="C36" s="373" t="s">
        <v>14</v>
      </c>
      <c r="D36" s="374"/>
      <c r="E36" s="418"/>
      <c r="F36" s="118">
        <v>0.2</v>
      </c>
      <c r="G36" s="135">
        <f>G24*F36</f>
        <v>388.88000000000005</v>
      </c>
      <c r="H36" s="85"/>
      <c r="I36" s="90" t="s">
        <v>85</v>
      </c>
      <c r="J36" s="91"/>
      <c r="K36" s="91"/>
      <c r="L36" s="183"/>
      <c r="M36" s="89"/>
      <c r="N36" s="89"/>
      <c r="O36" s="89"/>
      <c r="P36" s="89"/>
      <c r="Q36" s="89"/>
      <c r="R36" s="89"/>
      <c r="S36" s="89"/>
      <c r="T36" s="89"/>
      <c r="U36" s="220"/>
      <c r="V36" s="220"/>
      <c r="W36" s="220"/>
    </row>
    <row r="37" spans="2:23" ht="24.95" customHeight="1" x14ac:dyDescent="0.35">
      <c r="B37" s="134" t="s">
        <v>7</v>
      </c>
      <c r="C37" s="373" t="s">
        <v>15</v>
      </c>
      <c r="D37" s="374"/>
      <c r="E37" s="418"/>
      <c r="F37" s="120">
        <v>2.5000000000000001E-2</v>
      </c>
      <c r="G37" s="135">
        <f>G24*F37</f>
        <v>48.610000000000007</v>
      </c>
      <c r="H37" s="85"/>
      <c r="I37" s="90" t="s">
        <v>85</v>
      </c>
      <c r="J37" s="91"/>
      <c r="K37" s="91"/>
      <c r="L37" s="183"/>
      <c r="M37" s="89"/>
      <c r="N37" s="89"/>
      <c r="O37" s="89"/>
      <c r="P37" s="89"/>
      <c r="Q37" s="89"/>
      <c r="R37" s="89"/>
      <c r="S37" s="89"/>
      <c r="T37" s="89"/>
      <c r="U37" s="220"/>
      <c r="V37" s="220"/>
      <c r="W37" s="220"/>
    </row>
    <row r="38" spans="2:23" ht="51" customHeight="1" x14ac:dyDescent="0.35">
      <c r="B38" s="134" t="s">
        <v>8</v>
      </c>
      <c r="C38" s="373" t="s">
        <v>86</v>
      </c>
      <c r="D38" s="374"/>
      <c r="E38" s="418"/>
      <c r="F38" s="136">
        <v>0.06</v>
      </c>
      <c r="G38" s="137">
        <f>G24*F38</f>
        <v>116.664</v>
      </c>
      <c r="H38" s="138"/>
      <c r="I38" s="426" t="s">
        <v>263</v>
      </c>
      <c r="J38" s="427"/>
      <c r="K38" s="427"/>
      <c r="L38" s="183"/>
      <c r="M38" s="89"/>
      <c r="N38" s="89"/>
      <c r="O38" s="89"/>
      <c r="P38" s="89"/>
      <c r="Q38" s="89"/>
      <c r="R38" s="89"/>
      <c r="S38" s="89"/>
      <c r="T38" s="89"/>
      <c r="U38" s="220"/>
      <c r="V38" s="220"/>
      <c r="W38" s="220"/>
    </row>
    <row r="39" spans="2:23" ht="24.95" customHeight="1" x14ac:dyDescent="0.4">
      <c r="B39" s="134" t="s">
        <v>9</v>
      </c>
      <c r="C39" s="373" t="s">
        <v>16</v>
      </c>
      <c r="D39" s="374"/>
      <c r="E39" s="418"/>
      <c r="F39" s="120">
        <v>1.4999999999999999E-2</v>
      </c>
      <c r="G39" s="135">
        <f>G24*F39</f>
        <v>29.166</v>
      </c>
      <c r="H39" s="85"/>
      <c r="I39" s="90" t="s">
        <v>85</v>
      </c>
      <c r="J39" s="91"/>
      <c r="K39" s="91"/>
      <c r="L39" s="183"/>
      <c r="M39" s="89"/>
      <c r="N39" s="89"/>
      <c r="O39" s="89"/>
      <c r="P39" s="89"/>
      <c r="Q39" s="89"/>
      <c r="R39" s="89"/>
      <c r="S39" s="89"/>
      <c r="T39" s="89"/>
      <c r="U39" s="220"/>
      <c r="V39" s="220"/>
      <c r="W39" s="220"/>
    </row>
    <row r="40" spans="2:23" ht="24.95" customHeight="1" x14ac:dyDescent="0.4">
      <c r="B40" s="134" t="s">
        <v>10</v>
      </c>
      <c r="C40" s="373" t="s">
        <v>47</v>
      </c>
      <c r="D40" s="374"/>
      <c r="E40" s="418"/>
      <c r="F40" s="120">
        <v>0.01</v>
      </c>
      <c r="G40" s="135">
        <f>G24*F40</f>
        <v>19.444000000000003</v>
      </c>
      <c r="H40" s="85"/>
      <c r="I40" s="90" t="s">
        <v>85</v>
      </c>
      <c r="J40" s="91"/>
      <c r="K40" s="91"/>
      <c r="L40" s="183"/>
      <c r="M40" s="89"/>
      <c r="N40" s="89"/>
      <c r="O40" s="89"/>
      <c r="P40" s="89"/>
      <c r="Q40" s="89"/>
      <c r="R40" s="89"/>
      <c r="S40" s="89"/>
      <c r="T40" s="89"/>
      <c r="U40" s="220"/>
      <c r="V40" s="220"/>
      <c r="W40" s="220"/>
    </row>
    <row r="41" spans="2:23" ht="24.95" customHeight="1" x14ac:dyDescent="0.4">
      <c r="B41" s="134" t="s">
        <v>12</v>
      </c>
      <c r="C41" s="373" t="s">
        <v>17</v>
      </c>
      <c r="D41" s="374"/>
      <c r="E41" s="418"/>
      <c r="F41" s="120">
        <v>6.0000000000000001E-3</v>
      </c>
      <c r="G41" s="135">
        <f>G24*F41</f>
        <v>11.666400000000001</v>
      </c>
      <c r="H41" s="85"/>
      <c r="I41" s="90" t="s">
        <v>85</v>
      </c>
      <c r="J41" s="91"/>
      <c r="K41" s="91"/>
      <c r="L41" s="183"/>
      <c r="M41" s="89"/>
      <c r="N41" s="89"/>
      <c r="O41" s="89"/>
      <c r="P41" s="89"/>
      <c r="Q41" s="89"/>
      <c r="R41" s="89"/>
      <c r="S41" s="89"/>
      <c r="T41" s="89"/>
      <c r="U41" s="220"/>
      <c r="V41" s="220"/>
      <c r="W41" s="220"/>
    </row>
    <row r="42" spans="2:23" ht="24.95" customHeight="1" x14ac:dyDescent="0.4">
      <c r="B42" s="134" t="s">
        <v>18</v>
      </c>
      <c r="C42" s="373" t="s">
        <v>19</v>
      </c>
      <c r="D42" s="374"/>
      <c r="E42" s="418"/>
      <c r="F42" s="120">
        <v>2E-3</v>
      </c>
      <c r="G42" s="135">
        <f>G24*F42</f>
        <v>3.8888000000000003</v>
      </c>
      <c r="H42" s="85"/>
      <c r="I42" s="90" t="s">
        <v>85</v>
      </c>
      <c r="J42" s="91"/>
      <c r="K42" s="91"/>
      <c r="L42" s="183"/>
      <c r="M42" s="89"/>
      <c r="N42" s="89"/>
      <c r="O42" s="89"/>
      <c r="P42" s="89"/>
      <c r="Q42" s="89"/>
      <c r="R42" s="89"/>
      <c r="S42" s="89"/>
      <c r="T42" s="89"/>
      <c r="U42" s="220"/>
      <c r="V42" s="220"/>
      <c r="W42" s="220"/>
    </row>
    <row r="43" spans="2:23" ht="24.95" customHeight="1" thickBot="1" x14ac:dyDescent="0.45">
      <c r="B43" s="134" t="s">
        <v>20</v>
      </c>
      <c r="C43" s="373" t="s">
        <v>21</v>
      </c>
      <c r="D43" s="374"/>
      <c r="E43" s="418"/>
      <c r="F43" s="120">
        <v>0.08</v>
      </c>
      <c r="G43" s="135">
        <f>G24*F43</f>
        <v>155.55200000000002</v>
      </c>
      <c r="H43" s="85"/>
      <c r="I43" s="113" t="s">
        <v>85</v>
      </c>
      <c r="J43" s="114"/>
      <c r="K43" s="114"/>
      <c r="L43" s="183"/>
      <c r="M43" s="89"/>
      <c r="N43" s="89"/>
      <c r="O43" s="89"/>
      <c r="P43" s="89"/>
      <c r="Q43" s="89"/>
      <c r="R43" s="89"/>
      <c r="S43" s="89"/>
      <c r="T43" s="89"/>
      <c r="U43" s="220"/>
      <c r="V43" s="220"/>
      <c r="W43" s="220"/>
    </row>
    <row r="44" spans="2:23" ht="24.95" customHeight="1" x14ac:dyDescent="0.4">
      <c r="B44" s="141"/>
      <c r="C44" s="142"/>
      <c r="D44" s="143"/>
      <c r="E44" s="144" t="s">
        <v>87</v>
      </c>
      <c r="F44" s="144">
        <f>SUM(F36:F43)</f>
        <v>0.39800000000000008</v>
      </c>
      <c r="G44" s="145">
        <f>SUM(G36:G43)</f>
        <v>773.87120000000004</v>
      </c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220"/>
      <c r="V44" s="220"/>
      <c r="W44" s="220"/>
    </row>
    <row r="45" spans="2:23" ht="24.95" customHeight="1" thickBot="1" x14ac:dyDescent="0.4">
      <c r="B45" s="395" t="s">
        <v>22</v>
      </c>
      <c r="C45" s="396"/>
      <c r="D45" s="396"/>
      <c r="E45" s="396"/>
      <c r="F45" s="396"/>
      <c r="G45" s="397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220"/>
      <c r="V45" s="220"/>
      <c r="W45" s="220"/>
    </row>
    <row r="46" spans="2:23" ht="24.95" customHeight="1" x14ac:dyDescent="0.35">
      <c r="B46" s="94" t="s">
        <v>88</v>
      </c>
      <c r="C46" s="399" t="s">
        <v>89</v>
      </c>
      <c r="D46" s="399"/>
      <c r="E46" s="399"/>
      <c r="F46" s="399"/>
      <c r="G46" s="97" t="s">
        <v>67</v>
      </c>
      <c r="H46" s="85"/>
      <c r="I46" s="86" t="s">
        <v>58</v>
      </c>
      <c r="J46" s="87"/>
      <c r="K46" s="88"/>
      <c r="L46" s="231"/>
      <c r="M46" s="85"/>
      <c r="N46" s="85"/>
      <c r="O46" s="85"/>
      <c r="P46" s="85"/>
      <c r="Q46" s="85"/>
      <c r="R46" s="85"/>
      <c r="S46" s="85"/>
      <c r="T46" s="85"/>
      <c r="U46" s="220"/>
      <c r="V46" s="220"/>
      <c r="W46" s="220"/>
    </row>
    <row r="47" spans="2:23" ht="39.75" customHeight="1" x14ac:dyDescent="0.35">
      <c r="B47" s="428" t="s">
        <v>6</v>
      </c>
      <c r="C47" s="430" t="s">
        <v>90</v>
      </c>
      <c r="D47" s="146" t="s">
        <v>91</v>
      </c>
      <c r="E47" s="147" t="s">
        <v>92</v>
      </c>
      <c r="F47" s="148" t="s">
        <v>94</v>
      </c>
      <c r="G47" s="432">
        <f>IF((D48*E48*F48)-(G19*0.06)&lt;0,0,((D48*E48*F48)-(G19*0.06)))</f>
        <v>68.13600000000001</v>
      </c>
      <c r="H47" s="149"/>
      <c r="I47" s="426" t="s">
        <v>264</v>
      </c>
      <c r="J47" s="427"/>
      <c r="K47" s="451"/>
      <c r="L47" s="226"/>
      <c r="M47" s="226"/>
      <c r="N47" s="226"/>
      <c r="O47" s="226"/>
      <c r="P47" s="226"/>
      <c r="Q47" s="226"/>
      <c r="R47" s="226"/>
      <c r="S47" s="226"/>
      <c r="T47" s="226"/>
      <c r="U47" s="220"/>
      <c r="V47" s="220"/>
      <c r="W47" s="220"/>
    </row>
    <row r="48" spans="2:23" ht="31.5" customHeight="1" x14ac:dyDescent="0.35">
      <c r="B48" s="429"/>
      <c r="C48" s="431"/>
      <c r="D48" s="150">
        <v>2</v>
      </c>
      <c r="E48" s="147">
        <v>4.2</v>
      </c>
      <c r="F48" s="151">
        <v>22</v>
      </c>
      <c r="G48" s="433"/>
      <c r="H48" s="149"/>
      <c r="I48" s="426"/>
      <c r="J48" s="427"/>
      <c r="K48" s="451"/>
      <c r="L48" s="226"/>
      <c r="M48" s="226"/>
      <c r="N48" s="226"/>
      <c r="O48" s="226"/>
      <c r="P48" s="226"/>
      <c r="Q48" s="226"/>
      <c r="R48" s="226"/>
      <c r="S48" s="226"/>
      <c r="T48" s="226"/>
      <c r="U48" s="220"/>
      <c r="V48" s="220"/>
      <c r="W48" s="220"/>
    </row>
    <row r="49" spans="2:23" ht="38.25" customHeight="1" x14ac:dyDescent="0.35">
      <c r="B49" s="428" t="s">
        <v>7</v>
      </c>
      <c r="C49" s="434" t="s">
        <v>93</v>
      </c>
      <c r="D49" s="435"/>
      <c r="E49" s="152" t="s">
        <v>92</v>
      </c>
      <c r="F49" s="153" t="s">
        <v>94</v>
      </c>
      <c r="G49" s="432">
        <f>(E50*F50)*(100%-20%)</f>
        <v>510.40000000000003</v>
      </c>
      <c r="H49" s="149"/>
      <c r="I49" s="426" t="s">
        <v>270</v>
      </c>
      <c r="J49" s="427"/>
      <c r="K49" s="451"/>
      <c r="L49" s="226"/>
      <c r="M49" s="226"/>
      <c r="N49" s="226"/>
      <c r="O49" s="226"/>
      <c r="P49" s="226"/>
      <c r="Q49" s="226"/>
      <c r="R49" s="226"/>
      <c r="S49" s="226"/>
      <c r="T49" s="226"/>
      <c r="U49" s="220"/>
      <c r="V49" s="220"/>
      <c r="W49" s="220"/>
    </row>
    <row r="50" spans="2:23" ht="36" customHeight="1" x14ac:dyDescent="0.35">
      <c r="B50" s="429"/>
      <c r="C50" s="436"/>
      <c r="D50" s="437"/>
      <c r="E50" s="154">
        <v>29</v>
      </c>
      <c r="F50" s="155">
        <v>22</v>
      </c>
      <c r="G50" s="433"/>
      <c r="H50" s="85"/>
      <c r="I50" s="426"/>
      <c r="J50" s="427"/>
      <c r="K50" s="451"/>
      <c r="L50" s="226"/>
      <c r="M50" s="226"/>
      <c r="N50" s="226"/>
      <c r="O50" s="226"/>
      <c r="P50" s="226"/>
      <c r="Q50" s="226"/>
      <c r="R50" s="226"/>
      <c r="S50" s="226"/>
      <c r="T50" s="226"/>
      <c r="U50" s="220"/>
      <c r="V50" s="220"/>
      <c r="W50" s="220"/>
    </row>
    <row r="51" spans="2:23" ht="24.95" customHeight="1" x14ac:dyDescent="0.35">
      <c r="B51" s="134" t="s">
        <v>8</v>
      </c>
      <c r="C51" s="438" t="s">
        <v>95</v>
      </c>
      <c r="D51" s="439"/>
      <c r="E51" s="439"/>
      <c r="F51" s="440"/>
      <c r="G51" s="137">
        <v>0</v>
      </c>
      <c r="H51" s="112"/>
      <c r="I51" s="90" t="s">
        <v>248</v>
      </c>
      <c r="J51" s="91"/>
      <c r="K51" s="92"/>
      <c r="L51" s="85"/>
      <c r="M51" s="85"/>
      <c r="N51" s="85"/>
      <c r="O51" s="85"/>
      <c r="P51" s="85"/>
      <c r="Q51" s="85"/>
      <c r="R51" s="85"/>
      <c r="S51" s="85"/>
      <c r="T51" s="85"/>
      <c r="U51" s="220"/>
      <c r="V51" s="220"/>
      <c r="W51" s="220"/>
    </row>
    <row r="52" spans="2:23" ht="24.95" customHeight="1" x14ac:dyDescent="0.35">
      <c r="B52" s="134" t="s">
        <v>9</v>
      </c>
      <c r="C52" s="438" t="s">
        <v>96</v>
      </c>
      <c r="D52" s="439"/>
      <c r="E52" s="439"/>
      <c r="F52" s="440"/>
      <c r="G52" s="156">
        <v>0</v>
      </c>
      <c r="H52" s="112"/>
      <c r="I52" s="90" t="s">
        <v>248</v>
      </c>
      <c r="J52" s="91"/>
      <c r="K52" s="92"/>
      <c r="L52" s="85"/>
      <c r="M52" s="85"/>
      <c r="N52" s="85"/>
      <c r="O52" s="85"/>
      <c r="P52" s="85"/>
      <c r="Q52" s="85"/>
      <c r="R52" s="85"/>
      <c r="S52" s="85"/>
      <c r="T52" s="85"/>
      <c r="U52" s="220"/>
      <c r="V52" s="220"/>
      <c r="W52" s="220"/>
    </row>
    <row r="53" spans="2:23" ht="24.95" customHeight="1" x14ac:dyDescent="0.35">
      <c r="B53" s="134" t="s">
        <v>10</v>
      </c>
      <c r="C53" s="438" t="s">
        <v>97</v>
      </c>
      <c r="D53" s="439"/>
      <c r="E53" s="439"/>
      <c r="F53" s="440"/>
      <c r="G53" s="157">
        <v>0</v>
      </c>
      <c r="H53" s="112"/>
      <c r="I53" s="90" t="s">
        <v>248</v>
      </c>
      <c r="J53" s="91"/>
      <c r="K53" s="92"/>
      <c r="L53" s="85"/>
      <c r="M53" s="85"/>
      <c r="N53" s="85"/>
      <c r="O53" s="85"/>
      <c r="P53" s="85"/>
      <c r="Q53" s="85"/>
      <c r="R53" s="85"/>
      <c r="S53" s="85"/>
      <c r="T53" s="85"/>
      <c r="U53" s="220"/>
      <c r="V53" s="220"/>
      <c r="W53" s="220"/>
    </row>
    <row r="54" spans="2:23" ht="24.95" customHeight="1" thickBot="1" x14ac:dyDescent="0.45">
      <c r="B54" s="134" t="s">
        <v>18</v>
      </c>
      <c r="C54" s="445" t="s">
        <v>11</v>
      </c>
      <c r="D54" s="446"/>
      <c r="E54" s="446"/>
      <c r="F54" s="447"/>
      <c r="G54" s="157"/>
      <c r="H54" s="112"/>
      <c r="I54" s="113" t="s">
        <v>154</v>
      </c>
      <c r="J54" s="215"/>
      <c r="K54" s="236"/>
      <c r="L54" s="85"/>
      <c r="M54" s="85"/>
      <c r="N54" s="85"/>
      <c r="O54" s="85"/>
      <c r="P54" s="85"/>
      <c r="Q54" s="85"/>
      <c r="R54" s="85"/>
      <c r="S54" s="85"/>
      <c r="T54" s="85"/>
      <c r="U54" s="220"/>
      <c r="V54" s="220"/>
      <c r="W54" s="220"/>
    </row>
    <row r="55" spans="2:23" ht="24.95" customHeight="1" x14ac:dyDescent="0.4">
      <c r="B55" s="141"/>
      <c r="C55" s="142"/>
      <c r="D55" s="142"/>
      <c r="E55" s="142"/>
      <c r="F55" s="158" t="s">
        <v>71</v>
      </c>
      <c r="G55" s="145">
        <f>SUM(G47:G54)</f>
        <v>578.53600000000006</v>
      </c>
      <c r="H55" s="85"/>
      <c r="I55" s="216"/>
      <c r="J55" s="216"/>
      <c r="K55" s="216"/>
      <c r="L55" s="235"/>
      <c r="M55" s="235"/>
      <c r="N55" s="235"/>
      <c r="O55" s="235"/>
      <c r="P55" s="235"/>
      <c r="Q55" s="235"/>
      <c r="R55" s="235"/>
      <c r="S55" s="235"/>
      <c r="T55" s="235"/>
      <c r="U55" s="220"/>
      <c r="V55" s="220"/>
      <c r="W55" s="220"/>
    </row>
    <row r="56" spans="2:23" ht="24.95" customHeight="1" x14ac:dyDescent="0.35">
      <c r="B56" s="115"/>
      <c r="C56" s="116"/>
      <c r="D56" s="116"/>
      <c r="E56" s="390" t="s">
        <v>23</v>
      </c>
      <c r="F56" s="391"/>
      <c r="G56" s="160">
        <f>G33+G44+G55</f>
        <v>1907.7500061600001</v>
      </c>
      <c r="H56" s="85"/>
      <c r="I56" s="217"/>
      <c r="J56" s="217"/>
      <c r="K56" s="217"/>
      <c r="L56" s="217"/>
      <c r="M56" s="217"/>
      <c r="N56" s="217"/>
      <c r="O56" s="217"/>
      <c r="P56" s="217"/>
      <c r="Q56" s="217"/>
      <c r="R56" s="217"/>
      <c r="S56" s="217"/>
      <c r="T56" s="217"/>
      <c r="U56" s="220"/>
      <c r="V56" s="220"/>
      <c r="W56" s="220"/>
    </row>
    <row r="57" spans="2:23" ht="23.25" customHeight="1" x14ac:dyDescent="0.4">
      <c r="B57" s="448"/>
      <c r="C57" s="449"/>
      <c r="D57" s="449"/>
      <c r="E57" s="449"/>
      <c r="F57" s="449"/>
      <c r="G57" s="450"/>
      <c r="H57" s="85"/>
      <c r="I57" s="217"/>
      <c r="J57" s="217"/>
      <c r="K57" s="217"/>
      <c r="L57" s="217"/>
      <c r="M57" s="217"/>
      <c r="N57" s="217"/>
      <c r="O57" s="217"/>
      <c r="P57" s="217"/>
      <c r="Q57" s="217"/>
      <c r="R57" s="217"/>
      <c r="S57" s="217"/>
      <c r="T57" s="217"/>
      <c r="U57" s="220"/>
      <c r="V57" s="220"/>
      <c r="W57" s="220"/>
    </row>
    <row r="58" spans="2:23" ht="24.95" customHeight="1" thickBot="1" x14ac:dyDescent="0.4">
      <c r="B58" s="393" t="s">
        <v>24</v>
      </c>
      <c r="C58" s="390"/>
      <c r="D58" s="390"/>
      <c r="E58" s="390"/>
      <c r="F58" s="390"/>
      <c r="G58" s="394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220"/>
      <c r="V58" s="220"/>
      <c r="W58" s="220"/>
    </row>
    <row r="59" spans="2:23" ht="24.95" customHeight="1" x14ac:dyDescent="0.35">
      <c r="B59" s="162" t="s">
        <v>99</v>
      </c>
      <c r="C59" s="441" t="s">
        <v>100</v>
      </c>
      <c r="D59" s="441"/>
      <c r="E59" s="441"/>
      <c r="F59" s="163" t="s">
        <v>64</v>
      </c>
      <c r="G59" s="164" t="s">
        <v>67</v>
      </c>
      <c r="H59" s="85"/>
      <c r="I59" s="86" t="s">
        <v>58</v>
      </c>
      <c r="J59" s="87"/>
      <c r="K59" s="88"/>
      <c r="L59" s="231"/>
      <c r="M59" s="85"/>
      <c r="N59" s="85"/>
      <c r="O59" s="85"/>
      <c r="P59" s="85"/>
      <c r="Q59" s="85"/>
      <c r="R59" s="85"/>
      <c r="S59" s="85"/>
      <c r="T59" s="85"/>
      <c r="U59" s="220"/>
      <c r="V59" s="220"/>
      <c r="W59" s="220"/>
    </row>
    <row r="60" spans="2:23" ht="24.95" customHeight="1" x14ac:dyDescent="0.35">
      <c r="B60" s="165" t="s">
        <v>6</v>
      </c>
      <c r="C60" s="442" t="s">
        <v>25</v>
      </c>
      <c r="D60" s="443"/>
      <c r="E60" s="444"/>
      <c r="F60" s="166">
        <v>4.1999999999999997E-3</v>
      </c>
      <c r="G60" s="167">
        <f>G24*F60</f>
        <v>8.16648</v>
      </c>
      <c r="H60" s="85"/>
      <c r="I60" s="426" t="s">
        <v>109</v>
      </c>
      <c r="J60" s="427"/>
      <c r="K60" s="451"/>
      <c r="L60" s="228"/>
      <c r="M60" s="228"/>
      <c r="N60" s="228"/>
      <c r="O60" s="228"/>
      <c r="P60" s="228"/>
      <c r="Q60" s="228"/>
      <c r="R60" s="228"/>
      <c r="S60" s="228"/>
      <c r="T60" s="228"/>
      <c r="U60" s="220"/>
      <c r="V60" s="220"/>
      <c r="W60" s="220"/>
    </row>
    <row r="61" spans="2:23" ht="24.95" customHeight="1" x14ac:dyDescent="0.35">
      <c r="B61" s="165" t="s">
        <v>7</v>
      </c>
      <c r="C61" s="442" t="s">
        <v>26</v>
      </c>
      <c r="D61" s="443"/>
      <c r="E61" s="444"/>
      <c r="F61" s="166">
        <v>2.9999999999999997E-4</v>
      </c>
      <c r="G61" s="167">
        <f>G24*F61</f>
        <v>0.58331999999999995</v>
      </c>
      <c r="H61" s="85"/>
      <c r="I61" s="426" t="s">
        <v>109</v>
      </c>
      <c r="J61" s="427"/>
      <c r="K61" s="451"/>
      <c r="L61" s="228"/>
      <c r="M61" s="228"/>
      <c r="N61" s="228"/>
      <c r="O61" s="228"/>
      <c r="P61" s="228"/>
      <c r="Q61" s="228"/>
      <c r="R61" s="228"/>
      <c r="S61" s="228"/>
      <c r="T61" s="228"/>
      <c r="U61" s="220"/>
      <c r="V61" s="220"/>
      <c r="W61" s="220"/>
    </row>
    <row r="62" spans="2:23" ht="24.95" customHeight="1" x14ac:dyDescent="0.35">
      <c r="B62" s="165" t="s">
        <v>8</v>
      </c>
      <c r="C62" s="168" t="s">
        <v>110</v>
      </c>
      <c r="D62" s="169"/>
      <c r="E62" s="170"/>
      <c r="F62" s="166">
        <v>3.44E-2</v>
      </c>
      <c r="G62" s="167">
        <f>G24*F62</f>
        <v>66.887360000000001</v>
      </c>
      <c r="H62" s="85"/>
      <c r="I62" s="426" t="s">
        <v>109</v>
      </c>
      <c r="J62" s="427"/>
      <c r="K62" s="451"/>
      <c r="L62" s="228"/>
      <c r="M62" s="228"/>
      <c r="N62" s="228"/>
      <c r="O62" s="228"/>
      <c r="P62" s="228"/>
      <c r="Q62" s="228"/>
      <c r="R62" s="228"/>
      <c r="S62" s="228"/>
      <c r="T62" s="228"/>
      <c r="U62" s="220"/>
      <c r="V62" s="220"/>
      <c r="W62" s="220"/>
    </row>
    <row r="63" spans="2:23" ht="84.95" customHeight="1" x14ac:dyDescent="0.35">
      <c r="B63" s="134" t="s">
        <v>9</v>
      </c>
      <c r="C63" s="445" t="s">
        <v>101</v>
      </c>
      <c r="D63" s="446"/>
      <c r="E63" s="447"/>
      <c r="F63" s="171">
        <v>1.9400000000000001E-2</v>
      </c>
      <c r="G63" s="172">
        <f>G24*F63</f>
        <v>37.721360000000004</v>
      </c>
      <c r="H63" s="85"/>
      <c r="I63" s="426" t="s">
        <v>98</v>
      </c>
      <c r="J63" s="427"/>
      <c r="K63" s="451"/>
      <c r="L63" s="230"/>
      <c r="M63" s="230"/>
      <c r="N63" s="230"/>
      <c r="O63" s="230"/>
      <c r="P63" s="230"/>
      <c r="Q63" s="230"/>
      <c r="R63" s="230"/>
      <c r="S63" s="230"/>
      <c r="T63" s="230"/>
      <c r="U63" s="220"/>
      <c r="V63" s="220"/>
      <c r="W63" s="220"/>
    </row>
    <row r="64" spans="2:23" ht="24.95" customHeight="1" x14ac:dyDescent="0.35">
      <c r="B64" s="134" t="s">
        <v>10</v>
      </c>
      <c r="C64" s="438" t="s">
        <v>102</v>
      </c>
      <c r="D64" s="439"/>
      <c r="E64" s="440"/>
      <c r="F64" s="120">
        <f>F44</f>
        <v>0.39800000000000008</v>
      </c>
      <c r="G64" s="103">
        <f>G63*F64</f>
        <v>15.013101280000004</v>
      </c>
      <c r="H64" s="85"/>
      <c r="I64" s="197"/>
      <c r="J64" s="198"/>
      <c r="K64" s="238"/>
      <c r="L64" s="226"/>
      <c r="M64" s="226"/>
      <c r="N64" s="226"/>
      <c r="O64" s="226"/>
      <c r="P64" s="226"/>
      <c r="Q64" s="226"/>
      <c r="R64" s="226"/>
      <c r="S64" s="226"/>
      <c r="T64" s="226"/>
      <c r="U64" s="220"/>
      <c r="V64" s="220"/>
      <c r="W64" s="220"/>
    </row>
    <row r="65" spans="2:23" ht="24.95" customHeight="1" x14ac:dyDescent="0.35">
      <c r="B65" s="134" t="s">
        <v>12</v>
      </c>
      <c r="C65" s="438" t="s">
        <v>111</v>
      </c>
      <c r="D65" s="439"/>
      <c r="E65" s="440"/>
      <c r="F65" s="173" t="s">
        <v>112</v>
      </c>
      <c r="G65" s="103">
        <f>F65*G24</f>
        <v>1.2055280000000002</v>
      </c>
      <c r="H65" s="85"/>
      <c r="I65" s="426" t="s">
        <v>109</v>
      </c>
      <c r="J65" s="427"/>
      <c r="K65" s="451"/>
      <c r="L65" s="228"/>
      <c r="M65" s="228"/>
      <c r="N65" s="228"/>
      <c r="O65" s="228"/>
      <c r="P65" s="228"/>
      <c r="Q65" s="228"/>
      <c r="R65" s="228"/>
      <c r="S65" s="228"/>
      <c r="T65" s="228"/>
      <c r="U65" s="220"/>
      <c r="V65" s="220"/>
      <c r="W65" s="220"/>
    </row>
    <row r="66" spans="2:23" ht="24.95" customHeight="1" thickBot="1" x14ac:dyDescent="0.4">
      <c r="B66" s="115"/>
      <c r="C66" s="116"/>
      <c r="D66" s="390" t="s">
        <v>52</v>
      </c>
      <c r="E66" s="391"/>
      <c r="F66" s="175">
        <f>SUM(F60:F65)</f>
        <v>0.45630000000000009</v>
      </c>
      <c r="G66" s="160">
        <f>SUM(G60:G65)</f>
        <v>129.57714927999999</v>
      </c>
      <c r="H66" s="85"/>
      <c r="I66" s="301" t="s">
        <v>262</v>
      </c>
      <c r="J66" s="264"/>
      <c r="K66" s="265"/>
      <c r="L66" s="85"/>
      <c r="M66" s="85"/>
      <c r="N66" s="85"/>
      <c r="O66" s="85"/>
      <c r="P66" s="85"/>
      <c r="Q66" s="85"/>
      <c r="R66" s="85"/>
      <c r="S66" s="85"/>
      <c r="T66" s="85"/>
      <c r="U66" s="220"/>
      <c r="V66" s="220"/>
      <c r="W66" s="220"/>
    </row>
    <row r="67" spans="2:23" ht="23.25" customHeight="1" x14ac:dyDescent="0.4">
      <c r="B67" s="392"/>
      <c r="C67" s="374"/>
      <c r="D67" s="374"/>
      <c r="E67" s="374"/>
      <c r="F67" s="374"/>
      <c r="G67" s="37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220"/>
      <c r="V67" s="220"/>
      <c r="W67" s="220"/>
    </row>
    <row r="68" spans="2:23" ht="24.95" customHeight="1" thickBot="1" x14ac:dyDescent="0.4">
      <c r="B68" s="393" t="s">
        <v>27</v>
      </c>
      <c r="C68" s="390"/>
      <c r="D68" s="390"/>
      <c r="E68" s="390"/>
      <c r="F68" s="390"/>
      <c r="G68" s="394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220"/>
      <c r="V68" s="220"/>
      <c r="W68" s="220"/>
    </row>
    <row r="69" spans="2:23" ht="24.95" customHeight="1" x14ac:dyDescent="0.35">
      <c r="B69" s="162" t="s">
        <v>114</v>
      </c>
      <c r="C69" s="441" t="s">
        <v>115</v>
      </c>
      <c r="D69" s="441"/>
      <c r="E69" s="441"/>
      <c r="F69" s="163" t="s">
        <v>64</v>
      </c>
      <c r="G69" s="176" t="s">
        <v>67</v>
      </c>
      <c r="H69" s="85"/>
      <c r="I69" s="86" t="s">
        <v>58</v>
      </c>
      <c r="J69" s="87"/>
      <c r="K69" s="88"/>
      <c r="L69" s="231"/>
      <c r="M69" s="231"/>
      <c r="N69" s="231"/>
      <c r="O69" s="231"/>
      <c r="P69" s="231"/>
      <c r="Q69" s="231"/>
      <c r="R69" s="231"/>
      <c r="S69" s="231"/>
      <c r="T69" s="231"/>
      <c r="U69" s="220"/>
      <c r="V69" s="220"/>
      <c r="W69" s="220"/>
    </row>
    <row r="70" spans="2:23" ht="24.95" customHeight="1" x14ac:dyDescent="0.35">
      <c r="B70" s="165" t="s">
        <v>6</v>
      </c>
      <c r="C70" s="442" t="s">
        <v>103</v>
      </c>
      <c r="D70" s="443"/>
      <c r="E70" s="444"/>
      <c r="F70" s="166">
        <v>8.3299999999999999E-2</v>
      </c>
      <c r="G70" s="167">
        <f>(G19+G21)*F70</f>
        <v>161.96852000000001</v>
      </c>
      <c r="H70" s="85"/>
      <c r="I70" s="177" t="s">
        <v>117</v>
      </c>
      <c r="J70" s="178"/>
      <c r="K70" s="263"/>
      <c r="L70" s="233"/>
      <c r="M70" s="233"/>
      <c r="N70" s="233"/>
      <c r="O70" s="233"/>
      <c r="P70" s="233"/>
      <c r="Q70" s="233"/>
      <c r="R70" s="233"/>
      <c r="S70" s="233"/>
      <c r="T70" s="233"/>
      <c r="U70" s="220"/>
      <c r="V70" s="220"/>
      <c r="W70" s="220"/>
    </row>
    <row r="71" spans="2:23" ht="24.95" customHeight="1" x14ac:dyDescent="0.35">
      <c r="B71" s="165" t="s">
        <v>7</v>
      </c>
      <c r="C71" s="442" t="s">
        <v>116</v>
      </c>
      <c r="D71" s="443"/>
      <c r="E71" s="444"/>
      <c r="F71" s="166">
        <v>1.3899999999999999E-2</v>
      </c>
      <c r="G71" s="167">
        <f>G24*F71</f>
        <v>27.027159999999999</v>
      </c>
      <c r="H71" s="85"/>
      <c r="I71" s="177" t="s">
        <v>109</v>
      </c>
      <c r="J71" s="178"/>
      <c r="K71" s="263"/>
      <c r="L71" s="228"/>
      <c r="M71" s="228"/>
      <c r="N71" s="228"/>
      <c r="O71" s="228"/>
      <c r="P71" s="228"/>
      <c r="Q71" s="228"/>
      <c r="R71" s="228"/>
      <c r="S71" s="228"/>
      <c r="T71" s="228"/>
      <c r="U71" s="220"/>
      <c r="V71" s="220"/>
      <c r="W71" s="220"/>
    </row>
    <row r="72" spans="2:23" ht="24.95" customHeight="1" x14ac:dyDescent="0.35">
      <c r="B72" s="165" t="s">
        <v>8</v>
      </c>
      <c r="C72" s="442" t="s">
        <v>104</v>
      </c>
      <c r="D72" s="443"/>
      <c r="E72" s="444"/>
      <c r="F72" s="166">
        <v>2.8E-3</v>
      </c>
      <c r="G72" s="167">
        <f>G24*F72</f>
        <v>5.4443200000000003</v>
      </c>
      <c r="H72" s="85"/>
      <c r="I72" s="177" t="s">
        <v>109</v>
      </c>
      <c r="J72" s="178"/>
      <c r="K72" s="263"/>
      <c r="L72" s="228"/>
      <c r="M72" s="228"/>
      <c r="N72" s="228"/>
      <c r="O72" s="228"/>
      <c r="P72" s="228"/>
      <c r="Q72" s="228"/>
      <c r="R72" s="228"/>
      <c r="S72" s="228"/>
      <c r="T72" s="228"/>
      <c r="U72" s="220"/>
      <c r="V72" s="220"/>
      <c r="W72" s="220"/>
    </row>
    <row r="73" spans="2:23" ht="24.95" customHeight="1" x14ac:dyDescent="0.35">
      <c r="B73" s="134" t="s">
        <v>9</v>
      </c>
      <c r="C73" s="438" t="s">
        <v>113</v>
      </c>
      <c r="D73" s="439"/>
      <c r="E73" s="440"/>
      <c r="F73" s="171">
        <v>2.0000000000000001E-4</v>
      </c>
      <c r="G73" s="172">
        <f>G24*F73</f>
        <v>0.38888000000000006</v>
      </c>
      <c r="H73" s="85"/>
      <c r="I73" s="177" t="s">
        <v>109</v>
      </c>
      <c r="J73" s="178"/>
      <c r="K73" s="263"/>
      <c r="L73" s="228"/>
      <c r="M73" s="228"/>
      <c r="N73" s="228"/>
      <c r="O73" s="228"/>
      <c r="P73" s="228"/>
      <c r="Q73" s="228"/>
      <c r="R73" s="228"/>
      <c r="S73" s="228"/>
      <c r="T73" s="228"/>
      <c r="U73" s="220"/>
      <c r="V73" s="220"/>
      <c r="W73" s="220"/>
    </row>
    <row r="74" spans="2:23" ht="24.95" customHeight="1" x14ac:dyDescent="0.35">
      <c r="B74" s="134" t="s">
        <v>10</v>
      </c>
      <c r="C74" s="438" t="s">
        <v>105</v>
      </c>
      <c r="D74" s="439"/>
      <c r="E74" s="440"/>
      <c r="F74" s="179">
        <v>6.9999999999999999E-4</v>
      </c>
      <c r="G74" s="103">
        <f>G24*F74</f>
        <v>1.3610800000000001</v>
      </c>
      <c r="H74" s="85"/>
      <c r="I74" s="177" t="s">
        <v>109</v>
      </c>
      <c r="J74" s="178"/>
      <c r="K74" s="263"/>
      <c r="L74" s="228"/>
      <c r="M74" s="228"/>
      <c r="N74" s="228"/>
      <c r="O74" s="228"/>
      <c r="P74" s="228"/>
      <c r="Q74" s="228"/>
      <c r="R74" s="228"/>
      <c r="S74" s="228"/>
      <c r="T74" s="228"/>
      <c r="U74" s="220"/>
      <c r="V74" s="220"/>
      <c r="W74" s="220"/>
    </row>
    <row r="75" spans="2:23" ht="24.95" customHeight="1" x14ac:dyDescent="0.35">
      <c r="B75" s="134" t="s">
        <v>12</v>
      </c>
      <c r="C75" s="438" t="s">
        <v>106</v>
      </c>
      <c r="D75" s="439"/>
      <c r="E75" s="440"/>
      <c r="F75" s="179">
        <v>2.8999999999999998E-3</v>
      </c>
      <c r="G75" s="103">
        <f>G24*F75</f>
        <v>5.6387599999999996</v>
      </c>
      <c r="H75" s="85"/>
      <c r="I75" s="177" t="s">
        <v>109</v>
      </c>
      <c r="J75" s="178"/>
      <c r="K75" s="263"/>
      <c r="L75" s="228"/>
      <c r="M75" s="228"/>
      <c r="N75" s="228"/>
      <c r="O75" s="228"/>
      <c r="P75" s="228"/>
      <c r="Q75" s="228"/>
      <c r="R75" s="228"/>
      <c r="S75" s="228"/>
      <c r="T75" s="228"/>
      <c r="U75" s="220"/>
      <c r="V75" s="220"/>
      <c r="W75" s="220"/>
    </row>
    <row r="76" spans="2:23" ht="24.95" customHeight="1" x14ac:dyDescent="0.4">
      <c r="B76" s="134" t="s">
        <v>18</v>
      </c>
      <c r="C76" s="438" t="s">
        <v>28</v>
      </c>
      <c r="D76" s="439"/>
      <c r="E76" s="440"/>
      <c r="F76" s="218"/>
      <c r="G76" s="103"/>
      <c r="H76" s="85"/>
      <c r="I76" s="90" t="s">
        <v>154</v>
      </c>
      <c r="J76" s="208"/>
      <c r="K76" s="209"/>
      <c r="L76" s="85"/>
      <c r="M76" s="85"/>
      <c r="N76" s="85"/>
      <c r="O76" s="85"/>
      <c r="P76" s="85"/>
      <c r="Q76" s="85"/>
      <c r="R76" s="85"/>
      <c r="S76" s="85"/>
      <c r="T76" s="85"/>
      <c r="U76" s="220"/>
      <c r="V76" s="220"/>
      <c r="W76" s="220"/>
    </row>
    <row r="77" spans="2:23" ht="24.95" customHeight="1" x14ac:dyDescent="0.4">
      <c r="B77" s="141"/>
      <c r="C77" s="142"/>
      <c r="D77" s="142"/>
      <c r="E77" s="95" t="s">
        <v>108</v>
      </c>
      <c r="F77" s="181">
        <f>SUM(F70:F76)</f>
        <v>0.1038</v>
      </c>
      <c r="G77" s="145">
        <f>SUM(G70:G76)</f>
        <v>201.82872</v>
      </c>
      <c r="H77" s="85"/>
      <c r="I77" s="210"/>
      <c r="J77" s="208"/>
      <c r="K77" s="209"/>
      <c r="L77" s="85"/>
      <c r="M77" s="85"/>
      <c r="N77" s="85"/>
      <c r="O77" s="85"/>
      <c r="P77" s="85"/>
      <c r="Q77" s="85"/>
      <c r="R77" s="85"/>
      <c r="S77" s="85"/>
      <c r="T77" s="85"/>
      <c r="U77" s="220"/>
      <c r="V77" s="220"/>
      <c r="W77" s="220"/>
    </row>
    <row r="78" spans="2:23" ht="24.95" customHeight="1" x14ac:dyDescent="0.35">
      <c r="B78" s="134" t="s">
        <v>20</v>
      </c>
      <c r="C78" s="373" t="s">
        <v>107</v>
      </c>
      <c r="D78" s="374"/>
      <c r="E78" s="374"/>
      <c r="F78" s="418"/>
      <c r="G78" s="103">
        <f>G77*F44</f>
        <v>80.327830560000024</v>
      </c>
      <c r="H78" s="85"/>
      <c r="I78" s="210"/>
      <c r="J78" s="208"/>
      <c r="K78" s="209"/>
      <c r="L78" s="85"/>
      <c r="M78" s="85"/>
      <c r="N78" s="85"/>
      <c r="O78" s="85"/>
      <c r="P78" s="85"/>
      <c r="Q78" s="85"/>
      <c r="R78" s="85"/>
      <c r="S78" s="85"/>
      <c r="T78" s="85"/>
      <c r="U78" s="220"/>
      <c r="V78" s="220"/>
      <c r="W78" s="220"/>
    </row>
    <row r="79" spans="2:23" ht="24.95" customHeight="1" thickBot="1" x14ac:dyDescent="0.4">
      <c r="B79" s="115"/>
      <c r="C79" s="116"/>
      <c r="D79" s="116"/>
      <c r="E79" s="390" t="s">
        <v>29</v>
      </c>
      <c r="F79" s="391"/>
      <c r="G79" s="160">
        <f>G77+G78</f>
        <v>282.15655056000003</v>
      </c>
      <c r="H79" s="85"/>
      <c r="I79" s="301" t="s">
        <v>262</v>
      </c>
      <c r="J79" s="215"/>
      <c r="K79" s="236"/>
      <c r="L79" s="85"/>
      <c r="M79" s="85"/>
      <c r="N79" s="85"/>
      <c r="O79" s="85"/>
      <c r="P79" s="85"/>
      <c r="Q79" s="85"/>
      <c r="R79" s="85"/>
      <c r="S79" s="85"/>
      <c r="T79" s="85"/>
      <c r="U79" s="220"/>
      <c r="V79" s="220"/>
      <c r="W79" s="220"/>
    </row>
    <row r="80" spans="2:23" ht="27" customHeight="1" x14ac:dyDescent="0.4">
      <c r="B80" s="392"/>
      <c r="C80" s="374"/>
      <c r="D80" s="374"/>
      <c r="E80" s="374"/>
      <c r="F80" s="374"/>
      <c r="G80" s="37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220"/>
      <c r="V80" s="220"/>
      <c r="W80" s="220"/>
    </row>
    <row r="81" spans="2:24" ht="24.95" customHeight="1" thickBot="1" x14ac:dyDescent="0.4">
      <c r="B81" s="393" t="s">
        <v>30</v>
      </c>
      <c r="C81" s="390"/>
      <c r="D81" s="390"/>
      <c r="E81" s="390"/>
      <c r="F81" s="390"/>
      <c r="G81" s="394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220"/>
      <c r="V81" s="220"/>
      <c r="W81" s="220"/>
    </row>
    <row r="82" spans="2:24" ht="24.95" customHeight="1" x14ac:dyDescent="0.35">
      <c r="B82" s="162" t="s">
        <v>152</v>
      </c>
      <c r="C82" s="441" t="s">
        <v>153</v>
      </c>
      <c r="D82" s="441"/>
      <c r="E82" s="441"/>
      <c r="F82" s="441"/>
      <c r="G82" s="176" t="s">
        <v>67</v>
      </c>
      <c r="H82" s="85"/>
      <c r="I82" s="86" t="s">
        <v>58</v>
      </c>
      <c r="J82" s="182"/>
      <c r="K82" s="231"/>
      <c r="L82" s="231"/>
      <c r="M82" s="231"/>
      <c r="N82" s="231"/>
      <c r="O82" s="231"/>
      <c r="P82" s="231"/>
      <c r="Q82" s="231"/>
      <c r="R82" s="231"/>
      <c r="S82" s="231"/>
      <c r="T82" s="231"/>
      <c r="U82" s="220"/>
      <c r="V82" s="220"/>
      <c r="W82" s="220"/>
    </row>
    <row r="83" spans="2:24" ht="24.95" customHeight="1" x14ac:dyDescent="0.35">
      <c r="B83" s="134" t="s">
        <v>6</v>
      </c>
      <c r="C83" s="438" t="s">
        <v>31</v>
      </c>
      <c r="D83" s="439"/>
      <c r="E83" s="439"/>
      <c r="F83" s="440"/>
      <c r="G83" s="103">
        <v>0</v>
      </c>
      <c r="H83" s="85"/>
      <c r="I83" s="493" t="s">
        <v>245</v>
      </c>
      <c r="J83" s="221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220"/>
      <c r="V83" s="220"/>
      <c r="W83" s="220"/>
    </row>
    <row r="84" spans="2:24" ht="24.95" customHeight="1" x14ac:dyDescent="0.35">
      <c r="B84" s="134" t="s">
        <v>7</v>
      </c>
      <c r="C84" s="438" t="s">
        <v>169</v>
      </c>
      <c r="D84" s="439"/>
      <c r="E84" s="439"/>
      <c r="F84" s="440"/>
      <c r="G84" s="103">
        <v>0</v>
      </c>
      <c r="H84" s="85"/>
      <c r="I84" s="493"/>
      <c r="J84" s="221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220"/>
      <c r="V84" s="220"/>
      <c r="W84" s="220"/>
    </row>
    <row r="85" spans="2:24" ht="24.95" customHeight="1" x14ac:dyDescent="0.4">
      <c r="B85" s="134" t="s">
        <v>8</v>
      </c>
      <c r="C85" s="445" t="s">
        <v>32</v>
      </c>
      <c r="D85" s="446"/>
      <c r="E85" s="446"/>
      <c r="F85" s="447"/>
      <c r="G85" s="135">
        <v>0</v>
      </c>
      <c r="H85" s="85"/>
      <c r="I85" s="90"/>
      <c r="J85" s="221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220"/>
      <c r="V85" s="220"/>
      <c r="W85" s="220"/>
    </row>
    <row r="86" spans="2:24" ht="24.95" customHeight="1" x14ac:dyDescent="0.4">
      <c r="B86" s="134" t="s">
        <v>9</v>
      </c>
      <c r="C86" s="445" t="s">
        <v>326</v>
      </c>
      <c r="D86" s="446"/>
      <c r="E86" s="446"/>
      <c r="F86" s="447"/>
      <c r="G86" s="135">
        <v>0</v>
      </c>
      <c r="H86" s="85"/>
      <c r="I86" s="90"/>
      <c r="J86" s="221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220"/>
      <c r="V86" s="220"/>
      <c r="W86" s="220"/>
    </row>
    <row r="87" spans="2:24" ht="24.95" customHeight="1" x14ac:dyDescent="0.35">
      <c r="B87" s="134" t="s">
        <v>10</v>
      </c>
      <c r="C87" s="445" t="s">
        <v>327</v>
      </c>
      <c r="D87" s="446"/>
      <c r="E87" s="446"/>
      <c r="F87" s="447"/>
      <c r="G87" s="135">
        <v>0</v>
      </c>
      <c r="H87" s="85"/>
      <c r="I87" s="90"/>
      <c r="J87" s="221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220"/>
      <c r="V87" s="220"/>
      <c r="W87" s="220"/>
    </row>
    <row r="88" spans="2:24" ht="24.95" customHeight="1" thickBot="1" x14ac:dyDescent="0.45">
      <c r="B88" s="134" t="s">
        <v>12</v>
      </c>
      <c r="C88" s="438" t="s">
        <v>11</v>
      </c>
      <c r="D88" s="439"/>
      <c r="E88" s="439"/>
      <c r="F88" s="440"/>
      <c r="G88" s="157">
        <v>0</v>
      </c>
      <c r="H88" s="85"/>
      <c r="I88" s="113" t="s">
        <v>154</v>
      </c>
      <c r="J88" s="221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220"/>
      <c r="V88" s="220"/>
      <c r="W88" s="220"/>
    </row>
    <row r="89" spans="2:24" ht="24.95" customHeight="1" x14ac:dyDescent="0.35">
      <c r="B89" s="115"/>
      <c r="C89" s="116"/>
      <c r="D89" s="116"/>
      <c r="E89" s="390" t="s">
        <v>51</v>
      </c>
      <c r="F89" s="391"/>
      <c r="G89" s="160">
        <f>SUM(G83:G88)</f>
        <v>0</v>
      </c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220"/>
      <c r="V89" s="220"/>
      <c r="W89" s="220"/>
    </row>
    <row r="90" spans="2:24" ht="21" x14ac:dyDescent="0.4">
      <c r="B90" s="184"/>
      <c r="C90" s="89"/>
      <c r="D90" s="89"/>
      <c r="E90" s="185"/>
      <c r="F90" s="185"/>
      <c r="G90" s="186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220"/>
      <c r="V90" s="220"/>
      <c r="W90" s="220"/>
    </row>
    <row r="91" spans="2:24" ht="24.95" customHeight="1" thickBot="1" x14ac:dyDescent="0.4">
      <c r="B91" s="393" t="s">
        <v>33</v>
      </c>
      <c r="C91" s="390"/>
      <c r="D91" s="390"/>
      <c r="E91" s="390"/>
      <c r="F91" s="390"/>
      <c r="G91" s="394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220"/>
      <c r="V91" s="220"/>
      <c r="W91" s="220"/>
    </row>
    <row r="92" spans="2:24" ht="75.75" customHeight="1" x14ac:dyDescent="0.35">
      <c r="B92" s="162" t="s">
        <v>118</v>
      </c>
      <c r="C92" s="187" t="s">
        <v>119</v>
      </c>
      <c r="D92" s="187" t="s">
        <v>139</v>
      </c>
      <c r="E92" s="187" t="s">
        <v>125</v>
      </c>
      <c r="F92" s="187" t="s">
        <v>127</v>
      </c>
      <c r="G92" s="176" t="s">
        <v>67</v>
      </c>
      <c r="H92" s="85"/>
      <c r="I92" s="86" t="s">
        <v>58</v>
      </c>
      <c r="J92" s="87"/>
      <c r="K92" s="87"/>
      <c r="L92" s="182"/>
      <c r="M92" s="231"/>
      <c r="N92" s="231"/>
      <c r="O92" s="231"/>
      <c r="P92" s="231"/>
      <c r="Q92" s="231"/>
      <c r="R92" s="231"/>
      <c r="S92" s="231"/>
      <c r="T92" s="231"/>
      <c r="U92" s="220"/>
      <c r="V92" s="220"/>
      <c r="W92" s="220"/>
      <c r="X92" s="60"/>
    </row>
    <row r="93" spans="2:24" ht="42.75" customHeight="1" x14ac:dyDescent="0.35">
      <c r="B93" s="134" t="s">
        <v>6</v>
      </c>
      <c r="C93" s="188" t="s">
        <v>34</v>
      </c>
      <c r="D93" s="189">
        <f>G24+G56+G66+G79+G89</f>
        <v>4263.8837059999996</v>
      </c>
      <c r="E93" s="190"/>
      <c r="F93" s="191">
        <v>0.05</v>
      </c>
      <c r="G93" s="103">
        <f>D93*F93</f>
        <v>213.19418529999999</v>
      </c>
      <c r="H93" s="85"/>
      <c r="I93" s="460" t="s">
        <v>120</v>
      </c>
      <c r="J93" s="461"/>
      <c r="K93" s="492"/>
      <c r="L93" s="232"/>
      <c r="M93" s="233"/>
      <c r="N93" s="228"/>
      <c r="O93" s="228"/>
      <c r="P93" s="228"/>
      <c r="Q93" s="228"/>
      <c r="R93" s="228"/>
      <c r="S93" s="228"/>
      <c r="T93" s="228"/>
      <c r="U93" s="228"/>
      <c r="V93" s="228"/>
      <c r="W93" s="220"/>
      <c r="X93" s="60"/>
    </row>
    <row r="94" spans="2:24" ht="43.5" customHeight="1" x14ac:dyDescent="0.3">
      <c r="B94" s="134" t="s">
        <v>7</v>
      </c>
      <c r="C94" s="188" t="s">
        <v>35</v>
      </c>
      <c r="D94" s="189">
        <f>G24+G56+G66+G79+G89+G93</f>
        <v>4477.0778912999995</v>
      </c>
      <c r="E94" s="190"/>
      <c r="F94" s="191">
        <v>0.1</v>
      </c>
      <c r="G94" s="103">
        <f>D94*F94</f>
        <v>447.70778912999998</v>
      </c>
      <c r="H94" s="85"/>
      <c r="I94" s="426" t="s">
        <v>121</v>
      </c>
      <c r="J94" s="427"/>
      <c r="K94" s="451"/>
      <c r="L94" s="183"/>
      <c r="M94" s="89"/>
      <c r="N94" s="89"/>
      <c r="O94" s="89"/>
      <c r="P94" s="228"/>
      <c r="Q94" s="228"/>
      <c r="R94" s="228"/>
      <c r="S94" s="228"/>
      <c r="T94" s="228"/>
      <c r="U94" s="228"/>
      <c r="V94" s="228"/>
      <c r="W94" s="228"/>
      <c r="X94" s="72"/>
    </row>
    <row r="95" spans="2:24" ht="42.75" customHeight="1" x14ac:dyDescent="0.35">
      <c r="B95" s="134" t="s">
        <v>8</v>
      </c>
      <c r="C95" s="192" t="s">
        <v>128</v>
      </c>
      <c r="D95" s="193">
        <f>D93+G93+G94</f>
        <v>4924.785680429999</v>
      </c>
      <c r="E95" s="148"/>
      <c r="F95" s="151"/>
      <c r="G95" s="119">
        <f>D95/(1-E99)</f>
        <v>5549.0542878084498</v>
      </c>
      <c r="H95" s="85"/>
      <c r="I95" s="90" t="s">
        <v>140</v>
      </c>
      <c r="J95" s="91"/>
      <c r="K95" s="91"/>
      <c r="L95" s="183"/>
      <c r="M95" s="89"/>
      <c r="N95" s="89"/>
      <c r="O95" s="89"/>
      <c r="P95" s="89"/>
      <c r="Q95" s="89"/>
      <c r="R95" s="89"/>
      <c r="S95" s="89"/>
      <c r="T95" s="89"/>
      <c r="U95" s="220"/>
      <c r="V95" s="220"/>
      <c r="W95" s="220"/>
      <c r="X95" s="60"/>
    </row>
    <row r="96" spans="2:24" ht="24.95" customHeight="1" x14ac:dyDescent="0.35">
      <c r="B96" s="134" t="s">
        <v>9</v>
      </c>
      <c r="C96" s="99" t="s">
        <v>36</v>
      </c>
      <c r="D96" s="194"/>
      <c r="E96" s="195">
        <v>1.6500000000000001E-2</v>
      </c>
      <c r="F96" s="179"/>
      <c r="G96" s="119">
        <f>G95*E96</f>
        <v>91.559395748839421</v>
      </c>
      <c r="H96" s="85"/>
      <c r="I96" s="90" t="s">
        <v>156</v>
      </c>
      <c r="J96" s="91"/>
      <c r="K96" s="91"/>
      <c r="L96" s="183"/>
      <c r="M96" s="89"/>
      <c r="N96" s="89"/>
      <c r="O96" s="89"/>
      <c r="P96" s="89"/>
      <c r="Q96" s="89"/>
      <c r="R96" s="89"/>
      <c r="S96" s="89"/>
      <c r="T96" s="89"/>
      <c r="U96" s="220"/>
      <c r="V96" s="220"/>
      <c r="W96" s="220"/>
      <c r="X96" s="60"/>
    </row>
    <row r="97" spans="2:24" ht="24.95" customHeight="1" x14ac:dyDescent="0.35">
      <c r="B97" s="134" t="s">
        <v>9</v>
      </c>
      <c r="C97" s="99" t="s">
        <v>37</v>
      </c>
      <c r="D97" s="194"/>
      <c r="E97" s="195">
        <v>7.5999999999999998E-2</v>
      </c>
      <c r="F97" s="179"/>
      <c r="G97" s="119">
        <f>G95*E97</f>
        <v>421.7281258734422</v>
      </c>
      <c r="H97" s="85"/>
      <c r="I97" s="90" t="s">
        <v>156</v>
      </c>
      <c r="J97" s="91"/>
      <c r="K97" s="91"/>
      <c r="L97" s="183"/>
      <c r="M97" s="89"/>
      <c r="N97" s="89"/>
      <c r="O97" s="89"/>
      <c r="P97" s="89"/>
      <c r="Q97" s="89"/>
      <c r="R97" s="89"/>
      <c r="S97" s="89"/>
      <c r="T97" s="89"/>
      <c r="U97" s="220"/>
      <c r="V97" s="220"/>
      <c r="W97" s="220"/>
      <c r="X97" s="60"/>
    </row>
    <row r="98" spans="2:24" ht="24.95" customHeight="1" x14ac:dyDescent="0.35">
      <c r="B98" s="134" t="s">
        <v>12</v>
      </c>
      <c r="C98" s="99" t="s">
        <v>38</v>
      </c>
      <c r="D98" s="194"/>
      <c r="E98" s="196">
        <v>0.02</v>
      </c>
      <c r="F98" s="196"/>
      <c r="G98" s="119">
        <f>G95*E98</f>
        <v>110.98108575616899</v>
      </c>
      <c r="H98" s="85"/>
      <c r="I98" s="90" t="s">
        <v>137</v>
      </c>
      <c r="J98" s="91"/>
      <c r="K98" s="91"/>
      <c r="L98" s="183"/>
      <c r="M98" s="89"/>
      <c r="N98" s="89"/>
      <c r="O98" s="89"/>
      <c r="P98" s="89"/>
      <c r="Q98" s="89"/>
      <c r="R98" s="89"/>
      <c r="S98" s="89"/>
      <c r="T98" s="89"/>
      <c r="U98" s="220"/>
      <c r="V98" s="220"/>
      <c r="W98" s="220"/>
      <c r="X98" s="60"/>
    </row>
    <row r="99" spans="2:24" ht="24.95" customHeight="1" x14ac:dyDescent="0.4">
      <c r="B99" s="134"/>
      <c r="C99" s="99"/>
      <c r="D99" s="129" t="s">
        <v>126</v>
      </c>
      <c r="E99" s="199">
        <f>E96+E97+E98</f>
        <v>0.1125</v>
      </c>
      <c r="F99" s="196"/>
      <c r="G99" s="119"/>
      <c r="H99" s="85"/>
      <c r="I99" s="210"/>
      <c r="J99" s="208"/>
      <c r="K99" s="209"/>
      <c r="L99" s="85"/>
      <c r="M99" s="85"/>
      <c r="N99" s="85"/>
      <c r="O99" s="85"/>
      <c r="P99" s="85"/>
      <c r="Q99" s="85"/>
      <c r="R99" s="85"/>
      <c r="S99" s="85"/>
      <c r="T99" s="85"/>
      <c r="U99" s="220"/>
      <c r="V99" s="220"/>
      <c r="W99" s="220"/>
    </row>
    <row r="100" spans="2:24" ht="24.95" customHeight="1" thickBot="1" x14ac:dyDescent="0.4">
      <c r="B100" s="115"/>
      <c r="C100" s="116"/>
      <c r="D100" s="116"/>
      <c r="E100" s="472" t="s">
        <v>53</v>
      </c>
      <c r="F100" s="473"/>
      <c r="G100" s="117">
        <f>G93+G94+G96+G97+G98</f>
        <v>1285.1705818084506</v>
      </c>
      <c r="H100" s="85"/>
      <c r="I100" s="301" t="s">
        <v>262</v>
      </c>
      <c r="J100" s="215"/>
      <c r="K100" s="236"/>
      <c r="L100" s="85"/>
      <c r="M100" s="85"/>
      <c r="N100" s="85"/>
      <c r="O100" s="85"/>
      <c r="P100" s="85"/>
      <c r="Q100" s="85"/>
      <c r="R100" s="85"/>
      <c r="S100" s="85"/>
      <c r="T100" s="85"/>
      <c r="U100" s="220"/>
      <c r="V100" s="220"/>
      <c r="W100" s="220"/>
    </row>
    <row r="101" spans="2:24" ht="18" customHeight="1" thickBot="1" x14ac:dyDescent="0.45">
      <c r="B101" s="465"/>
      <c r="C101" s="466"/>
      <c r="D101" s="466"/>
      <c r="E101" s="466"/>
      <c r="F101" s="466"/>
      <c r="G101" s="467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220"/>
      <c r="V101" s="220"/>
      <c r="W101" s="220"/>
    </row>
    <row r="102" spans="2:24" ht="24.95" customHeight="1" x14ac:dyDescent="0.4">
      <c r="B102" s="468" t="s">
        <v>129</v>
      </c>
      <c r="C102" s="469"/>
      <c r="D102" s="469"/>
      <c r="E102" s="469"/>
      <c r="F102" s="469"/>
      <c r="G102" s="470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220"/>
      <c r="V102" s="220"/>
      <c r="W102" s="220"/>
    </row>
    <row r="103" spans="2:24" ht="24.95" customHeight="1" x14ac:dyDescent="0.35">
      <c r="B103" s="471" t="s">
        <v>130</v>
      </c>
      <c r="C103" s="441"/>
      <c r="D103" s="441"/>
      <c r="E103" s="441"/>
      <c r="F103" s="441"/>
      <c r="G103" s="201" t="s">
        <v>67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220"/>
      <c r="V103" s="220"/>
      <c r="W103" s="220"/>
    </row>
    <row r="104" spans="2:24" ht="24.95" customHeight="1" x14ac:dyDescent="0.35">
      <c r="B104" s="98" t="s">
        <v>6</v>
      </c>
      <c r="C104" s="438" t="s">
        <v>131</v>
      </c>
      <c r="D104" s="439"/>
      <c r="E104" s="439"/>
      <c r="F104" s="440"/>
      <c r="G104" s="119">
        <f>G24</f>
        <v>1944.4</v>
      </c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220"/>
      <c r="V104" s="220"/>
      <c r="W104" s="220"/>
    </row>
    <row r="105" spans="2:24" ht="24.95" customHeight="1" x14ac:dyDescent="0.35">
      <c r="B105" s="98" t="s">
        <v>7</v>
      </c>
      <c r="C105" s="438" t="s">
        <v>132</v>
      </c>
      <c r="D105" s="439"/>
      <c r="E105" s="439"/>
      <c r="F105" s="440"/>
      <c r="G105" s="119">
        <f>G56</f>
        <v>1907.7500061600001</v>
      </c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220"/>
      <c r="V105" s="220"/>
      <c r="W105" s="220"/>
    </row>
    <row r="106" spans="2:24" ht="24.95" customHeight="1" x14ac:dyDescent="0.35">
      <c r="B106" s="98" t="s">
        <v>8</v>
      </c>
      <c r="C106" s="438" t="s">
        <v>133</v>
      </c>
      <c r="D106" s="439"/>
      <c r="E106" s="439"/>
      <c r="F106" s="440"/>
      <c r="G106" s="103">
        <f>G66</f>
        <v>129.57714927999999</v>
      </c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220"/>
      <c r="V106" s="220"/>
      <c r="W106" s="220"/>
    </row>
    <row r="107" spans="2:24" ht="24.95" customHeight="1" x14ac:dyDescent="0.35">
      <c r="B107" s="98" t="s">
        <v>9</v>
      </c>
      <c r="C107" s="438" t="s">
        <v>134</v>
      </c>
      <c r="D107" s="439"/>
      <c r="E107" s="439"/>
      <c r="F107" s="440"/>
      <c r="G107" s="103">
        <f>G79</f>
        <v>282.15655056000003</v>
      </c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220"/>
      <c r="V107" s="220"/>
      <c r="W107" s="220"/>
    </row>
    <row r="108" spans="2:24" ht="24.95" customHeight="1" x14ac:dyDescent="0.35">
      <c r="B108" s="98" t="s">
        <v>10</v>
      </c>
      <c r="C108" s="438" t="s">
        <v>135</v>
      </c>
      <c r="D108" s="439"/>
      <c r="E108" s="439"/>
      <c r="F108" s="440"/>
      <c r="G108" s="103">
        <f>G89</f>
        <v>0</v>
      </c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220"/>
      <c r="V108" s="220"/>
      <c r="W108" s="220"/>
    </row>
    <row r="109" spans="2:24" ht="24.95" customHeight="1" thickBot="1" x14ac:dyDescent="0.4">
      <c r="B109" s="202" t="s">
        <v>12</v>
      </c>
      <c r="C109" s="462" t="s">
        <v>136</v>
      </c>
      <c r="D109" s="463"/>
      <c r="E109" s="463"/>
      <c r="F109" s="464"/>
      <c r="G109" s="203">
        <f>G100</f>
        <v>1285.1705818084506</v>
      </c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220"/>
      <c r="V109" s="220"/>
      <c r="W109" s="220"/>
    </row>
    <row r="110" spans="2:24" ht="30" customHeight="1" thickBot="1" x14ac:dyDescent="0.4">
      <c r="B110" s="204"/>
      <c r="C110" s="205"/>
      <c r="D110" s="490" t="s">
        <v>138</v>
      </c>
      <c r="E110" s="490"/>
      <c r="F110" s="491"/>
      <c r="G110" s="206">
        <f>SUM(G104:G109)</f>
        <v>5549.0542878084507</v>
      </c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220"/>
      <c r="V110" s="220"/>
      <c r="W110" s="220"/>
    </row>
    <row r="111" spans="2:24" ht="18" customHeight="1" x14ac:dyDescent="0.25">
      <c r="B111" s="3"/>
      <c r="C111" s="3"/>
      <c r="D111" s="3"/>
      <c r="E111" s="3"/>
      <c r="F111" s="4"/>
      <c r="G111" s="5"/>
    </row>
    <row r="112" spans="2:24" ht="20.25" x14ac:dyDescent="0.3">
      <c r="C112" s="13"/>
    </row>
    <row r="113" spans="3:14" x14ac:dyDescent="0.25"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sheetProtection deleteColumns="0"/>
  <mergeCells count="116">
    <mergeCell ref="I83:I84"/>
    <mergeCell ref="B1:G1"/>
    <mergeCell ref="B2:D2"/>
    <mergeCell ref="E2:G2"/>
    <mergeCell ref="B3:D3"/>
    <mergeCell ref="E3:G3"/>
    <mergeCell ref="B7:D7"/>
    <mergeCell ref="E7:G7"/>
    <mergeCell ref="B8:D8"/>
    <mergeCell ref="E8:G8"/>
    <mergeCell ref="B9:D9"/>
    <mergeCell ref="E9:G9"/>
    <mergeCell ref="B4:D4"/>
    <mergeCell ref="E4:G4"/>
    <mergeCell ref="B5:D5"/>
    <mergeCell ref="E5:G5"/>
    <mergeCell ref="B6:D6"/>
    <mergeCell ref="E6:G6"/>
    <mergeCell ref="B16:G16"/>
    <mergeCell ref="B17:G17"/>
    <mergeCell ref="B13:D14"/>
    <mergeCell ref="E13:G13"/>
    <mergeCell ref="E14:G14"/>
    <mergeCell ref="B15:D15"/>
    <mergeCell ref="E15:G15"/>
    <mergeCell ref="B10:D10"/>
    <mergeCell ref="E10:G10"/>
    <mergeCell ref="B11:D11"/>
    <mergeCell ref="E11:G11"/>
    <mergeCell ref="B12:G12"/>
    <mergeCell ref="C29:D29"/>
    <mergeCell ref="C30:D30"/>
    <mergeCell ref="C32:F32"/>
    <mergeCell ref="B34:G34"/>
    <mergeCell ref="C35:E35"/>
    <mergeCell ref="E24:F24"/>
    <mergeCell ref="B25:G25"/>
    <mergeCell ref="B26:G26"/>
    <mergeCell ref="B27:G27"/>
    <mergeCell ref="C28:E28"/>
    <mergeCell ref="C42:E42"/>
    <mergeCell ref="C43:E43"/>
    <mergeCell ref="B45:G45"/>
    <mergeCell ref="C46:F46"/>
    <mergeCell ref="C39:E39"/>
    <mergeCell ref="C40:E40"/>
    <mergeCell ref="C41:E41"/>
    <mergeCell ref="C36:E36"/>
    <mergeCell ref="C37:E37"/>
    <mergeCell ref="C38:E38"/>
    <mergeCell ref="C51:F51"/>
    <mergeCell ref="C52:F52"/>
    <mergeCell ref="C53:F53"/>
    <mergeCell ref="C54:F54"/>
    <mergeCell ref="B47:B48"/>
    <mergeCell ref="C47:C48"/>
    <mergeCell ref="G47:G48"/>
    <mergeCell ref="B49:B50"/>
    <mergeCell ref="C49:D50"/>
    <mergeCell ref="G49:G50"/>
    <mergeCell ref="I62:K62"/>
    <mergeCell ref="C63:E63"/>
    <mergeCell ref="C64:E64"/>
    <mergeCell ref="C60:E60"/>
    <mergeCell ref="I60:K60"/>
    <mergeCell ref="C61:E61"/>
    <mergeCell ref="I61:K61"/>
    <mergeCell ref="E56:F56"/>
    <mergeCell ref="B57:G57"/>
    <mergeCell ref="B58:G58"/>
    <mergeCell ref="C59:E59"/>
    <mergeCell ref="C73:E73"/>
    <mergeCell ref="C74:E74"/>
    <mergeCell ref="C75:E75"/>
    <mergeCell ref="C70:E70"/>
    <mergeCell ref="C71:E71"/>
    <mergeCell ref="C72:E72"/>
    <mergeCell ref="C65:E65"/>
    <mergeCell ref="B67:G67"/>
    <mergeCell ref="B68:G68"/>
    <mergeCell ref="C69:E69"/>
    <mergeCell ref="C85:F85"/>
    <mergeCell ref="C88:F88"/>
    <mergeCell ref="E89:F89"/>
    <mergeCell ref="C76:E76"/>
    <mergeCell ref="C78:F78"/>
    <mergeCell ref="E79:F79"/>
    <mergeCell ref="B80:G80"/>
    <mergeCell ref="B81:G81"/>
    <mergeCell ref="C82:F82"/>
    <mergeCell ref="C86:F86"/>
    <mergeCell ref="C87:F87"/>
    <mergeCell ref="I49:K50"/>
    <mergeCell ref="I1:K1"/>
    <mergeCell ref="D110:F110"/>
    <mergeCell ref="E100:F100"/>
    <mergeCell ref="D66:E66"/>
    <mergeCell ref="I29:K29"/>
    <mergeCell ref="I38:K38"/>
    <mergeCell ref="I47:K48"/>
    <mergeCell ref="I63:K63"/>
    <mergeCell ref="I65:K65"/>
    <mergeCell ref="I94:K94"/>
    <mergeCell ref="I93:K93"/>
    <mergeCell ref="C105:F105"/>
    <mergeCell ref="C106:F106"/>
    <mergeCell ref="C107:F107"/>
    <mergeCell ref="C108:F108"/>
    <mergeCell ref="C109:F109"/>
    <mergeCell ref="B101:G101"/>
    <mergeCell ref="B102:G102"/>
    <mergeCell ref="B103:F103"/>
    <mergeCell ref="C104:F104"/>
    <mergeCell ref="B91:G91"/>
    <mergeCell ref="C83:F83"/>
    <mergeCell ref="C84:F84"/>
  </mergeCells>
  <hyperlinks>
    <hyperlink ref="I83:I84" location="'UNIFORMES E EPI''S'!A1" display="Valor obtido na aba &quot;Uniformes e Epi's&quot;"/>
    <hyperlink ref="I66" r:id="rId1"/>
    <hyperlink ref="I79" r:id="rId2"/>
    <hyperlink ref="I100" r:id="rId3"/>
    <hyperlink ref="J2" location="RESUMO!A1" display="&lt;- Resumo"/>
  </hyperlinks>
  <pageMargins left="0.511811024" right="0.511811024" top="0.78740157499999996" bottom="0.78740157499999996" header="0.31496062000000002" footer="0.31496062000000002"/>
  <pageSetup paperSize="9" scale="50" fitToHeight="0" orientation="portrait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30</vt:i4>
      </vt:variant>
    </vt:vector>
  </HeadingPairs>
  <TitlesOfParts>
    <vt:vector size="30" baseType="lpstr">
      <vt:lpstr>RESUMO</vt:lpstr>
      <vt:lpstr>UNIFORMES E EPI'S</vt:lpstr>
      <vt:lpstr>1 AUX ADM</vt:lpstr>
      <vt:lpstr>2 AUX LIMP. INSA. MÁX 12x36</vt:lpstr>
      <vt:lpstr>3 AUX LIMP. INSA. MÁX 12x36 NOT</vt:lpstr>
      <vt:lpstr>4 AUX LIMP. INSA. MÁX.</vt:lpstr>
      <vt:lpstr>5 AUX VETERINÁRIO 12x36</vt:lpstr>
      <vt:lpstr>6 AUXILIAR DE COZINHA</vt:lpstr>
      <vt:lpstr>7 COZINHEIRO </vt:lpstr>
      <vt:lpstr>8 COZINHEIRO 12x36 </vt:lpstr>
      <vt:lpstr>9 LACTARISTA</vt:lpstr>
      <vt:lpstr>10 MONITOR DE TRANSPORTE</vt:lpstr>
      <vt:lpstr>11 MOT AMBULÂNC 12x36 DIURNO</vt:lpstr>
      <vt:lpstr>12 MOT AMBULÂNC 12x36 NOTURNO</vt:lpstr>
      <vt:lpstr>13 MOT DE CAMINHÃO</vt:lpstr>
      <vt:lpstr>14 MOT DE ÔNIBUS</vt:lpstr>
      <vt:lpstr>15 MOTORISTA DE CARRO</vt:lpstr>
      <vt:lpstr>16 MOT CARRO TRANSP. PACIENTE</vt:lpstr>
      <vt:lpstr>17 MOT DE CARRO 12x36</vt:lpstr>
      <vt:lpstr>18 MOT DE CARRO 12x36 NOTURNO</vt:lpstr>
      <vt:lpstr>19 OP. DE MOV E ARM. CARGA</vt:lpstr>
      <vt:lpstr>20 OP. MAQUINA DE PINTAR</vt:lpstr>
      <vt:lpstr>21 CONTROL ACESSO 12x36</vt:lpstr>
      <vt:lpstr>22 CONTROL ACESSO</vt:lpstr>
      <vt:lpstr>23 RECEPCIONISTA</vt:lpstr>
      <vt:lpstr>24 TÉC INFORMÁTICA</vt:lpstr>
      <vt:lpstr>25 TRATORISTA</vt:lpstr>
      <vt:lpstr>26 AUX EDUC APOIO INCLUSIV </vt:lpstr>
      <vt:lpstr>27 BORRACHEIRO</vt:lpstr>
      <vt:lpstr>28 LAVADOR DE VEÍCULOS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cpd</dc:creator>
  <cp:lastModifiedBy>cpd</cp:lastModifiedBy>
  <cp:lastPrinted>2025-08-28T13:01:36Z</cp:lastPrinted>
  <dcterms:created xsi:type="dcterms:W3CDTF">2023-07-25T12:33:55Z</dcterms:created>
  <dcterms:modified xsi:type="dcterms:W3CDTF">2025-12-01T13:07:52Z</dcterms:modified>
</cp:coreProperties>
</file>