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30" windowHeight="2760" activeTab="1"/>
  </bookViews>
  <sheets>
    <sheet name="Detalhamento do BDI" sheetId="4" r:id="rId1"/>
    <sheet name="Itens Especificos " sheetId="6" r:id="rId2"/>
    <sheet name="Cronograma" sheetId="7" r:id="rId3"/>
    <sheet name="Curva ABC" sheetId="8" r:id="rId4"/>
  </sheets>
  <externalReferences>
    <externalReference r:id="rId5"/>
  </externalReferences>
  <definedNames>
    <definedName name="_xlnm.Print_Area" localSheetId="1">'Itens Especificos '!$A$1:$M$60</definedName>
  </definedNames>
  <calcPr calcId="145621"/>
</workbook>
</file>

<file path=xl/calcChain.xml><?xml version="1.0" encoding="utf-8"?>
<calcChain xmlns="http://schemas.openxmlformats.org/spreadsheetml/2006/main">
  <c r="D33" i="7" l="1"/>
  <c r="H21" i="7"/>
  <c r="D31" i="7"/>
  <c r="G31" i="7" s="1"/>
  <c r="D29" i="7"/>
  <c r="E29" i="7" s="1"/>
  <c r="D27" i="7"/>
  <c r="G27" i="7" s="1"/>
  <c r="D25" i="7"/>
  <c r="G25" i="7" s="1"/>
  <c r="D23" i="7"/>
  <c r="F23" i="7" s="1"/>
  <c r="D21" i="7"/>
  <c r="E21" i="7" s="1"/>
  <c r="D19" i="7"/>
  <c r="G19" i="7" s="1"/>
  <c r="B32" i="7"/>
  <c r="B30" i="7"/>
  <c r="B28" i="7"/>
  <c r="B26" i="7"/>
  <c r="B24" i="7"/>
  <c r="B22" i="7"/>
  <c r="B20" i="7"/>
  <c r="B18" i="7"/>
  <c r="G29" i="7" l="1"/>
  <c r="F29" i="7"/>
  <c r="F21" i="7"/>
  <c r="H23" i="7"/>
  <c r="F25" i="7"/>
  <c r="F31" i="7"/>
  <c r="G21" i="7"/>
  <c r="H29" i="7"/>
  <c r="E19" i="7"/>
  <c r="F27" i="7"/>
  <c r="H19" i="7"/>
  <c r="E23" i="7"/>
  <c r="E25" i="7"/>
  <c r="E27" i="7"/>
  <c r="E31" i="7"/>
  <c r="F19" i="7"/>
  <c r="G23" i="7"/>
  <c r="H25" i="7"/>
  <c r="H27" i="7"/>
  <c r="H31" i="7"/>
  <c r="L59" i="6"/>
  <c r="L60" i="6" s="1"/>
  <c r="K59" i="6"/>
  <c r="J59" i="6"/>
  <c r="G20" i="6"/>
  <c r="G19" i="6"/>
  <c r="E13" i="6"/>
  <c r="E12" i="6"/>
  <c r="E11" i="6"/>
  <c r="E10" i="6"/>
  <c r="E9" i="6"/>
  <c r="E8" i="6"/>
  <c r="E7" i="6"/>
  <c r="E6" i="6"/>
  <c r="E5" i="6"/>
  <c r="E4" i="6"/>
  <c r="E3" i="6"/>
  <c r="E2" i="6"/>
  <c r="J121" i="6"/>
  <c r="K121" i="6" s="1"/>
  <c r="L121" i="6" s="1"/>
  <c r="J116" i="6"/>
  <c r="K116" i="6" s="1"/>
  <c r="L116" i="6" s="1"/>
  <c r="J115" i="6"/>
  <c r="K115" i="6" s="1"/>
  <c r="L115" i="6" s="1"/>
  <c r="J114" i="6"/>
  <c r="K114" i="6" s="1"/>
  <c r="L114" i="6" s="1"/>
  <c r="J109" i="6"/>
  <c r="K109" i="6" s="1"/>
  <c r="L109" i="6" s="1"/>
  <c r="J108" i="6"/>
  <c r="K108" i="6" s="1"/>
  <c r="L108" i="6" s="1"/>
  <c r="J107" i="6"/>
  <c r="K107" i="6" s="1"/>
  <c r="L107" i="6" s="1"/>
  <c r="J106" i="6"/>
  <c r="K106" i="6" s="1"/>
  <c r="L106" i="6" s="1"/>
  <c r="J101" i="6"/>
  <c r="K101" i="6" s="1"/>
  <c r="L101" i="6" s="1"/>
  <c r="J100" i="6"/>
  <c r="K100" i="6" s="1"/>
  <c r="L100" i="6" s="1"/>
  <c r="J99" i="6"/>
  <c r="K99" i="6" s="1"/>
  <c r="L99" i="6" s="1"/>
  <c r="J98" i="6"/>
  <c r="K98" i="6" s="1"/>
  <c r="L98" i="6" s="1"/>
  <c r="J93" i="6"/>
  <c r="K93" i="6" s="1"/>
  <c r="L93" i="6" s="1"/>
  <c r="J92" i="6"/>
  <c r="K92" i="6" s="1"/>
  <c r="L92" i="6" s="1"/>
  <c r="J91" i="6"/>
  <c r="K91" i="6" s="1"/>
  <c r="L91" i="6" s="1"/>
  <c r="J90" i="6"/>
  <c r="K90" i="6" s="1"/>
  <c r="L90" i="6" s="1"/>
  <c r="J89" i="6"/>
  <c r="K89" i="6" s="1"/>
  <c r="L89" i="6" s="1"/>
  <c r="J84" i="6"/>
  <c r="K84" i="6" s="1"/>
  <c r="L84" i="6" s="1"/>
  <c r="J83" i="6"/>
  <c r="K83" i="6" s="1"/>
  <c r="L83" i="6" s="1"/>
  <c r="J82" i="6"/>
  <c r="K82" i="6" s="1"/>
  <c r="L82" i="6" s="1"/>
  <c r="J81" i="6"/>
  <c r="K81" i="6" s="1"/>
  <c r="L81" i="6" s="1"/>
  <c r="J76" i="6"/>
  <c r="K76" i="6" s="1"/>
  <c r="L76" i="6" s="1"/>
  <c r="J75" i="6"/>
  <c r="K75" i="6" s="1"/>
  <c r="L75" i="6" s="1"/>
  <c r="J74" i="6"/>
  <c r="K74" i="6" s="1"/>
  <c r="L74" i="6" s="1"/>
  <c r="J73" i="6"/>
  <c r="K73" i="6" s="1"/>
  <c r="L73" i="6" s="1"/>
  <c r="J72" i="6"/>
  <c r="K72" i="6" s="1"/>
  <c r="L72" i="6" s="1"/>
  <c r="J67" i="6"/>
  <c r="K67" i="6" s="1"/>
  <c r="L67" i="6" s="1"/>
  <c r="J66" i="6"/>
  <c r="K66" i="6" s="1"/>
  <c r="L66" i="6" s="1"/>
  <c r="J65" i="6"/>
  <c r="K65" i="6" s="1"/>
  <c r="L65" i="6" s="1"/>
  <c r="J64" i="6"/>
  <c r="K64" i="6" s="1"/>
  <c r="L64" i="6" s="1"/>
  <c r="L117" i="6" l="1"/>
  <c r="F12" i="6" s="1"/>
  <c r="L122" i="6"/>
  <c r="F13" i="6" s="1"/>
  <c r="L77" i="6"/>
  <c r="F7" i="6" s="1"/>
  <c r="L68" i="6"/>
  <c r="F6" i="6" s="1"/>
  <c r="L102" i="6"/>
  <c r="F10" i="6" s="1"/>
  <c r="L110" i="6"/>
  <c r="F11" i="6" s="1"/>
  <c r="L85" i="6"/>
  <c r="F8" i="6" s="1"/>
  <c r="L94" i="6"/>
  <c r="F9" i="6" s="1"/>
  <c r="J48" i="6" l="1"/>
  <c r="K48" i="6" s="1"/>
  <c r="L48" i="6" s="1"/>
  <c r="B14" i="7" l="1"/>
  <c r="B12" i="7"/>
  <c r="B10" i="7"/>
  <c r="G58" i="6" l="1"/>
  <c r="G57" i="6"/>
  <c r="G47" i="6"/>
  <c r="J47" i="6" l="1"/>
  <c r="K47" i="6" l="1"/>
  <c r="L47" i="6" s="1"/>
  <c r="J49" i="6"/>
  <c r="J45" i="6"/>
  <c r="J46" i="6"/>
  <c r="K45" i="6" l="1"/>
  <c r="L45" i="6" s="1"/>
  <c r="K46" i="6"/>
  <c r="L46" i="6" s="1"/>
  <c r="K49" i="6"/>
  <c r="L49" i="6" s="1"/>
  <c r="F2" i="4"/>
  <c r="J44" i="6" l="1"/>
  <c r="K44" i="6" l="1"/>
  <c r="L44" i="6" s="1"/>
  <c r="J42" i="6"/>
  <c r="J43" i="6"/>
  <c r="K43" i="6" l="1"/>
  <c r="L43" i="6" s="1"/>
  <c r="K42" i="6"/>
  <c r="L42" i="6" s="1"/>
  <c r="J58" i="6"/>
  <c r="J57" i="6"/>
  <c r="J56" i="6"/>
  <c r="J55" i="6"/>
  <c r="J54" i="6"/>
  <c r="J41" i="6"/>
  <c r="J40" i="6"/>
  <c r="J39" i="6"/>
  <c r="J38" i="6"/>
  <c r="J37" i="6"/>
  <c r="J36" i="6"/>
  <c r="J35" i="6"/>
  <c r="J34" i="6"/>
  <c r="J27" i="6"/>
  <c r="J28" i="6"/>
  <c r="J29" i="6"/>
  <c r="J26" i="6"/>
  <c r="J25" i="6"/>
  <c r="J20" i="6"/>
  <c r="K20" i="6" s="1"/>
  <c r="J19" i="6"/>
  <c r="K28" i="6" l="1"/>
  <c r="L28" i="6" s="1"/>
  <c r="K36" i="6"/>
  <c r="L36" i="6" s="1"/>
  <c r="K40" i="6"/>
  <c r="L40" i="6" s="1"/>
  <c r="K56" i="6"/>
  <c r="L56" i="6" s="1"/>
  <c r="K29" i="6"/>
  <c r="L29" i="6" s="1"/>
  <c r="K35" i="6"/>
  <c r="L35" i="6" s="1"/>
  <c r="K55" i="6"/>
  <c r="L55" i="6" s="1"/>
  <c r="K25" i="6"/>
  <c r="L25" i="6" s="1"/>
  <c r="K27" i="6"/>
  <c r="L27" i="6" s="1"/>
  <c r="K37" i="6"/>
  <c r="L37" i="6" s="1"/>
  <c r="K41" i="6"/>
  <c r="L41" i="6" s="1"/>
  <c r="K57" i="6"/>
  <c r="L57" i="6" s="1"/>
  <c r="K26" i="6"/>
  <c r="L26" i="6" s="1"/>
  <c r="K34" i="6"/>
  <c r="L34" i="6" s="1"/>
  <c r="K38" i="6"/>
  <c r="L38" i="6" s="1"/>
  <c r="K54" i="6"/>
  <c r="L54" i="6" s="1"/>
  <c r="K58" i="6"/>
  <c r="L58" i="6" s="1"/>
  <c r="K19" i="6"/>
  <c r="L19" i="6" s="1"/>
  <c r="K39" i="6"/>
  <c r="L39" i="6" s="1"/>
  <c r="L20" i="6"/>
  <c r="L21" i="6" l="1"/>
  <c r="F2" i="6" s="1"/>
  <c r="L50" i="6"/>
  <c r="F4" i="6" s="1"/>
  <c r="D15" i="7" s="1"/>
  <c r="D13" i="7"/>
  <c r="L30" i="6"/>
  <c r="F3" i="6" s="1"/>
  <c r="F5" i="6"/>
  <c r="D17" i="7"/>
  <c r="H17" i="7" s="1"/>
  <c r="F33" i="7"/>
  <c r="E33" i="7"/>
  <c r="H33" i="7"/>
  <c r="G33" i="7"/>
  <c r="F13" i="7" l="1"/>
  <c r="G13" i="7"/>
  <c r="E13" i="7"/>
  <c r="E17" i="7"/>
  <c r="F17" i="7"/>
  <c r="H13" i="7"/>
  <c r="F15" i="7"/>
  <c r="H15" i="7"/>
  <c r="G15" i="7"/>
  <c r="E15" i="7"/>
  <c r="G17" i="7"/>
  <c r="D11" i="7"/>
  <c r="F15" i="6"/>
  <c r="E11" i="7" l="1"/>
  <c r="G11" i="7"/>
  <c r="G35" i="7" s="1"/>
  <c r="F11" i="7"/>
  <c r="F35" i="7" s="1"/>
  <c r="H11" i="7"/>
  <c r="H35" i="7" s="1"/>
  <c r="E35" i="7" l="1"/>
  <c r="E37" i="7" s="1"/>
  <c r="F37" i="7" s="1"/>
  <c r="G37" i="7" s="1"/>
  <c r="H37" i="7" s="1"/>
  <c r="H34" i="7" s="1"/>
  <c r="F34" i="7" l="1"/>
  <c r="E34" i="7"/>
  <c r="E36" i="7" s="1"/>
  <c r="G34" i="7"/>
  <c r="F36" i="7" l="1"/>
  <c r="G36" i="7" s="1"/>
  <c r="H36" i="7" s="1"/>
</calcChain>
</file>

<file path=xl/sharedStrings.xml><?xml version="1.0" encoding="utf-8"?>
<sst xmlns="http://schemas.openxmlformats.org/spreadsheetml/2006/main" count="543" uniqueCount="259">
  <si>
    <t>LEGENDA</t>
  </si>
  <si>
    <t>PREENCHIMENTO AUTOMÁTICO</t>
  </si>
  <si>
    <t>COMPOSIÇÃO DO BDI</t>
  </si>
  <si>
    <t>GARANTIA (G) e SEGURO (S)</t>
  </si>
  <si>
    <t>RISCO ( R )</t>
  </si>
  <si>
    <t>DESPESAS FINANCEIRAS (DF)</t>
  </si>
  <si>
    <t>ADMINISTRAÇÃO CENTRAL (AC)</t>
  </si>
  <si>
    <t>LUCRO (L)</t>
  </si>
  <si>
    <t>TRIBUTOS (T)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</si>
  <si>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</si>
  <si>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</si>
  <si>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</si>
  <si>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</si>
  <si>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</si>
  <si>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</si>
  <si>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</si>
  <si>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BDI PROPOSTO:</t>
  </si>
  <si>
    <t>PREÇO TOTAL</t>
  </si>
  <si>
    <t>CUSTO UNITÁRIO (SEM BDI)</t>
  </si>
  <si>
    <t>VALOR UNITÁRIO (R$)</t>
  </si>
  <si>
    <t>PREENCHIMENTO OBRIGATÓRIO</t>
  </si>
  <si>
    <t>PREENCHIIMENTO FACULTATIVO</t>
  </si>
  <si>
    <t>PREÇO UNITÁRIO (COM BDI)</t>
  </si>
  <si>
    <t>Espaço para detalhamento da fórmula de cálculo utilizada para o BDI.</t>
  </si>
  <si>
    <t>M</t>
  </si>
  <si>
    <t>CALHA QUADRADA DE CHAPA DE ACO GALVANIZADA NUM 24, CORTE 100 CM</t>
  </si>
  <si>
    <t>00040784</t>
  </si>
  <si>
    <t>JOELHO, PVC SERIE R, 90 GRAUS, DN 100 MM, PARA ESGOTO PREDIAL</t>
  </si>
  <si>
    <t>00020157</t>
  </si>
  <si>
    <t>REMOÇÃO CALHAS E RUFOS, DE FORMA MANUAL, SEM REAPROVEITAMENTO. AF_09/2023</t>
  </si>
  <si>
    <t>104803</t>
  </si>
  <si>
    <t>M3XKM</t>
  </si>
  <si>
    <t>95877</t>
  </si>
  <si>
    <t>ED-48506</t>
  </si>
  <si>
    <t>96486</t>
  </si>
  <si>
    <t>M2</t>
  </si>
  <si>
    <t>RUFO EXTERNO/INTERNO DE CHAPA DE ACO GALVANIZADA NUM 26, CORTE 33 CM</t>
  </si>
  <si>
    <t>00001113</t>
  </si>
  <si>
    <t>ED-48428</t>
  </si>
  <si>
    <t>ED-48429</t>
  </si>
  <si>
    <t>ED-48402</t>
  </si>
  <si>
    <t>UNI</t>
  </si>
  <si>
    <t>ED-48446</t>
  </si>
  <si>
    <t>ED-48509</t>
  </si>
  <si>
    <t>7,94</t>
  </si>
  <si>
    <t>COBERTURA EM TELHA METÁLICA GALVANIZADA TRAPEZOIDAL, TIPO SIMPLES, ESP. 0,50MM, ACABAMENTO NATURAL, INCLUSIVE ACESSÓRIOS PARA FIXAÇÃO, FORNECIMENTO E INSTALAÇÃO</t>
  </si>
  <si>
    <t>ED-50266</t>
  </si>
  <si>
    <t>LIMPEZA FINAL PARA ENTREGA DA OBRA</t>
  </si>
  <si>
    <t>88317</t>
  </si>
  <si>
    <t>SOLDADOR COM ENCARGOS COMPLEMENTARES</t>
  </si>
  <si>
    <t>H</t>
  </si>
  <si>
    <t>BARRA CHATA DE ALUMÍNIO 7/8" X 1/8" X 3M</t>
  </si>
  <si>
    <t>ED-51019</t>
  </si>
  <si>
    <t>Item</t>
  </si>
  <si>
    <t>Quantidade</t>
  </si>
  <si>
    <t>Unidade</t>
  </si>
  <si>
    <t>Produto</t>
  </si>
  <si>
    <t>Valor Total</t>
  </si>
  <si>
    <t xml:space="preserve">SV </t>
  </si>
  <si>
    <t>SERVIÇOS PRELIMINARES</t>
  </si>
  <si>
    <t>DEMOLIÇÕES E REMOÇÕES</t>
  </si>
  <si>
    <t>SISTEMA DE COBERTURA</t>
  </si>
  <si>
    <t>DRENAGEM PLUVIAL</t>
  </si>
  <si>
    <t>ITEM 1</t>
  </si>
  <si>
    <t>1.1</t>
  </si>
  <si>
    <t xml:space="preserve"> 1.2</t>
  </si>
  <si>
    <t>ITEM 2</t>
  </si>
  <si>
    <t>2.1</t>
  </si>
  <si>
    <t>2.2</t>
  </si>
  <si>
    <t>2.3</t>
  </si>
  <si>
    <t>2.4</t>
  </si>
  <si>
    <t>2.5</t>
  </si>
  <si>
    <t>ITEM 3</t>
  </si>
  <si>
    <t>3.1</t>
  </si>
  <si>
    <t>3.3</t>
  </si>
  <si>
    <t>3.4</t>
  </si>
  <si>
    <t>3.5</t>
  </si>
  <si>
    <t>3.7</t>
  </si>
  <si>
    <t>3.6</t>
  </si>
  <si>
    <t>3.8</t>
  </si>
  <si>
    <t>ITEM 4</t>
  </si>
  <si>
    <t>4.1</t>
  </si>
  <si>
    <t>4.2</t>
  </si>
  <si>
    <t>4.3</t>
  </si>
  <si>
    <t>4.4</t>
  </si>
  <si>
    <t>4.5</t>
  </si>
  <si>
    <t>ITEM 5</t>
  </si>
  <si>
    <t>5.1</t>
  </si>
  <si>
    <t>BOMBEIRO/ENCANADOR COM ENCARGOS COMPLEMENTARES</t>
  </si>
  <si>
    <t>ED-50374</t>
  </si>
  <si>
    <t>00000142</t>
  </si>
  <si>
    <t>310ML</t>
  </si>
  <si>
    <t>3.9</t>
  </si>
  <si>
    <t>3.10</t>
  </si>
  <si>
    <t>00012869</t>
  </si>
  <si>
    <t>00000246</t>
  </si>
  <si>
    <t>3.11</t>
  </si>
  <si>
    <t>3.12</t>
  </si>
  <si>
    <t>00010999</t>
  </si>
  <si>
    <t>kg</t>
  </si>
  <si>
    <t>M2XMES</t>
  </si>
  <si>
    <t>00020193</t>
  </si>
  <si>
    <t>00006212</t>
  </si>
  <si>
    <t>3.13</t>
  </si>
  <si>
    <t>3.14</t>
  </si>
  <si>
    <t>UN</t>
  </si>
  <si>
    <t>94216</t>
  </si>
  <si>
    <t>92616</t>
  </si>
  <si>
    <t>00006110</t>
  </si>
  <si>
    <t>00020065</t>
  </si>
  <si>
    <t>00001844</t>
  </si>
  <si>
    <t>CRONOGRAMA FÍSICO-FINANCEIRO</t>
  </si>
  <si>
    <t>Data:</t>
  </si>
  <si>
    <t>Empresa projetista:</t>
  </si>
  <si>
    <t>Projeto:</t>
  </si>
  <si>
    <t>BDI 1:</t>
  </si>
  <si>
    <t>BDI 2:</t>
  </si>
  <si>
    <t>Descrição</t>
  </si>
  <si>
    <t>Total Por Etapa</t>
  </si>
  <si>
    <t>30 DIAS</t>
  </si>
  <si>
    <t>60 DIAS</t>
  </si>
  <si>
    <t>90 DIAS</t>
  </si>
  <si>
    <t>120 DIAS</t>
  </si>
  <si>
    <t>Custo</t>
  </si>
  <si>
    <t>Porcentagem Acumulada</t>
  </si>
  <si>
    <t>Secretaria Municipal de Trânsito e Transporte</t>
  </si>
  <si>
    <t>Matheus Deigo Alves de Oliveira</t>
  </si>
  <si>
    <t xml:space="preserve">
</t>
  </si>
  <si>
    <t xml:space="preserve">             Porcentagem</t>
  </si>
  <si>
    <t xml:space="preserve"> Custo Acumulado</t>
  </si>
  <si>
    <t>3.15</t>
  </si>
  <si>
    <t>3.16</t>
  </si>
  <si>
    <t>ED-50497</t>
  </si>
  <si>
    <t>3.2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</si>
  <si>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Total </t>
  </si>
  <si>
    <t>SETOP Agosto/2023</t>
  </si>
  <si>
    <t>SINAPI 
Dezembro/ 2024</t>
  </si>
  <si>
    <t>LOCACAO DE ANDAIME METALICO TIPO FACHADEIRO, PECAS COM APROXIMADAMENTE 1,20 M DE LARGURA E 2,0 M DE ALTURA, INCLUINDO DIAGONAIS EM X, BARRAS DE LIGACAO, SAPATAS E DEMAIS ITENS NECESSARIOS A MONTAGEM (NAO INCLUI INSTALACAO)</t>
  </si>
  <si>
    <t>97063</t>
  </si>
  <si>
    <t>MONTAGEM E DESMONTAGEM DE ANDAIME MODULAR FACHADEIRO, COM PISO METÁLICO, PARA EDIFÍCIOS COM MULTIPLOS PAVIMENTOS (EXCLUSIVE ANDAIME E LIMPEZA). AF_03/2024</t>
  </si>
  <si>
    <t xml:space="preserve">REMOÇÃO MANUAL DE RUFO METÁLICO, COM REAPROVEITAMENTO, INCLUSIVE AFASTAMENTO E EMPILHAMENTO, EXCLUSIVE TRANSPORTE E RETIRADA DO
MATERIAL REMOVIDO NÃO REAPROVEITÁVEL
</t>
  </si>
  <si>
    <t>REMOÇÃO MANUAL DE TELHA METÁLICA OU PVC, COM REAPROVEITAMENTO, INCLUSIVE AFASTAMENTO E EMPILHAMENTO, EXCLUSIVE TRANSPORTE E RETIRADA DO MATERIAL REMOVIDO NÃO REAPROVEITÁVEL</t>
  </si>
  <si>
    <t>REMOÇÃO MANUAL DE CONDUTOR EM PVC OU METÁLICO, COM REAPROVEITAMENTO, INCLUSIVE AFASTAMENTO E EMPILHAMENTO, EXCLUSIVE TRANSPORTE E RETIRADA DO MATERIAL REMOVIDO NÃO REAPROVEITÁVEL</t>
  </si>
  <si>
    <t>TRANSPORTE COM CAMINHÃO BASCULANTE DE 18 M³, EM VIA URBANA PAVIMENTADA, DMT ATÉ 30 KM (UNIDADE: M3XKM). AF_07/2020</t>
  </si>
  <si>
    <t>COBERTURA EM TELHA METÁLICA GALVANIZADA TRAPEZOIDAL, TIPO DUPLA TERMOACÚSTICA COM DUAS FACES TRAPEZOIDAIS, ESP. 0,43MM, PREENCHIMENTO EM POLIESTIRENO EXPANDIDO/ ISOPOR COM ESP. 30MM, ACABAMENTO NATURAL, INCLUSIVE ACESSÓRIOS PARA FIXAÇÃO, FORNECIMENTO E INSTALAÇÃO</t>
  </si>
  <si>
    <t>CUMEEIRA GALVANIZADA TRAPEZOIDAL, TIPO SIMPLES, ESP. 0,50MM, ACABAMENTO NATURAL, INCLUSIVE ACESSÓRIOS PARA FIXAÇÃO, FORNECIMENTO E INSTALAÇÃO</t>
  </si>
  <si>
    <t>FORRO EM RÉGUAS DE PVC, LISO, PARA AMBIENTES COMERCIAIS, INCLUSIVE ESTRUTURA BIDIRECIONAL DE FIXAÇÃO. AF_08/2023_PS</t>
  </si>
  <si>
    <t xml:space="preserve">SELANTE ELASTICO MONOCOMPONENTE A BASE DE POLIURETANO (PU) PARA JUNTAS
</t>
  </si>
  <si>
    <t>ELETRODO REVESTIDO AWS - E6013, DIAMETRO IGUAL A 4,00 MM</t>
  </si>
  <si>
    <t>TABUA *2,5 X 30 CM EM PINUS, MISTA OU EQUIVALENTE DA REGIAO - BRUTA</t>
  </si>
  <si>
    <t>FABRICAÇÃO E INSTALAÇÃO DE TESOURA INTEIRA EM AÇO, VÃO DE 10 M, PARA TELHA ONDULADA DE FIBROCIMENTO, METÁLICA, PLÁSTICA OU TERMOACÚSTICA, INCLUSO IÇAMENTO. AF_07/2019</t>
  </si>
  <si>
    <t>TELHAMENTO COM TELHA METÁLICA TERMOACÚSTICA E = 30 MM, COM ATÉ 2 ÁGUAS, INCLUSO IÇAMENTO. AF_07/2019</t>
  </si>
  <si>
    <t>PINTURA ESMALTE EM ESTRUTURA METÁLICA, DUAS (2) DEMÃOS,
INCLUSIVE UMA (1) DEMÃO FUNDO ANTICORROSIVO</t>
  </si>
  <si>
    <t>SERRALHEIRO (HORISTA)</t>
  </si>
  <si>
    <t>TUBO PVC SERIE NORMAL, DN 150 MM, PARA ESGOTO PREDIAL (NBR 5688)</t>
  </si>
  <si>
    <t>CURVA LONGA PVC, PB, JE, 45 GRAUS, DN 150 MM, PARA REDE COLETORA ESGOTO</t>
  </si>
  <si>
    <t>TELHADOR / TELHADISTA (HORISTA)</t>
  </si>
  <si>
    <t>AUXILIAR DE ENCANADOR OU BOMBEIRO HIDRAULICO (HORISTA)</t>
  </si>
  <si>
    <t>TESTEIRAS METÁLICAS (FECHAMENTO COBERTURA)</t>
  </si>
  <si>
    <t>ED-50265</t>
  </si>
  <si>
    <t>LAVAGEM DE FACHADA COM HIDROJATEAMENTO, EXCLUSIVE ANDAIME METÁLICO, TIPO FIXO/TORRE/SUSPENSO, PARA FACHADA</t>
  </si>
  <si>
    <t>ED-50508</t>
  </si>
  <si>
    <t>LIXAMENTO MANUAL EM SUPERFÍCIE METÁLICA PARA REMOÇÃO
DE TINTA</t>
  </si>
  <si>
    <t>100721</t>
  </si>
  <si>
    <t>PINTURA COM TINTA ALQUÍDICA DE FUNDO (TIPO ZARCÃO) PULVERIZADA SOBRE SUPERFÍCIES METÁLICAS (EXCETO PERFIL) EXECUTADO EM OBRA (POR DEMÃO). AF_01/2020_PE</t>
  </si>
  <si>
    <t>100759</t>
  </si>
  <si>
    <t>PINTURA COM TINTA ALQUÍDICA DE ACABAMENTO (ESMALTE SINTÉTICO BRILHANTE) PULVERIZADA SOBRE SUPERFÍCIES METÁLICAS (EXCETO PERFIL) EXECUTADO EM OBRA (02 DEMÃOS). AF_01/2020_PE</t>
  </si>
  <si>
    <t xml:space="preserve">Total </t>
  </si>
  <si>
    <t xml:space="preserve">ESQUADRIAS METÁLICAS </t>
  </si>
  <si>
    <t>100746</t>
  </si>
  <si>
    <t>PINTURA COM TINTA ALQUÍDICA DE ACABAMENTO (ESMALTE SINTÉTICO BRILHANTE) APLICADA A ROLO OU PINCEL SOBRE SUPERFÍCIES METÁLICAS (EXCETO PERFIL) EXECUTADO EM OBRA (POR DEMÃO)</t>
  </si>
  <si>
    <t>102164</t>
  </si>
  <si>
    <t>INSTALAÇÃO DE VIDRO LISO INCOLOR, E = 5 MM, EM ESQUADRIA DE ALUMÍNIO OU PVC, FIXADO COM BAGUETE. AF_01/2021_PS</t>
  </si>
  <si>
    <t>88275</t>
  </si>
  <si>
    <t>MONTADOR (TUBO AÇO/EQUIPAMENTOS) COM ENCARGOS COMPLEMENTARES</t>
  </si>
  <si>
    <t>BASE DE COLUNAS E GUIAS</t>
  </si>
  <si>
    <t>ED-50505</t>
  </si>
  <si>
    <t>LIXAMENTO MANUAL EM PAREDE PARA REMOÇÃO DE TINTA</t>
  </si>
  <si>
    <t>PINTURA LATEX ACRILICA STANDARD, APLICAÇÃO MANUAL EM PAREDES, DUAS DEMÃOS. AF_04/2023</t>
  </si>
  <si>
    <t>PINTURA DE SINALIZAÇÃO VERTICAL DE SEGURANÇA, FAIXAS AMARELA E PRETA APLICAÇÃO MANUAL, 2 DEMÃOS. AF_05/2021</t>
  </si>
  <si>
    <t>PAREDES CIRCULAÇÃO EXTERNA</t>
  </si>
  <si>
    <t>ED-50732</t>
  </si>
  <si>
    <t>EMBOÇO COM ARGAMASSA, TRAÇO 1:6 (CIMENTO E AREIA), ESP. 20MM, APLICAÇÃO MANUAL, INCLUSIVE ARGAMASSA COM PREPARO MECANIZADO, EXCLUSIVE CHAPISCO</t>
  </si>
  <si>
    <t>APLICAÇÃO MANUAL DE MASSA ACRÍLICA EM PAREDES EXTERNAS DE CASAS, UMA DEMÃO. AF_03/2025</t>
  </si>
  <si>
    <t>PAREDES CIRCULAÇÃO INTERNA</t>
  </si>
  <si>
    <t>SETOP AGOSTO/2023</t>
  </si>
  <si>
    <t>5.2</t>
  </si>
  <si>
    <t>5.3</t>
  </si>
  <si>
    <t>96130</t>
  </si>
  <si>
    <t>APLICAÇÃO MANUAL DE MASSA ACRÍLICA EM PAREDES EXTERNAS DE CASAS, UMA DEMÃO. AF_03/2024</t>
  </si>
  <si>
    <t>5.4</t>
  </si>
  <si>
    <t>TETO - LAJE DE CIRCULAÇÃO</t>
  </si>
  <si>
    <t>ITEM 6</t>
  </si>
  <si>
    <t>6.1</t>
  </si>
  <si>
    <t>6.2</t>
  </si>
  <si>
    <t>ED-50506</t>
  </si>
  <si>
    <t>LIXAMENTO MANUAL EM TETO PARA REMOÇÃO DE TINTA</t>
  </si>
  <si>
    <t>6.3</t>
  </si>
  <si>
    <t>ED-50476</t>
  </si>
  <si>
    <t>EMASSAMENTO EM TETO COM MASSA ACRÍLICA, DUAS (2)DEMÃOS, INCLUSIVE LIXAMENTO PARA PINTURA</t>
  </si>
  <si>
    <t>6.4</t>
  </si>
  <si>
    <t>88488</t>
  </si>
  <si>
    <t>PINTURA LÁTEX ACRÍLICA PREMIUM, APLICAÇÃO MANUAL EM TETO, DUAS DEMÃOS.AF_04/2023</t>
  </si>
  <si>
    <t>PORTAS DE MADEIRA</t>
  </si>
  <si>
    <t>ITEM 7</t>
  </si>
  <si>
    <t>7.1</t>
  </si>
  <si>
    <t>ED-50507</t>
  </si>
  <si>
    <t>LIXAMENTO MANUAL EM SUPERFÍCIE DE MADEIRA PARA
REMOÇÃO DE TINTA</t>
  </si>
  <si>
    <t>7.2</t>
  </si>
  <si>
    <t>102213</t>
  </si>
  <si>
    <t>PINTURA VERNIZ (INCOLOR) ALQUÍDICO EM MADEIRA, USO INTERNO E EXTERNO, 2 DEMÃOS. AF_01/2021</t>
  </si>
  <si>
    <t>7.3</t>
  </si>
  <si>
    <t>ITEM 8</t>
  </si>
  <si>
    <t>8.1</t>
  </si>
  <si>
    <t>8.2</t>
  </si>
  <si>
    <t>8.3</t>
  </si>
  <si>
    <t>ITEM 9</t>
  </si>
  <si>
    <t>ITEM 10</t>
  </si>
  <si>
    <t>ITEM 11</t>
  </si>
  <si>
    <t>ITEM 12</t>
  </si>
  <si>
    <t xml:space="preserve">SERVIÇOS FINAIS </t>
  </si>
  <si>
    <t xml:space="preserve">120 Dias de trabalho </t>
  </si>
  <si>
    <t>4.6</t>
  </si>
  <si>
    <t>6.5</t>
  </si>
  <si>
    <t>7.4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</si>
  <si>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</si>
  <si>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</si>
  <si>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</si>
  <si>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</si>
  <si>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</si>
  <si>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</si>
  <si>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</si>
  <si>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</si>
  <si>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</si>
  <si>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</si>
  <si>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</si>
  <si>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</si>
  <si>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</si>
  <si>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12.3</t>
  </si>
  <si>
    <t>ABRACADEIRA EM ACO PARA AMARRACAO DE ELETRODUTOS, TIPO ECONOMICA (GOTA),COM 8"</t>
  </si>
  <si>
    <t>00039158</t>
  </si>
  <si>
    <r>
      <rPr>
        <b/>
        <sz val="9"/>
        <rFont val="Arial"/>
        <family val="2"/>
      </rPr>
      <t xml:space="preserve">Bancos:
</t>
    </r>
    <r>
      <rPr>
        <sz val="9"/>
        <rFont val="Arial MT"/>
        <family val="2"/>
      </rPr>
      <t>SINAPI: 12/2024 Minas Gerais
SETOP: 08/2023 Minas Gerais</t>
    </r>
  </si>
  <si>
    <t>Assessor de Engenharia De Trânsito</t>
  </si>
  <si>
    <t>Eng. Civil CREA-MG: 142290453-9</t>
  </si>
  <si>
    <t>CRONOGRAMA FÍSICO-FINANCEIRO DE PROJETO EXECUTIVO - REVITALIZAÇÃO DO TERMINAL RODOVIÁRIO</t>
  </si>
  <si>
    <t>REVITALIZAÇÃO DO TERMINAL RODOVIÁRIO</t>
  </si>
  <si>
    <t xml:space="preserve">                                                                                                                                                                                                                   Pouso Alegre/MG, 06 de Junho de 2025</t>
  </si>
  <si>
    <t>SERVIÇOS</t>
  </si>
  <si>
    <t>QUANT.</t>
  </si>
  <si>
    <t xml:space="preserve">% DA CURVA ABC </t>
  </si>
  <si>
    <t>COBERTURA EM TELHA METÁLICA GALVANIZADA TRAPEZOIDAL, TIPO DUPLA TERMOACÚSTICA COM DUAS FACES TRAPEZOIDAIS, ESP. 0,43MM, PREENCHIMENTO EM POLIESTIRENO EXPANDIDO/ ISOPOR COM ESP. 30MM, ACABAMENTO NATURAL, INCLUSIVE ACESSÓRIOS PARA FIXAÇÃO, FORNECIMENTO E INSTALAÇÃO.</t>
  </si>
  <si>
    <t>M²</t>
  </si>
  <si>
    <t>CALHA QUADRADA DE CHAPA DE ACO GALVANIZADA NUM 24, CORTE 100 CM.</t>
  </si>
  <si>
    <t>FORRO EM RÉGUAS DE PVC, LISO, PARA AMBIENTES COMERCIAIS, INCLUSIVE ESTRUTURA BIDIRECIONAL DE FIXAÇÃO.</t>
  </si>
  <si>
    <t>PINTURA COM TINTA ALQUÍDICA DE ACABAMENTO (ESMALTE SINTÉTICO BRILHANTE) PULVERIZADA SOBRE SUPERFÍCIES METÁLICAS (EXCETO PERFIL) EXECUTADO EM OBRA (02 DEMÃOS</t>
  </si>
  <si>
    <t>PERCENTUAL
CORRESPONDENTE</t>
  </si>
  <si>
    <t>ITEM</t>
  </si>
  <si>
    <t>TABELA - CAPACIDADE TÉCNICO-PROFISSIONAL</t>
  </si>
  <si>
    <t xml:space="preserve">CURVA ABC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</si>
</sst>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164" formatCode="#,##0.0000"/>
    <numFmt numFmtId="165" formatCode="&quot;R$&quot;\ #,##0.00"/>
    <numFmt numFmtId="166" formatCode="_(* #,##0.00_);_(* \(#,##0.00\);_(* &quot;-&quot;??_);_(@_)"/>
    <numFmt numFmtId="167" formatCode="dd/mm/yyyy;@"/>
    <numFmt numFmtId="168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9"/>
      <color rgb="FF000000"/>
      <name val="Arial MT"/>
      <family val="2"/>
    </font>
    <font>
      <b/>
      <sz val="9"/>
      <name val="Arial"/>
      <family val="2"/>
    </font>
    <font>
      <sz val="9"/>
      <name val="Arial MT"/>
      <family val="2"/>
    </font>
    <font>
      <sz val="9"/>
      <name val="Times New Roman"/>
      <family val="2"/>
      <charset val="204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7" borderId="34" applyNumberFormat="0" applyAlignment="0" applyProtection="0"/>
    <xf numFmtId="0" fontId="12" fillId="0" borderId="0"/>
    <xf numFmtId="166" fontId="13" fillId="0" borderId="0" applyFont="0" applyFill="0" applyBorder="0" applyAlignment="0" applyProtection="0"/>
    <xf numFmtId="0" fontId="14" fillId="0" borderId="0"/>
    <xf numFmtId="9" fontId="15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0" borderId="0" xfId="0" applyAlignment="1"/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0" fillId="6" borderId="26" xfId="0" applyNumberFormat="1" applyFill="1" applyBorder="1" applyAlignment="1">
      <alignment horizontal="center" vertical="center"/>
    </xf>
    <xf numFmtId="49" fontId="0" fillId="6" borderId="26" xfId="0" applyNumberFormat="1" applyFill="1" applyBorder="1" applyAlignment="1">
      <alignment horizontal="left" vertical="center"/>
    </xf>
    <xf numFmtId="49" fontId="0" fillId="6" borderId="20" xfId="0" applyNumberFormat="1" applyFill="1" applyBorder="1" applyAlignment="1">
      <alignment horizontal="center" vertical="center"/>
    </xf>
    <xf numFmtId="0" fontId="6" fillId="0" borderId="0" xfId="0" applyFont="1"/>
    <xf numFmtId="10" fontId="7" fillId="6" borderId="24" xfId="1" applyNumberFormat="1" applyFont="1" applyFill="1" applyBorder="1" applyAlignment="1">
      <alignment horizontal="center"/>
    </xf>
    <xf numFmtId="49" fontId="0" fillId="6" borderId="26" xfId="0" applyNumberFormat="1" applyFill="1" applyBorder="1" applyAlignment="1">
      <alignment horizontal="left" vertical="center" wrapText="1"/>
    </xf>
    <xf numFmtId="10" fontId="0" fillId="6" borderId="18" xfId="1" applyNumberFormat="1" applyFont="1" applyFill="1" applyBorder="1" applyAlignment="1">
      <alignment horizontal="center" vertical="center"/>
    </xf>
    <xf numFmtId="4" fontId="0" fillId="3" borderId="19" xfId="2" applyNumberFormat="1" applyFont="1" applyFill="1" applyBorder="1" applyAlignment="1">
      <alignment horizontal="center" vertical="center"/>
    </xf>
    <xf numFmtId="4" fontId="0" fillId="3" borderId="29" xfId="2" applyNumberFormat="1" applyFont="1" applyFill="1" applyBorder="1" applyAlignment="1">
      <alignment horizontal="center" vertical="center"/>
    </xf>
    <xf numFmtId="4" fontId="0" fillId="3" borderId="25" xfId="2" applyNumberFormat="1" applyFont="1" applyFill="1" applyBorder="1" applyAlignment="1">
      <alignment horizontal="center" vertical="center"/>
    </xf>
    <xf numFmtId="164" fontId="0" fillId="6" borderId="2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9" borderId="34" xfId="3" applyFont="1" applyFill="1" applyAlignment="1">
      <alignment horizontal="center" vertical="center"/>
    </xf>
    <xf numFmtId="0" fontId="11" fillId="2" borderId="34" xfId="3" applyFont="1" applyFill="1" applyAlignment="1">
      <alignment horizontal="center" vertical="center"/>
    </xf>
    <xf numFmtId="2" fontId="11" fillId="2" borderId="34" xfId="3" applyNumberFormat="1" applyFont="1" applyFill="1" applyAlignment="1">
      <alignment horizontal="center" vertical="center"/>
    </xf>
    <xf numFmtId="0" fontId="11" fillId="8" borderId="34" xfId="3" applyFont="1" applyFill="1" applyAlignment="1">
      <alignment horizontal="center" vertical="center"/>
    </xf>
    <xf numFmtId="2" fontId="11" fillId="8" borderId="34" xfId="3" applyNumberFormat="1" applyFont="1" applyFill="1" applyAlignment="1">
      <alignment horizontal="center" vertical="center"/>
    </xf>
    <xf numFmtId="165" fontId="11" fillId="2" borderId="34" xfId="3" applyNumberFormat="1" applyFont="1" applyFill="1" applyAlignment="1">
      <alignment horizontal="center" vertical="center"/>
    </xf>
    <xf numFmtId="165" fontId="11" fillId="8" borderId="34" xfId="3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49" fontId="0" fillId="6" borderId="26" xfId="0" applyNumberFormat="1" applyFill="1" applyBorder="1" applyAlignment="1">
      <alignment horizontal="left" vertical="top" wrapText="1"/>
    </xf>
    <xf numFmtId="0" fontId="0" fillId="0" borderId="0" xfId="0"/>
    <xf numFmtId="49" fontId="0" fillId="6" borderId="26" xfId="0" applyNumberFormat="1" applyFill="1" applyBorder="1" applyAlignment="1">
      <alignment horizontal="center" vertical="center"/>
    </xf>
    <xf numFmtId="49" fontId="0" fillId="6" borderId="20" xfId="0" applyNumberFormat="1" applyFill="1" applyBorder="1" applyAlignment="1">
      <alignment horizontal="center" vertical="center"/>
    </xf>
    <xf numFmtId="49" fontId="0" fillId="6" borderId="26" xfId="0" applyNumberFormat="1" applyFill="1" applyBorder="1" applyAlignment="1">
      <alignment horizontal="left" vertical="center" wrapText="1"/>
    </xf>
    <xf numFmtId="10" fontId="0" fillId="6" borderId="18" xfId="1" applyNumberFormat="1" applyFont="1" applyFill="1" applyBorder="1" applyAlignment="1">
      <alignment horizontal="center" vertical="center"/>
    </xf>
    <xf numFmtId="4" fontId="0" fillId="3" borderId="19" xfId="2" applyNumberFormat="1" applyFont="1" applyFill="1" applyBorder="1" applyAlignment="1">
      <alignment horizontal="center" vertical="center"/>
    </xf>
    <xf numFmtId="4" fontId="0" fillId="3" borderId="29" xfId="2" applyNumberFormat="1" applyFont="1" applyFill="1" applyBorder="1" applyAlignment="1">
      <alignment horizontal="center" vertical="center"/>
    </xf>
    <xf numFmtId="4" fontId="0" fillId="3" borderId="25" xfId="2" applyNumberFormat="1" applyFont="1" applyFill="1" applyBorder="1" applyAlignment="1">
      <alignment horizontal="center" vertical="center"/>
    </xf>
    <xf numFmtId="164" fontId="0" fillId="6" borderId="21" xfId="2" applyNumberFormat="1" applyFont="1" applyFill="1" applyBorder="1" applyAlignment="1">
      <alignment horizontal="center" vertical="center"/>
    </xf>
    <xf numFmtId="4" fontId="0" fillId="6" borderId="21" xfId="2" applyNumberFormat="1" applyFont="1" applyFill="1" applyBorder="1" applyAlignment="1">
      <alignment horizontal="center" vertical="center"/>
    </xf>
    <xf numFmtId="4" fontId="0" fillId="6" borderId="26" xfId="0" applyNumberFormat="1" applyFill="1" applyBorder="1" applyAlignment="1">
      <alignment horizontal="center" vertical="center"/>
    </xf>
    <xf numFmtId="10" fontId="0" fillId="6" borderId="8" xfId="1" applyNumberFormat="1" applyFont="1" applyFill="1" applyBorder="1" applyAlignment="1">
      <alignment horizontal="center" vertical="center"/>
    </xf>
    <xf numFmtId="10" fontId="0" fillId="6" borderId="16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8" fillId="0" borderId="35" xfId="4" applyFont="1" applyBorder="1" applyAlignment="1">
      <alignment horizontal="center" vertical="center" wrapText="1"/>
    </xf>
    <xf numFmtId="10" fontId="17" fillId="0" borderId="35" xfId="4" applyNumberFormat="1" applyFont="1" applyBorder="1" applyAlignment="1">
      <alignment horizontal="center" vertical="center" shrinkToFit="1"/>
    </xf>
    <xf numFmtId="10" fontId="21" fillId="0" borderId="35" xfId="4" applyNumberFormat="1" applyFont="1" applyBorder="1" applyAlignment="1">
      <alignment horizontal="center" vertical="center" shrinkToFit="1"/>
    </xf>
    <xf numFmtId="165" fontId="21" fillId="0" borderId="35" xfId="4" applyNumberFormat="1" applyFont="1" applyBorder="1" applyAlignment="1">
      <alignment horizontal="center" vertical="center" shrinkToFit="1"/>
    </xf>
    <xf numFmtId="165" fontId="17" fillId="0" borderId="35" xfId="4" applyNumberFormat="1" applyFont="1" applyBorder="1" applyAlignment="1">
      <alignment horizontal="center" vertical="center" shrinkToFit="1"/>
    </xf>
    <xf numFmtId="10" fontId="21" fillId="11" borderId="35" xfId="4" applyNumberFormat="1" applyFont="1" applyFill="1" applyBorder="1" applyAlignment="1">
      <alignment horizontal="center" vertical="center" shrinkToFit="1"/>
    </xf>
    <xf numFmtId="165" fontId="18" fillId="9" borderId="35" xfId="4" applyNumberFormat="1" applyFont="1" applyFill="1" applyBorder="1" applyAlignment="1">
      <alignment horizontal="center" vertical="center" wrapText="1"/>
    </xf>
    <xf numFmtId="49" fontId="0" fillId="6" borderId="26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165" fontId="2" fillId="11" borderId="0" xfId="0" applyNumberFormat="1" applyFont="1" applyFill="1" applyAlignment="1">
      <alignment horizontal="center" vertical="center"/>
    </xf>
    <xf numFmtId="4" fontId="0" fillId="0" borderId="0" xfId="0" applyNumberFormat="1"/>
    <xf numFmtId="0" fontId="0" fillId="6" borderId="26" xfId="0" applyFill="1" applyBorder="1" applyAlignment="1">
      <alignment horizontal="center" vertical="center" wrapText="1"/>
    </xf>
    <xf numFmtId="49" fontId="0" fillId="6" borderId="26" xfId="0" applyNumberFormat="1" applyFill="1" applyBorder="1" applyAlignment="1">
      <alignment horizontal="center" vertical="center" wrapText="1"/>
    </xf>
    <xf numFmtId="49" fontId="0" fillId="6" borderId="26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12" borderId="0" xfId="0" applyFill="1"/>
    <xf numFmtId="0" fontId="2" fillId="12" borderId="0" xfId="0" applyFont="1" applyFill="1" applyAlignment="1">
      <alignment horizontal="center"/>
    </xf>
    <xf numFmtId="4" fontId="2" fillId="12" borderId="0" xfId="0" applyNumberFormat="1" applyFont="1" applyFill="1" applyAlignment="1">
      <alignment horizontal="center"/>
    </xf>
    <xf numFmtId="0" fontId="0" fillId="6" borderId="26" xfId="0" applyFill="1" applyBorder="1" applyAlignment="1">
      <alignment horizontal="center" vertical="center"/>
    </xf>
    <xf numFmtId="0" fontId="0" fillId="6" borderId="26" xfId="0" applyFill="1" applyBorder="1" applyAlignment="1">
      <alignment horizontal="left" vertical="center" wrapText="1"/>
    </xf>
    <xf numFmtId="4" fontId="0" fillId="12" borderId="0" xfId="0" applyNumberFormat="1" applyFill="1" applyAlignment="1">
      <alignment horizontal="center"/>
    </xf>
    <xf numFmtId="49" fontId="0" fillId="6" borderId="26" xfId="0" applyNumberFormat="1" applyFont="1" applyFill="1" applyBorder="1" applyAlignment="1">
      <alignment horizontal="left" vertical="top" wrapText="1"/>
    </xf>
    <xf numFmtId="0" fontId="18" fillId="0" borderId="35" xfId="4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vertical="center" wrapText="1"/>
    </xf>
    <xf numFmtId="0" fontId="0" fillId="0" borderId="47" xfId="0" applyBorder="1" applyAlignment="1">
      <alignment vertical="center" wrapText="1"/>
    </xf>
    <xf numFmtId="0" fontId="26" fillId="0" borderId="35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9" fontId="27" fillId="0" borderId="38" xfId="0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center" vertical="center" wrapText="1"/>
    </xf>
    <xf numFmtId="9" fontId="27" fillId="0" borderId="0" xfId="0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6" fillId="0" borderId="43" xfId="4" applyFont="1" applyBorder="1" applyAlignment="1">
      <alignment horizontal="center" vertical="center" wrapText="1"/>
    </xf>
    <xf numFmtId="0" fontId="16" fillId="0" borderId="44" xfId="4" applyFont="1" applyBorder="1" applyAlignment="1">
      <alignment horizontal="center" vertical="center" wrapText="1"/>
    </xf>
    <xf numFmtId="0" fontId="16" fillId="0" borderId="45" xfId="4" applyFont="1" applyBorder="1" applyAlignment="1">
      <alignment horizontal="center" vertical="center" wrapText="1"/>
    </xf>
    <xf numFmtId="0" fontId="16" fillId="0" borderId="46" xfId="4" applyFont="1" applyBorder="1" applyAlignment="1">
      <alignment horizontal="center" vertical="center" wrapText="1"/>
    </xf>
    <xf numFmtId="0" fontId="19" fillId="0" borderId="35" xfId="4" applyFont="1" applyBorder="1" applyAlignment="1">
      <alignment horizontal="center" vertical="center" wrapText="1"/>
    </xf>
    <xf numFmtId="0" fontId="19" fillId="0" borderId="35" xfId="4" applyFont="1" applyBorder="1" applyAlignment="1">
      <alignment horizontal="center" vertical="top" wrapText="1"/>
    </xf>
    <xf numFmtId="0" fontId="18" fillId="0" borderId="35" xfId="4" applyFont="1" applyBorder="1" applyAlignment="1">
      <alignment horizontal="left" vertical="center" wrapText="1"/>
    </xf>
    <xf numFmtId="1" fontId="21" fillId="0" borderId="35" xfId="4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67" fontId="17" fillId="0" borderId="39" xfId="4" applyNumberFormat="1" applyFont="1" applyBorder="1" applyAlignment="1">
      <alignment horizontal="center" vertical="center" shrinkToFit="1"/>
    </xf>
    <xf numFmtId="167" fontId="17" fillId="0" borderId="40" xfId="4" applyNumberFormat="1" applyFont="1" applyBorder="1" applyAlignment="1">
      <alignment horizontal="center" vertical="center" shrinkToFit="1"/>
    </xf>
    <xf numFmtId="0" fontId="18" fillId="0" borderId="35" xfId="4" applyFont="1" applyBorder="1" applyAlignment="1">
      <alignment horizontal="left" vertical="top" wrapText="1"/>
    </xf>
    <xf numFmtId="0" fontId="18" fillId="0" borderId="35" xfId="4" applyFont="1" applyBorder="1" applyAlignment="1">
      <alignment horizontal="center" vertical="top" wrapText="1"/>
    </xf>
    <xf numFmtId="0" fontId="18" fillId="9" borderId="35" xfId="4" applyFont="1" applyFill="1" applyBorder="1" applyAlignment="1">
      <alignment horizontal="left" vertical="center" wrapText="1" indent="24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8" fillId="0" borderId="39" xfId="4" applyFont="1" applyBorder="1" applyAlignment="1">
      <alignment horizontal="center" vertical="center" wrapText="1"/>
    </xf>
    <xf numFmtId="0" fontId="18" fillId="0" borderId="40" xfId="4" applyFont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 wrapText="1"/>
    </xf>
    <xf numFmtId="0" fontId="20" fillId="0" borderId="38" xfId="4" applyFont="1" applyBorder="1" applyAlignment="1">
      <alignment horizontal="center" vertical="center" wrapText="1"/>
    </xf>
    <xf numFmtId="0" fontId="12" fillId="0" borderId="35" xfId="4" applyBorder="1" applyAlignment="1">
      <alignment horizontal="center" vertical="center"/>
    </xf>
    <xf numFmtId="0" fontId="24" fillId="0" borderId="35" xfId="4" applyFont="1" applyBorder="1" applyAlignment="1">
      <alignment horizontal="center" vertical="center" wrapText="1"/>
    </xf>
    <xf numFmtId="0" fontId="18" fillId="11" borderId="35" xfId="4" applyFont="1" applyFill="1" applyBorder="1" applyAlignment="1">
      <alignment horizontal="left" vertical="center" wrapText="1" indent="24"/>
    </xf>
    <xf numFmtId="0" fontId="18" fillId="11" borderId="36" xfId="4" applyFont="1" applyFill="1" applyBorder="1" applyAlignment="1">
      <alignment horizontal="left" vertical="center" wrapText="1" indent="20"/>
    </xf>
    <xf numFmtId="0" fontId="18" fillId="11" borderId="37" xfId="4" applyFont="1" applyFill="1" applyBorder="1" applyAlignment="1">
      <alignment horizontal="left" vertical="center" wrapText="1" indent="20"/>
    </xf>
    <xf numFmtId="0" fontId="18" fillId="11" borderId="38" xfId="4" applyFont="1" applyFill="1" applyBorder="1" applyAlignment="1">
      <alignment horizontal="left" vertical="center" wrapText="1" indent="20"/>
    </xf>
    <xf numFmtId="0" fontId="28" fillId="0" borderId="48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168" fontId="26" fillId="0" borderId="40" xfId="0" applyNumberFormat="1" applyFont="1" applyBorder="1" applyAlignment="1">
      <alignment horizontal="center" vertical="center" wrapText="1"/>
    </xf>
    <xf numFmtId="168" fontId="27" fillId="0" borderId="35" xfId="0" applyNumberFormat="1" applyFont="1" applyBorder="1" applyAlignment="1">
      <alignment horizontal="center" vertical="center" wrapText="1"/>
    </xf>
    <xf numFmtId="168" fontId="27" fillId="0" borderId="48" xfId="0" applyNumberFormat="1" applyFont="1" applyBorder="1" applyAlignment="1">
      <alignment horizontal="center" vertical="center" wrapText="1"/>
    </xf>
    <xf numFmtId="3" fontId="27" fillId="0" borderId="35" xfId="0" applyNumberFormat="1" applyFont="1" applyBorder="1" applyAlignment="1">
      <alignment horizontal="center" vertical="center" wrapText="1"/>
    </xf>
  </cellXfs>
  <cellStyles count="8">
    <cellStyle name="Célula de Verificação" xfId="3" builtinId="23"/>
    <cellStyle name="Moeda 2" xfId="2"/>
    <cellStyle name="Normal" xfId="0" builtinId="0"/>
    <cellStyle name="Normal 18" xfId="6"/>
    <cellStyle name="Normal 2" xfId="4"/>
    <cellStyle name="Porcentagem" xfId="1" builtinId="5"/>
    <cellStyle name="Porcentagem 2" xfId="7"/>
    <cellStyle name="Vírgula 7" xfId="5"/>
  </cellStyles>
  <dxfs count="0"/>
  <tableStyles count="0" defaultTableStyle="TableStyleMedium2" defaultPivotStyle="PivotStyleLight16"/>
  <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5</xdr:row>
      <xdr:rowOff>9525</xdr:rowOff>
    </xdr:from>
    <xdr:to>
      <xdr:col>11</xdr:col>
      <xdr:colOff>571500</xdr:colOff>
      <xdr:row>8</xdr:row>
      <xdr:rowOff>130629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5DFA72B6-F1C1-4F31-885A-83264C0B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85850"/>
          <a:ext cx="2971800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138473</xdr:colOff>
      <xdr:row>2</xdr:row>
      <xdr:rowOff>184394</xdr:rowOff>
    </xdr:from>
    <xdr:ext cx="2193376" cy="839544"/>
    <xdr:pic>
      <xdr:nvPicPr>
        <xdr:cNvPr id="2" name="image2.png">
          <a:extLst>
            <a:ext uri="{FF2B5EF4-FFF2-40B4-BE49-F238E27FC236}">
              <a16:creationId xmlns="" xmlns:a16="http://schemas.microsoft.com/office/drawing/2014/main" id="{DAC7E246-9F1F-44A8-8CAC-432A0AFF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098" y="565394"/>
          <a:ext cx="2193376" cy="8395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%20-%20Compartilhada/COMPUTADOR%20AMANDA/CONTRATOS%20SMTT/TORRE%20ALTA/Obra%20RODOVIARIA/PLANILHA%20OR&#199;AMENT&#193;RIA%20DA%20EMP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PREÇO"/>
      <sheetName val="CRONOGRAMA"/>
    </sheetNames>
    <sheetDataSet>
      <sheetData sheetId="0" refreshError="1">
        <row r="11">
          <cell r="C11" t="str">
            <v>SERVIÇOS PRELIMINARES</v>
          </cell>
        </row>
        <row r="14">
          <cell r="C14" t="str">
            <v>DEMOLIÇÕES E REMOÇÕES</v>
          </cell>
        </row>
        <row r="27">
          <cell r="C27" t="str">
            <v>SISTEMA DE COBERTURA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F2" sqref="F2"/>
    </sheetView>
  </sheetViews>
  <sheetFormatPr defaultRowHeight="15"/>
  <cols>
    <col min="1" max="1" width="2.85546875" customWidth="1"/>
    <col min="3" max="3" width="21.28515625" customWidth="1"/>
    <col min="6" max="6" width="9.7109375" bestFit="1" customWidth="1"/>
  </cols>
  <sheetData>
    <row r="1" spans="2:12" ht="15.75" thickBot="1"/>
    <row r="2" spans="2:12" ht="20.25" thickTop="1" thickBot="1">
      <c r="B2" s="104" t="s">
        <v>16</v>
      </c>
      <c r="C2" s="105"/>
      <c r="D2" s="105"/>
      <c r="E2" s="105"/>
      <c r="F2" s="10">
        <f>F5+F6+F7+F8+F9+F10</f>
        <v>0.25</v>
      </c>
      <c r="G2" s="2"/>
      <c r="H2" s="3"/>
      <c r="I2" s="3"/>
    </row>
    <row r="3" spans="2:12" ht="16.5" thickTop="1" thickBot="1">
      <c r="B3" s="2"/>
      <c r="C3" s="2"/>
      <c r="D3" s="2"/>
      <c r="E3" s="2"/>
      <c r="F3" s="2"/>
      <c r="G3" s="2"/>
      <c r="H3" s="1"/>
    </row>
    <row r="4" spans="2:12" ht="16.5" thickTop="1" thickBot="1">
      <c r="B4" s="90" t="s">
        <v>2</v>
      </c>
      <c r="C4" s="91"/>
      <c r="D4" s="91"/>
      <c r="E4" s="91"/>
      <c r="F4" s="92"/>
      <c r="G4" s="2"/>
      <c r="H4" s="78" t="s">
        <v>15</v>
      </c>
      <c r="I4" s="79"/>
      <c r="J4" s="79"/>
      <c r="K4" s="79"/>
      <c r="L4" s="80"/>
    </row>
    <row r="5" spans="2:12" ht="15.75" customHeight="1" thickBot="1">
      <c r="B5" s="93" t="s">
        <v>3</v>
      </c>
      <c r="C5" s="94"/>
      <c r="D5" s="94"/>
      <c r="E5" s="94"/>
      <c r="F5" s="39">
        <v>8.0000000000000002E-3</v>
      </c>
      <c r="G5" s="1"/>
      <c r="H5" s="81" t="s">
        <v>23</v>
      </c>
      <c r="I5" s="82"/>
      <c r="J5" s="82"/>
      <c r="K5" s="82"/>
      <c r="L5" s="83"/>
    </row>
    <row r="6" spans="2:12" ht="15.75" thickBot="1">
      <c r="B6" s="93" t="s">
        <v>4</v>
      </c>
      <c r="C6" s="94"/>
      <c r="D6" s="94"/>
      <c r="E6" s="94"/>
      <c r="F6" s="39">
        <v>1.2699999999999999E-2</v>
      </c>
      <c r="G6" s="1"/>
      <c r="H6" s="84"/>
      <c r="I6" s="85"/>
      <c r="J6" s="85"/>
      <c r="K6" s="85"/>
      <c r="L6" s="86"/>
    </row>
    <row r="7" spans="2:12" ht="15.75" thickBot="1">
      <c r="B7" s="93" t="s">
        <v>5</v>
      </c>
      <c r="C7" s="94"/>
      <c r="D7" s="94"/>
      <c r="E7" s="94"/>
      <c r="F7" s="39">
        <v>6.0000000000000001E-3</v>
      </c>
      <c r="G7" s="1"/>
      <c r="H7" s="84"/>
      <c r="I7" s="85"/>
      <c r="J7" s="85"/>
      <c r="K7" s="85"/>
      <c r="L7" s="86"/>
    </row>
    <row r="8" spans="2:12" ht="15.75" thickBot="1">
      <c r="B8" s="93" t="s">
        <v>6</v>
      </c>
      <c r="C8" s="94"/>
      <c r="D8" s="94"/>
      <c r="E8" s="94"/>
      <c r="F8" s="39">
        <v>5.3100000000000001E-2</v>
      </c>
      <c r="G8" s="1"/>
      <c r="H8" s="84"/>
      <c r="I8" s="85"/>
      <c r="J8" s="85"/>
      <c r="K8" s="85"/>
      <c r="L8" s="86"/>
    </row>
    <row r="9" spans="2:12" ht="15.75" thickBot="1">
      <c r="B9" s="93" t="s">
        <v>7</v>
      </c>
      <c r="C9" s="94"/>
      <c r="D9" s="94"/>
      <c r="E9" s="94"/>
      <c r="F9" s="39">
        <v>7.8700000000000006E-2</v>
      </c>
      <c r="G9" s="1"/>
      <c r="H9" s="84"/>
      <c r="I9" s="85"/>
      <c r="J9" s="85"/>
      <c r="K9" s="85"/>
      <c r="L9" s="86"/>
    </row>
    <row r="10" spans="2:12" ht="15.75" thickBot="1">
      <c r="B10" s="106" t="s">
        <v>8</v>
      </c>
      <c r="C10" s="107"/>
      <c r="D10" s="107"/>
      <c r="E10" s="107"/>
      <c r="F10" s="40">
        <v>9.1499999999999998E-2</v>
      </c>
      <c r="G10" s="1"/>
      <c r="H10" s="87"/>
      <c r="I10" s="88"/>
      <c r="J10" s="88"/>
      <c r="K10" s="88"/>
      <c r="L10" s="89"/>
    </row>
    <row r="11" spans="2:12" ht="15.75" thickTop="1"/>
    <row r="12" spans="2:12" ht="15.75" thickBot="1"/>
    <row r="13" spans="2:12" ht="16.5" thickTop="1" thickBot="1">
      <c r="B13" s="95" t="s">
        <v>0</v>
      </c>
      <c r="C13" s="98" t="s">
        <v>20</v>
      </c>
      <c r="D13" s="99"/>
    </row>
    <row r="14" spans="2:12" ht="16.5" thickTop="1" thickBot="1">
      <c r="B14" s="96"/>
      <c r="C14" s="100" t="s">
        <v>21</v>
      </c>
      <c r="D14" s="101"/>
    </row>
    <row r="15" spans="2:12" ht="16.5" thickTop="1" thickBot="1">
      <c r="B15" s="97"/>
      <c r="C15" s="102" t="s">
        <v>1</v>
      </c>
      <c r="D15" s="103"/>
    </row>
    <row r="16" spans="2:12" ht="15.75" thickTop="1"/>
    <row r="26" spans="7:7">
      <c r="G26" s="9"/>
    </row>
  </sheetData>
  <mergeCells count="14">
    <mergeCell ref="B13:B15"/>
    <mergeCell ref="C13:D13"/>
    <mergeCell ref="C14:D14"/>
    <mergeCell ref="C15:D15"/>
    <mergeCell ref="B2:E2"/>
    <mergeCell ref="B9:E9"/>
    <mergeCell ref="B10:E10"/>
    <mergeCell ref="H4:L4"/>
    <mergeCell ref="H5:L10"/>
    <mergeCell ref="B4:F4"/>
    <mergeCell ref="B5:E5"/>
    <mergeCell ref="B6:E6"/>
    <mergeCell ref="B7:E7"/>
    <mergeCell ref="B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"/>
  <sheetViews>
    <sheetView tabSelected="1" topLeftCell="A106" zoomScaleNormal="100" zoomScalePageLayoutView="80" workbookViewId="0">
      <selection activeCell="L122" sqref="L122"/>
    </sheetView>
  </sheetViews>
  <sheetFormatPr defaultRowHeight="15"/>
  <cols>
    <col min="1" max="1" width="4.5703125" customWidth="1"/>
    <col min="2" max="2" width="8.85546875" customWidth="1"/>
    <col min="3" max="3" width="12" customWidth="1"/>
    <col min="4" max="4" width="19" customWidth="1"/>
    <col min="5" max="5" width="74.28515625" customWidth="1"/>
    <col min="6" max="6" width="18.85546875" customWidth="1"/>
    <col min="7" max="7" width="15.140625" customWidth="1"/>
    <col min="8" max="8" width="18.7109375" customWidth="1"/>
    <col min="9" max="9" width="12.28515625" customWidth="1"/>
    <col min="10" max="10" width="14.42578125" customWidth="1"/>
    <col min="11" max="11" width="14.7109375" customWidth="1"/>
    <col min="12" max="12" width="16.42578125" customWidth="1"/>
  </cols>
  <sheetData>
    <row r="1" spans="2:8" ht="16.5" thickTop="1" thickBot="1">
      <c r="B1" s="19" t="s">
        <v>53</v>
      </c>
      <c r="C1" s="19" t="s">
        <v>54</v>
      </c>
      <c r="D1" s="19" t="s">
        <v>55</v>
      </c>
      <c r="E1" s="19" t="s">
        <v>56</v>
      </c>
      <c r="F1" s="19" t="s">
        <v>57</v>
      </c>
    </row>
    <row r="2" spans="2:8" ht="19.5" customHeight="1" thickTop="1" thickBot="1">
      <c r="B2" s="20">
        <v>1</v>
      </c>
      <c r="C2" s="21">
        <v>1</v>
      </c>
      <c r="D2" s="20" t="s">
        <v>58</v>
      </c>
      <c r="E2" s="20" t="str">
        <f>B17</f>
        <v>SERVIÇOS PRELIMINARES</v>
      </c>
      <c r="F2" s="24">
        <f>L21</f>
        <v>9828.5999999999985</v>
      </c>
    </row>
    <row r="3" spans="2:8" ht="21" customHeight="1" thickTop="1" thickBot="1">
      <c r="B3" s="22">
        <v>2</v>
      </c>
      <c r="C3" s="23">
        <v>1</v>
      </c>
      <c r="D3" s="22" t="s">
        <v>58</v>
      </c>
      <c r="E3" s="22" t="str">
        <f>B23</f>
        <v>DEMOLIÇÕES E REMOÇÕES</v>
      </c>
      <c r="F3" s="25">
        <f>L30</f>
        <v>48015.625</v>
      </c>
    </row>
    <row r="4" spans="2:8" ht="20.25" customHeight="1" thickTop="1" thickBot="1">
      <c r="B4" s="20">
        <v>3</v>
      </c>
      <c r="C4" s="21">
        <v>1</v>
      </c>
      <c r="D4" s="20" t="s">
        <v>58</v>
      </c>
      <c r="E4" s="20" t="str">
        <f>B32</f>
        <v>SISTEMA DE COBERTURA</v>
      </c>
      <c r="F4" s="24">
        <f>L50</f>
        <v>405355.97499999998</v>
      </c>
      <c r="H4" s="26" t="s">
        <v>221</v>
      </c>
    </row>
    <row r="5" spans="2:8" ht="18.75" customHeight="1" thickTop="1" thickBot="1">
      <c r="B5" s="22">
        <v>4</v>
      </c>
      <c r="C5" s="23">
        <v>1</v>
      </c>
      <c r="D5" s="22" t="s">
        <v>58</v>
      </c>
      <c r="E5" s="22" t="str">
        <f>B52</f>
        <v>DRENAGEM PLUVIAL</v>
      </c>
      <c r="F5" s="25">
        <f>L60</f>
        <v>25921.5</v>
      </c>
    </row>
    <row r="6" spans="2:8" s="28" customFormat="1" ht="20.25" customHeight="1" thickTop="1" thickBot="1">
      <c r="B6" s="20">
        <v>5</v>
      </c>
      <c r="C6" s="21">
        <v>1</v>
      </c>
      <c r="D6" s="20" t="s">
        <v>58</v>
      </c>
      <c r="E6" s="20" t="str">
        <f>B62</f>
        <v>TESTEIRAS METÁLICAS (FECHAMENTO COBERTURA)</v>
      </c>
      <c r="F6" s="24">
        <f>L68</f>
        <v>115158.75</v>
      </c>
    </row>
    <row r="7" spans="2:8" s="28" customFormat="1" ht="20.25" customHeight="1" thickTop="1" thickBot="1">
      <c r="B7" s="22">
        <v>6</v>
      </c>
      <c r="C7" s="23">
        <v>1</v>
      </c>
      <c r="D7" s="22" t="s">
        <v>58</v>
      </c>
      <c r="E7" s="22" t="str">
        <f>B70</f>
        <v xml:space="preserve">ESQUADRIAS METÁLICAS </v>
      </c>
      <c r="F7" s="25">
        <f>L77</f>
        <v>14942.25</v>
      </c>
    </row>
    <row r="8" spans="2:8" s="28" customFormat="1" ht="20.25" customHeight="1" thickTop="1" thickBot="1">
      <c r="B8" s="20">
        <v>7</v>
      </c>
      <c r="C8" s="21">
        <v>1</v>
      </c>
      <c r="D8" s="20" t="s">
        <v>58</v>
      </c>
      <c r="E8" s="20" t="str">
        <f>B79</f>
        <v>BASE DE COLUNAS E GUIAS</v>
      </c>
      <c r="F8" s="24">
        <f>L85</f>
        <v>14794.600000000002</v>
      </c>
    </row>
    <row r="9" spans="2:8" s="28" customFormat="1" ht="20.25" customHeight="1" thickTop="1" thickBot="1">
      <c r="B9" s="22">
        <v>8</v>
      </c>
      <c r="C9" s="23">
        <v>1</v>
      </c>
      <c r="D9" s="22" t="s">
        <v>58</v>
      </c>
      <c r="E9" s="22" t="str">
        <f>B87</f>
        <v>PAREDES CIRCULAÇÃO EXTERNA</v>
      </c>
      <c r="F9" s="25">
        <f>L94</f>
        <v>38499.75</v>
      </c>
    </row>
    <row r="10" spans="2:8" s="28" customFormat="1" ht="20.25" customHeight="1" thickTop="1" thickBot="1">
      <c r="B10" s="20">
        <v>9</v>
      </c>
      <c r="C10" s="21">
        <v>1</v>
      </c>
      <c r="D10" s="20" t="s">
        <v>58</v>
      </c>
      <c r="E10" s="20" t="str">
        <f>B96</f>
        <v>PAREDES CIRCULAÇÃO INTERNA</v>
      </c>
      <c r="F10" s="24">
        <f>L102</f>
        <v>47812.5</v>
      </c>
    </row>
    <row r="11" spans="2:8" s="28" customFormat="1" ht="20.25" customHeight="1" thickTop="1" thickBot="1">
      <c r="B11" s="22">
        <v>10</v>
      </c>
      <c r="C11" s="23">
        <v>1</v>
      </c>
      <c r="D11" s="22" t="s">
        <v>58</v>
      </c>
      <c r="E11" s="22" t="str">
        <f>B104</f>
        <v>TETO - LAJE DE CIRCULAÇÃO</v>
      </c>
      <c r="F11" s="25">
        <f>L110</f>
        <v>24873.75</v>
      </c>
    </row>
    <row r="12" spans="2:8" s="28" customFormat="1" ht="20.25" customHeight="1" thickTop="1" thickBot="1">
      <c r="B12" s="20">
        <v>11</v>
      </c>
      <c r="C12" s="21">
        <v>1</v>
      </c>
      <c r="D12" s="20" t="s">
        <v>58</v>
      </c>
      <c r="E12" s="20" t="str">
        <f>B112</f>
        <v>PORTAS DE MADEIRA</v>
      </c>
      <c r="F12" s="24">
        <f>L117</f>
        <v>1194.75</v>
      </c>
    </row>
    <row r="13" spans="2:8" s="28" customFormat="1" ht="20.25" customHeight="1" thickTop="1" thickBot="1">
      <c r="B13" s="22">
        <v>12</v>
      </c>
      <c r="C13" s="23">
        <v>1</v>
      </c>
      <c r="D13" s="22" t="s">
        <v>58</v>
      </c>
      <c r="E13" s="22" t="str">
        <f>B119</f>
        <v xml:space="preserve">SERVIÇOS FINAIS </v>
      </c>
      <c r="F13" s="25">
        <f>L122</f>
        <v>11667.5</v>
      </c>
    </row>
    <row r="14" spans="2:8" ht="9" customHeight="1" thickTop="1">
      <c r="B14" s="17"/>
      <c r="C14" s="18"/>
      <c r="D14" s="17"/>
    </row>
    <row r="15" spans="2:8">
      <c r="B15" s="108" t="s">
        <v>134</v>
      </c>
      <c r="C15" s="108"/>
      <c r="D15" s="108"/>
      <c r="E15" s="108"/>
      <c r="F15" s="51">
        <f>SUM(F2:F14)</f>
        <v>758065.54999999993</v>
      </c>
    </row>
    <row r="16" spans="2:8" ht="20.100000000000001" customHeight="1" thickBot="1"/>
    <row r="17" spans="2:12" s="28" customFormat="1" ht="20.100000000000001" customHeight="1" thickBot="1">
      <c r="B17" s="109" t="s">
        <v>59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1"/>
    </row>
    <row r="18" spans="2:12" ht="45.75" thickBot="1">
      <c r="B18" s="4" t="s">
        <v>63</v>
      </c>
      <c r="C18" s="4" t="s">
        <v>9</v>
      </c>
      <c r="D18" s="4" t="s">
        <v>10</v>
      </c>
      <c r="E18" s="5" t="s">
        <v>11</v>
      </c>
      <c r="F18" s="4" t="s">
        <v>12</v>
      </c>
      <c r="G18" s="4" t="s">
        <v>13</v>
      </c>
      <c r="H18" s="4" t="s">
        <v>19</v>
      </c>
      <c r="I18" s="4" t="s">
        <v>14</v>
      </c>
      <c r="J18" s="4" t="s">
        <v>18</v>
      </c>
      <c r="K18" s="5" t="s">
        <v>22</v>
      </c>
      <c r="L18" s="4" t="s">
        <v>17</v>
      </c>
    </row>
    <row r="19" spans="2:12" ht="65.25" customHeight="1" thickBot="1">
      <c r="B19" s="50" t="s">
        <v>64</v>
      </c>
      <c r="C19" s="6" t="s">
        <v>101</v>
      </c>
      <c r="D19" s="54" t="s">
        <v>136</v>
      </c>
      <c r="E19" s="11" t="s">
        <v>137</v>
      </c>
      <c r="F19" s="8" t="s">
        <v>100</v>
      </c>
      <c r="G19" s="16">
        <f>((1.2*2)*15)*4</f>
        <v>144</v>
      </c>
      <c r="H19" s="37">
        <v>16.5</v>
      </c>
      <c r="I19" s="12">
        <v>0.25</v>
      </c>
      <c r="J19" s="13">
        <f>H19</f>
        <v>16.5</v>
      </c>
      <c r="K19" s="14">
        <f>(J19*I19)+J19</f>
        <v>20.625</v>
      </c>
      <c r="L19" s="15">
        <f t="shared" ref="L19" si="0">K19*G19</f>
        <v>2970</v>
      </c>
    </row>
    <row r="20" spans="2:12" ht="54" customHeight="1">
      <c r="B20" s="49" t="s">
        <v>65</v>
      </c>
      <c r="C20" s="29" t="s">
        <v>138</v>
      </c>
      <c r="D20" s="54" t="s">
        <v>136</v>
      </c>
      <c r="E20" s="31" t="s">
        <v>139</v>
      </c>
      <c r="F20" s="30" t="s">
        <v>35</v>
      </c>
      <c r="G20" s="38">
        <f>((1.2*2)*10)*14</f>
        <v>336</v>
      </c>
      <c r="H20" s="37">
        <v>16.329999999999998</v>
      </c>
      <c r="I20" s="12">
        <v>0.25</v>
      </c>
      <c r="J20" s="13">
        <f>H20</f>
        <v>16.329999999999998</v>
      </c>
      <c r="K20" s="34">
        <f>(J20*I20)+J20</f>
        <v>20.412499999999998</v>
      </c>
      <c r="L20" s="15">
        <f t="shared" ref="L20" si="1">K20*G20</f>
        <v>6858.5999999999995</v>
      </c>
    </row>
    <row r="21" spans="2:12" s="28" customFormat="1" ht="20.100000000000001" customHeight="1">
      <c r="B21" s="59"/>
      <c r="C21" s="59"/>
      <c r="D21" s="59"/>
      <c r="E21" s="59"/>
      <c r="F21" s="59"/>
      <c r="G21" s="59"/>
      <c r="H21" s="59"/>
      <c r="I21" s="59"/>
      <c r="J21" s="59"/>
      <c r="K21" s="60" t="s">
        <v>167</v>
      </c>
      <c r="L21" s="61">
        <f>SUM(L19:L20)</f>
        <v>9828.5999999999985</v>
      </c>
    </row>
    <row r="22" spans="2:12" ht="20.100000000000001" customHeight="1" thickBot="1"/>
    <row r="23" spans="2:12" s="28" customFormat="1" ht="20.100000000000001" customHeight="1" thickBot="1">
      <c r="B23" s="109" t="s">
        <v>60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1"/>
    </row>
    <row r="24" spans="2:12" ht="50.25" customHeight="1" thickBot="1">
      <c r="B24" s="4" t="s">
        <v>66</v>
      </c>
      <c r="C24" s="4" t="s">
        <v>9</v>
      </c>
      <c r="D24" s="4" t="s">
        <v>10</v>
      </c>
      <c r="E24" s="5" t="s">
        <v>11</v>
      </c>
      <c r="F24" s="4" t="s">
        <v>12</v>
      </c>
      <c r="G24" s="4" t="s">
        <v>13</v>
      </c>
      <c r="H24" s="4" t="s">
        <v>19</v>
      </c>
      <c r="I24" s="4" t="s">
        <v>14</v>
      </c>
      <c r="J24" s="4" t="s">
        <v>18</v>
      </c>
      <c r="K24" s="5" t="s">
        <v>22</v>
      </c>
      <c r="L24" s="4" t="s">
        <v>17</v>
      </c>
    </row>
    <row r="25" spans="2:12" ht="45" customHeight="1" thickBot="1">
      <c r="B25" s="49" t="s">
        <v>67</v>
      </c>
      <c r="C25" s="6" t="s">
        <v>33</v>
      </c>
      <c r="D25" s="53" t="s">
        <v>135</v>
      </c>
      <c r="E25" s="27" t="s">
        <v>140</v>
      </c>
      <c r="F25" s="8" t="s">
        <v>24</v>
      </c>
      <c r="G25" s="38">
        <v>300</v>
      </c>
      <c r="H25" s="37">
        <v>6.05</v>
      </c>
      <c r="I25" s="32">
        <v>0.25</v>
      </c>
      <c r="J25" s="13">
        <f>H25</f>
        <v>6.05</v>
      </c>
      <c r="K25" s="14">
        <f>(J25*I25)+J25</f>
        <v>7.5625</v>
      </c>
      <c r="L25" s="15">
        <f t="shared" ref="L25:L26" si="2">K25*G25</f>
        <v>2268.75</v>
      </c>
    </row>
    <row r="26" spans="2:12" ht="48" customHeight="1" thickBot="1">
      <c r="B26" s="49" t="s">
        <v>68</v>
      </c>
      <c r="C26" s="6" t="s">
        <v>43</v>
      </c>
      <c r="D26" s="53" t="s">
        <v>135</v>
      </c>
      <c r="E26" s="11" t="s">
        <v>141</v>
      </c>
      <c r="F26" s="8" t="s">
        <v>35</v>
      </c>
      <c r="G26" s="38">
        <v>4190</v>
      </c>
      <c r="H26" s="8" t="s">
        <v>44</v>
      </c>
      <c r="I26" s="32">
        <v>0.25</v>
      </c>
      <c r="J26" s="13" t="str">
        <f>H26</f>
        <v>7,94</v>
      </c>
      <c r="K26" s="34">
        <f t="shared" ref="K26:K29" si="3">(J26*I26)+J26</f>
        <v>9.9250000000000007</v>
      </c>
      <c r="L26" s="15">
        <f t="shared" si="2"/>
        <v>41585.75</v>
      </c>
    </row>
    <row r="27" spans="2:12" ht="50.25" customHeight="1" thickBot="1">
      <c r="B27" s="49" t="s">
        <v>69</v>
      </c>
      <c r="C27" s="6" t="s">
        <v>42</v>
      </c>
      <c r="D27" s="53" t="s">
        <v>135</v>
      </c>
      <c r="E27" s="11" t="s">
        <v>142</v>
      </c>
      <c r="F27" s="8" t="s">
        <v>24</v>
      </c>
      <c r="G27" s="38">
        <v>250</v>
      </c>
      <c r="H27" s="37">
        <v>4.93</v>
      </c>
      <c r="I27" s="32">
        <v>0.25</v>
      </c>
      <c r="J27" s="13">
        <f t="shared" ref="J27:J29" si="4">H27</f>
        <v>4.93</v>
      </c>
      <c r="K27" s="34">
        <f t="shared" si="3"/>
        <v>6.1624999999999996</v>
      </c>
      <c r="L27" s="15">
        <f t="shared" ref="L27:L29" si="5">K27*G27</f>
        <v>1540.625</v>
      </c>
    </row>
    <row r="28" spans="2:12" ht="35.25" customHeight="1" thickBot="1">
      <c r="B28" s="49" t="s">
        <v>70</v>
      </c>
      <c r="C28" s="6" t="s">
        <v>30</v>
      </c>
      <c r="D28" s="54" t="s">
        <v>136</v>
      </c>
      <c r="E28" s="27" t="s">
        <v>29</v>
      </c>
      <c r="F28" s="8" t="s">
        <v>24</v>
      </c>
      <c r="G28" s="38">
        <v>420</v>
      </c>
      <c r="H28" s="37">
        <v>4.12</v>
      </c>
      <c r="I28" s="32">
        <v>0.25</v>
      </c>
      <c r="J28" s="13">
        <f t="shared" si="4"/>
        <v>4.12</v>
      </c>
      <c r="K28" s="34">
        <f t="shared" si="3"/>
        <v>5.15</v>
      </c>
      <c r="L28" s="15">
        <f t="shared" si="5"/>
        <v>2163</v>
      </c>
    </row>
    <row r="29" spans="2:12" ht="36" customHeight="1">
      <c r="B29" s="49" t="s">
        <v>71</v>
      </c>
      <c r="C29" s="6" t="s">
        <v>32</v>
      </c>
      <c r="D29" s="54" t="s">
        <v>136</v>
      </c>
      <c r="E29" s="11" t="s">
        <v>143</v>
      </c>
      <c r="F29" s="8" t="s">
        <v>31</v>
      </c>
      <c r="G29" s="38">
        <v>200</v>
      </c>
      <c r="H29" s="37">
        <v>1.83</v>
      </c>
      <c r="I29" s="32">
        <v>0.25</v>
      </c>
      <c r="J29" s="13">
        <f t="shared" si="4"/>
        <v>1.83</v>
      </c>
      <c r="K29" s="34">
        <f t="shared" si="3"/>
        <v>2.2875000000000001</v>
      </c>
      <c r="L29" s="15">
        <f t="shared" si="5"/>
        <v>457.5</v>
      </c>
    </row>
    <row r="30" spans="2:12" s="28" customFormat="1" ht="20.100000000000001" customHeight="1">
      <c r="B30" s="59"/>
      <c r="C30" s="59"/>
      <c r="D30" s="59"/>
      <c r="E30" s="59"/>
      <c r="F30" s="59"/>
      <c r="G30" s="59"/>
      <c r="H30" s="59"/>
      <c r="I30" s="59"/>
      <c r="J30" s="59"/>
      <c r="K30" s="60" t="s">
        <v>167</v>
      </c>
      <c r="L30" s="61">
        <f>SUM(L25:L29)</f>
        <v>48015.625</v>
      </c>
    </row>
    <row r="31" spans="2:12" ht="20.100000000000001" customHeight="1" thickBot="1"/>
    <row r="32" spans="2:12" s="28" customFormat="1" ht="20.100000000000001" customHeight="1" thickBot="1">
      <c r="B32" s="109" t="s">
        <v>61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2:14" ht="50.25" customHeight="1" thickBot="1">
      <c r="B33" s="4" t="s">
        <v>72</v>
      </c>
      <c r="C33" s="4" t="s">
        <v>9</v>
      </c>
      <c r="D33" s="4" t="s">
        <v>10</v>
      </c>
      <c r="E33" s="5" t="s">
        <v>11</v>
      </c>
      <c r="F33" s="4" t="s">
        <v>12</v>
      </c>
      <c r="G33" s="4" t="s">
        <v>13</v>
      </c>
      <c r="H33" s="4" t="s">
        <v>19</v>
      </c>
      <c r="I33" s="4" t="s">
        <v>14</v>
      </c>
      <c r="J33" s="4" t="s">
        <v>18</v>
      </c>
      <c r="K33" s="5" t="s">
        <v>22</v>
      </c>
      <c r="L33" s="4" t="s">
        <v>17</v>
      </c>
    </row>
    <row r="34" spans="2:14" ht="42.75" customHeight="1" thickBot="1">
      <c r="B34" s="49" t="s">
        <v>73</v>
      </c>
      <c r="C34" s="6" t="s">
        <v>26</v>
      </c>
      <c r="D34" s="54" t="s">
        <v>136</v>
      </c>
      <c r="E34" s="11" t="s">
        <v>25</v>
      </c>
      <c r="F34" s="8" t="s">
        <v>24</v>
      </c>
      <c r="G34" s="38">
        <v>420</v>
      </c>
      <c r="H34" s="37">
        <v>95.27</v>
      </c>
      <c r="I34" s="32">
        <v>0.25</v>
      </c>
      <c r="J34" s="13">
        <f>H34</f>
        <v>95.27</v>
      </c>
      <c r="K34" s="14">
        <f>(J34*I34)+J34</f>
        <v>119.08749999999999</v>
      </c>
      <c r="L34" s="15">
        <f t="shared" ref="L34:L38" si="6">K34*G34</f>
        <v>50016.75</v>
      </c>
    </row>
    <row r="35" spans="2:14" ht="67.5" customHeight="1" thickBot="1">
      <c r="B35" s="49" t="s">
        <v>133</v>
      </c>
      <c r="C35" s="6" t="s">
        <v>39</v>
      </c>
      <c r="D35" s="53" t="s">
        <v>135</v>
      </c>
      <c r="E35" s="11" t="s">
        <v>144</v>
      </c>
      <c r="F35" s="8" t="s">
        <v>35</v>
      </c>
      <c r="G35" s="38">
        <v>600</v>
      </c>
      <c r="H35" s="37">
        <v>231.31</v>
      </c>
      <c r="I35" s="32">
        <v>0.25</v>
      </c>
      <c r="J35" s="13">
        <f>H35</f>
        <v>231.31</v>
      </c>
      <c r="K35" s="34">
        <f t="shared" ref="K35:K49" si="7">(J35*I35)+J35</f>
        <v>289.13749999999999</v>
      </c>
      <c r="L35" s="15">
        <f t="shared" si="6"/>
        <v>173482.5</v>
      </c>
    </row>
    <row r="36" spans="2:14" ht="51" customHeight="1" thickBot="1">
      <c r="B36" s="49" t="s">
        <v>74</v>
      </c>
      <c r="C36" s="6" t="s">
        <v>38</v>
      </c>
      <c r="D36" s="53" t="s">
        <v>135</v>
      </c>
      <c r="E36" s="11" t="s">
        <v>45</v>
      </c>
      <c r="F36" s="8" t="s">
        <v>35</v>
      </c>
      <c r="G36" s="38">
        <v>70</v>
      </c>
      <c r="H36" s="37">
        <v>99.04</v>
      </c>
      <c r="I36" s="32">
        <v>0.25</v>
      </c>
      <c r="J36" s="13">
        <f t="shared" ref="J36:J38" si="8">H36</f>
        <v>99.04</v>
      </c>
      <c r="K36" s="34">
        <f t="shared" si="7"/>
        <v>123.80000000000001</v>
      </c>
      <c r="L36" s="15">
        <f t="shared" si="6"/>
        <v>8666</v>
      </c>
    </row>
    <row r="37" spans="2:14" ht="40.5" customHeight="1" thickBot="1">
      <c r="B37" s="49" t="s">
        <v>75</v>
      </c>
      <c r="C37" s="6" t="s">
        <v>37</v>
      </c>
      <c r="D37" s="54" t="s">
        <v>136</v>
      </c>
      <c r="E37" s="11" t="s">
        <v>36</v>
      </c>
      <c r="F37" s="8" t="s">
        <v>24</v>
      </c>
      <c r="G37" s="38">
        <v>300</v>
      </c>
      <c r="H37" s="37">
        <v>28.99</v>
      </c>
      <c r="I37" s="32">
        <v>0.25</v>
      </c>
      <c r="J37" s="13">
        <f t="shared" si="8"/>
        <v>28.99</v>
      </c>
      <c r="K37" s="34">
        <f t="shared" si="7"/>
        <v>36.237499999999997</v>
      </c>
      <c r="L37" s="15">
        <f t="shared" si="6"/>
        <v>10871.25</v>
      </c>
    </row>
    <row r="38" spans="2:14" ht="41.25" customHeight="1" thickBot="1">
      <c r="B38" s="49" t="s">
        <v>76</v>
      </c>
      <c r="C38" s="6" t="s">
        <v>40</v>
      </c>
      <c r="D38" s="53" t="s">
        <v>135</v>
      </c>
      <c r="E38" s="11" t="s">
        <v>145</v>
      </c>
      <c r="F38" s="8" t="s">
        <v>24</v>
      </c>
      <c r="G38" s="38">
        <v>80</v>
      </c>
      <c r="H38" s="37">
        <v>56.99</v>
      </c>
      <c r="I38" s="32">
        <v>0.25</v>
      </c>
      <c r="J38" s="13">
        <f t="shared" si="8"/>
        <v>56.99</v>
      </c>
      <c r="K38" s="34">
        <f t="shared" si="7"/>
        <v>71.237499999999997</v>
      </c>
      <c r="L38" s="15">
        <f t="shared" si="6"/>
        <v>5699</v>
      </c>
    </row>
    <row r="39" spans="2:14" ht="37.5" customHeight="1" thickBot="1">
      <c r="B39" s="49" t="s">
        <v>78</v>
      </c>
      <c r="C39" s="6" t="s">
        <v>34</v>
      </c>
      <c r="D39" s="54" t="s">
        <v>136</v>
      </c>
      <c r="E39" s="11" t="s">
        <v>146</v>
      </c>
      <c r="F39" s="8" t="s">
        <v>35</v>
      </c>
      <c r="G39" s="38">
        <v>600</v>
      </c>
      <c r="H39" s="37">
        <v>70.97</v>
      </c>
      <c r="I39" s="32">
        <v>0.25</v>
      </c>
      <c r="J39" s="13">
        <f t="shared" ref="J39" si="9">H39</f>
        <v>70.97</v>
      </c>
      <c r="K39" s="34">
        <f t="shared" si="7"/>
        <v>88.712500000000006</v>
      </c>
      <c r="L39" s="15">
        <f t="shared" ref="L39" si="10">K39*G39</f>
        <v>53227.5</v>
      </c>
      <c r="N39" s="52"/>
    </row>
    <row r="40" spans="2:14" ht="31.5" customHeight="1" thickBot="1">
      <c r="B40" s="49" t="s">
        <v>77</v>
      </c>
      <c r="C40" s="6" t="s">
        <v>48</v>
      </c>
      <c r="D40" s="54" t="s">
        <v>136</v>
      </c>
      <c r="E40" s="31" t="s">
        <v>49</v>
      </c>
      <c r="F40" s="8" t="s">
        <v>50</v>
      </c>
      <c r="G40" s="38">
        <v>600</v>
      </c>
      <c r="H40" s="37">
        <v>20.85</v>
      </c>
      <c r="I40" s="32">
        <v>0.25</v>
      </c>
      <c r="J40" s="13">
        <f t="shared" ref="J40" si="11">H40</f>
        <v>20.85</v>
      </c>
      <c r="K40" s="34">
        <f t="shared" si="7"/>
        <v>26.0625</v>
      </c>
      <c r="L40" s="15">
        <f t="shared" ref="L40" si="12">K40*G40</f>
        <v>15637.5</v>
      </c>
    </row>
    <row r="41" spans="2:14" ht="35.25" customHeight="1" thickBot="1">
      <c r="B41" s="49" t="s">
        <v>79</v>
      </c>
      <c r="C41" s="6" t="s">
        <v>52</v>
      </c>
      <c r="D41" s="53" t="s">
        <v>135</v>
      </c>
      <c r="E41" s="7" t="s">
        <v>51</v>
      </c>
      <c r="F41" s="8" t="s">
        <v>41</v>
      </c>
      <c r="G41" s="38">
        <v>8</v>
      </c>
      <c r="H41" s="37">
        <v>27.18</v>
      </c>
      <c r="I41" s="32">
        <v>0.25</v>
      </c>
      <c r="J41" s="13">
        <f t="shared" ref="J41" si="13">H41</f>
        <v>27.18</v>
      </c>
      <c r="K41" s="34">
        <f t="shared" si="7"/>
        <v>33.975000000000001</v>
      </c>
      <c r="L41" s="15">
        <f t="shared" ref="L41" si="14">K41*G41</f>
        <v>271.8</v>
      </c>
    </row>
    <row r="42" spans="2:14" ht="39.75" customHeight="1" thickBot="1">
      <c r="B42" s="49" t="s">
        <v>92</v>
      </c>
      <c r="C42" s="6" t="s">
        <v>90</v>
      </c>
      <c r="D42" s="54" t="s">
        <v>136</v>
      </c>
      <c r="E42" s="27" t="s">
        <v>147</v>
      </c>
      <c r="F42" s="8" t="s">
        <v>91</v>
      </c>
      <c r="G42" s="38">
        <v>15</v>
      </c>
      <c r="H42" s="37">
        <v>30.69</v>
      </c>
      <c r="I42" s="32">
        <v>0.25</v>
      </c>
      <c r="J42" s="13">
        <f t="shared" ref="J42:J43" si="15">H42</f>
        <v>30.69</v>
      </c>
      <c r="K42" s="34">
        <f t="shared" si="7"/>
        <v>38.362500000000004</v>
      </c>
      <c r="L42" s="15">
        <f t="shared" ref="L42:L43" si="16">K42*G42</f>
        <v>575.43750000000011</v>
      </c>
    </row>
    <row r="43" spans="2:14" ht="35.25" customHeight="1" thickBot="1">
      <c r="B43" s="49" t="s">
        <v>93</v>
      </c>
      <c r="C43" s="6" t="s">
        <v>94</v>
      </c>
      <c r="D43" s="54" t="s">
        <v>136</v>
      </c>
      <c r="E43" s="7" t="s">
        <v>156</v>
      </c>
      <c r="F43" s="8" t="s">
        <v>50</v>
      </c>
      <c r="G43" s="38">
        <v>400</v>
      </c>
      <c r="H43" s="37">
        <v>18.57</v>
      </c>
      <c r="I43" s="32">
        <v>0.25</v>
      </c>
      <c r="J43" s="13">
        <f t="shared" si="15"/>
        <v>18.57</v>
      </c>
      <c r="K43" s="34">
        <f t="shared" si="7"/>
        <v>23.212499999999999</v>
      </c>
      <c r="L43" s="15">
        <f t="shared" si="16"/>
        <v>9285</v>
      </c>
    </row>
    <row r="44" spans="2:14" ht="39" customHeight="1" thickBot="1">
      <c r="B44" s="49" t="s">
        <v>96</v>
      </c>
      <c r="C44" s="6" t="s">
        <v>98</v>
      </c>
      <c r="D44" s="54" t="s">
        <v>136</v>
      </c>
      <c r="E44" s="7" t="s">
        <v>148</v>
      </c>
      <c r="F44" s="8" t="s">
        <v>99</v>
      </c>
      <c r="G44" s="38">
        <v>90</v>
      </c>
      <c r="H44" s="37">
        <v>54.6</v>
      </c>
      <c r="I44" s="32">
        <v>0.25</v>
      </c>
      <c r="J44" s="13">
        <f t="shared" ref="J44" si="17">H44</f>
        <v>54.6</v>
      </c>
      <c r="K44" s="34">
        <f t="shared" si="7"/>
        <v>68.25</v>
      </c>
      <c r="L44" s="15">
        <f t="shared" ref="L44" si="18">K44*G44</f>
        <v>6142.5</v>
      </c>
    </row>
    <row r="45" spans="2:14" ht="37.5" customHeight="1" thickBot="1">
      <c r="B45" s="49" t="s">
        <v>97</v>
      </c>
      <c r="C45" s="6" t="s">
        <v>102</v>
      </c>
      <c r="D45" s="54" t="s">
        <v>136</v>
      </c>
      <c r="E45" s="7" t="s">
        <v>149</v>
      </c>
      <c r="F45" s="8" t="s">
        <v>24</v>
      </c>
      <c r="G45" s="38">
        <v>45</v>
      </c>
      <c r="H45" s="37">
        <v>13.07</v>
      </c>
      <c r="I45" s="32">
        <v>0.25</v>
      </c>
      <c r="J45" s="33">
        <f t="shared" ref="J45:J46" si="19">H45</f>
        <v>13.07</v>
      </c>
      <c r="K45" s="34">
        <f t="shared" si="7"/>
        <v>16.337499999999999</v>
      </c>
      <c r="L45" s="35">
        <f t="shared" ref="L45:L46" si="20">K45*G45</f>
        <v>735.18749999999989</v>
      </c>
    </row>
    <row r="46" spans="2:14" ht="51.75" customHeight="1" thickBot="1">
      <c r="B46" s="49" t="s">
        <v>103</v>
      </c>
      <c r="C46" s="29" t="s">
        <v>107</v>
      </c>
      <c r="D46" s="54" t="s">
        <v>136</v>
      </c>
      <c r="E46" s="31" t="s">
        <v>150</v>
      </c>
      <c r="F46" s="30" t="s">
        <v>105</v>
      </c>
      <c r="G46" s="38">
        <v>4</v>
      </c>
      <c r="H46" s="37">
        <v>1645.85</v>
      </c>
      <c r="I46" s="32">
        <v>0.25</v>
      </c>
      <c r="J46" s="33">
        <f t="shared" si="19"/>
        <v>1645.85</v>
      </c>
      <c r="K46" s="34">
        <f t="shared" si="7"/>
        <v>2057.3125</v>
      </c>
      <c r="L46" s="35">
        <f t="shared" si="20"/>
        <v>8229.25</v>
      </c>
    </row>
    <row r="47" spans="2:14" s="28" customFormat="1" ht="35.25" customHeight="1" thickBot="1">
      <c r="B47" s="49" t="s">
        <v>104</v>
      </c>
      <c r="C47" s="29" t="s">
        <v>106</v>
      </c>
      <c r="D47" s="54" t="s">
        <v>136</v>
      </c>
      <c r="E47" s="31" t="s">
        <v>151</v>
      </c>
      <c r="F47" s="30" t="s">
        <v>35</v>
      </c>
      <c r="G47" s="38">
        <f>G26-G35-G36</f>
        <v>3520</v>
      </c>
      <c r="H47" s="37">
        <v>10.83</v>
      </c>
      <c r="I47" s="32">
        <v>0.25</v>
      </c>
      <c r="J47" s="33">
        <f t="shared" ref="J47" si="21">H47</f>
        <v>10.83</v>
      </c>
      <c r="K47" s="34">
        <f t="shared" si="7"/>
        <v>13.5375</v>
      </c>
      <c r="L47" s="35">
        <f t="shared" ref="L47" si="22">K47*G47</f>
        <v>47652</v>
      </c>
    </row>
    <row r="48" spans="2:14" s="28" customFormat="1" ht="35.25" customHeight="1" thickBot="1">
      <c r="B48" s="49" t="s">
        <v>130</v>
      </c>
      <c r="C48" s="29" t="s">
        <v>132</v>
      </c>
      <c r="D48" s="53" t="s">
        <v>135</v>
      </c>
      <c r="E48" s="31" t="s">
        <v>152</v>
      </c>
      <c r="F48" s="30" t="s">
        <v>35</v>
      </c>
      <c r="G48" s="38">
        <v>16</v>
      </c>
      <c r="H48" s="37">
        <v>37.840000000000003</v>
      </c>
      <c r="I48" s="32">
        <v>0.25</v>
      </c>
      <c r="J48" s="33">
        <f t="shared" ref="J48" si="23">H48</f>
        <v>37.840000000000003</v>
      </c>
      <c r="K48" s="34">
        <f t="shared" si="7"/>
        <v>47.300000000000004</v>
      </c>
      <c r="L48" s="35">
        <f t="shared" ref="L48" si="24">K48*G48</f>
        <v>756.80000000000007</v>
      </c>
    </row>
    <row r="49" spans="2:12" s="28" customFormat="1" ht="43.5" customHeight="1">
      <c r="B49" s="49" t="s">
        <v>131</v>
      </c>
      <c r="C49" s="29" t="s">
        <v>108</v>
      </c>
      <c r="D49" s="54" t="s">
        <v>136</v>
      </c>
      <c r="E49" s="31" t="s">
        <v>153</v>
      </c>
      <c r="F49" s="30" t="s">
        <v>50</v>
      </c>
      <c r="G49" s="38">
        <v>600</v>
      </c>
      <c r="H49" s="36">
        <v>18.809999999999999</v>
      </c>
      <c r="I49" s="32">
        <v>0.25</v>
      </c>
      <c r="J49" s="33">
        <f t="shared" ref="J49" si="25">H49</f>
        <v>18.809999999999999</v>
      </c>
      <c r="K49" s="34">
        <f t="shared" si="7"/>
        <v>23.512499999999999</v>
      </c>
      <c r="L49" s="35">
        <f t="shared" ref="L49" si="26">K49*G49</f>
        <v>14107.5</v>
      </c>
    </row>
    <row r="50" spans="2:12" s="28" customFormat="1" ht="20.100000000000001" customHeight="1">
      <c r="B50" s="59"/>
      <c r="C50" s="59"/>
      <c r="D50" s="59"/>
      <c r="E50" s="59"/>
      <c r="F50" s="59"/>
      <c r="G50" s="59"/>
      <c r="H50" s="59"/>
      <c r="I50" s="59"/>
      <c r="J50" s="59"/>
      <c r="K50" s="60" t="s">
        <v>167</v>
      </c>
      <c r="L50" s="61">
        <f>SUM(L34:L49)</f>
        <v>405355.97499999998</v>
      </c>
    </row>
    <row r="51" spans="2:12" ht="20.100000000000001" customHeight="1" thickBot="1"/>
    <row r="52" spans="2:12" s="28" customFormat="1" ht="20.100000000000001" customHeight="1" thickBot="1">
      <c r="B52" s="109" t="s">
        <v>62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1"/>
    </row>
    <row r="53" spans="2:12" ht="45.75" thickBot="1">
      <c r="B53" s="4" t="s">
        <v>80</v>
      </c>
      <c r="C53" s="4" t="s">
        <v>9</v>
      </c>
      <c r="D53" s="4" t="s">
        <v>10</v>
      </c>
      <c r="E53" s="5" t="s">
        <v>11</v>
      </c>
      <c r="F53" s="4" t="s">
        <v>12</v>
      </c>
      <c r="G53" s="4" t="s">
        <v>13</v>
      </c>
      <c r="H53" s="4" t="s">
        <v>19</v>
      </c>
      <c r="I53" s="4" t="s">
        <v>14</v>
      </c>
      <c r="J53" s="4" t="s">
        <v>18</v>
      </c>
      <c r="K53" s="5" t="s">
        <v>22</v>
      </c>
      <c r="L53" s="4" t="s">
        <v>17</v>
      </c>
    </row>
    <row r="54" spans="2:12" ht="39" customHeight="1" thickBot="1">
      <c r="B54" s="49" t="s">
        <v>81</v>
      </c>
      <c r="C54" s="6" t="s">
        <v>109</v>
      </c>
      <c r="D54" s="54" t="s">
        <v>136</v>
      </c>
      <c r="E54" s="11" t="s">
        <v>154</v>
      </c>
      <c r="F54" s="8" t="s">
        <v>24</v>
      </c>
      <c r="G54" s="38">
        <v>240</v>
      </c>
      <c r="H54" s="37">
        <v>38.97</v>
      </c>
      <c r="I54" s="32">
        <v>0.25</v>
      </c>
      <c r="J54" s="13">
        <f>H54</f>
        <v>38.97</v>
      </c>
      <c r="K54" s="14">
        <f>(J54*I54)+J54</f>
        <v>48.712499999999999</v>
      </c>
      <c r="L54" s="15">
        <f t="shared" ref="L54:L59" si="27">K54*G54</f>
        <v>11691</v>
      </c>
    </row>
    <row r="55" spans="2:12" ht="38.25" customHeight="1" thickBot="1">
      <c r="B55" s="49" t="s">
        <v>82</v>
      </c>
      <c r="C55" s="6" t="s">
        <v>28</v>
      </c>
      <c r="D55" s="54" t="s">
        <v>136</v>
      </c>
      <c r="E55" s="11" t="s">
        <v>27</v>
      </c>
      <c r="F55" s="8" t="s">
        <v>41</v>
      </c>
      <c r="G55" s="38">
        <v>30</v>
      </c>
      <c r="H55" s="37">
        <v>77.099999999999994</v>
      </c>
      <c r="I55" s="32">
        <v>0.25</v>
      </c>
      <c r="J55" s="13">
        <f>H55</f>
        <v>77.099999999999994</v>
      </c>
      <c r="K55" s="34">
        <f t="shared" ref="K55:K59" si="28">(J55*I55)+J55</f>
        <v>96.375</v>
      </c>
      <c r="L55" s="15">
        <f t="shared" si="27"/>
        <v>2891.25</v>
      </c>
    </row>
    <row r="56" spans="2:12" ht="36" customHeight="1" thickBot="1">
      <c r="B56" s="49" t="s">
        <v>83</v>
      </c>
      <c r="C56" s="6" t="s">
        <v>110</v>
      </c>
      <c r="D56" s="54" t="s">
        <v>136</v>
      </c>
      <c r="E56" s="55" t="s">
        <v>155</v>
      </c>
      <c r="F56" s="8" t="s">
        <v>41</v>
      </c>
      <c r="G56" s="38">
        <v>30</v>
      </c>
      <c r="H56" s="37">
        <v>125.9</v>
      </c>
      <c r="I56" s="32">
        <v>0.25</v>
      </c>
      <c r="J56" s="13">
        <f t="shared" ref="J56:J59" si="29">H56</f>
        <v>125.9</v>
      </c>
      <c r="K56" s="34">
        <f t="shared" si="28"/>
        <v>157.375</v>
      </c>
      <c r="L56" s="15">
        <f t="shared" si="27"/>
        <v>4721.25</v>
      </c>
    </row>
    <row r="57" spans="2:12" ht="36.75" customHeight="1" thickBot="1">
      <c r="B57" s="49" t="s">
        <v>84</v>
      </c>
      <c r="C57" s="6" t="s">
        <v>89</v>
      </c>
      <c r="D57" s="53" t="s">
        <v>135</v>
      </c>
      <c r="E57" s="11" t="s">
        <v>88</v>
      </c>
      <c r="F57" s="8" t="s">
        <v>50</v>
      </c>
      <c r="G57" s="38">
        <f>15*8</f>
        <v>120</v>
      </c>
      <c r="H57" s="37">
        <v>23.69</v>
      </c>
      <c r="I57" s="32">
        <v>0.25</v>
      </c>
      <c r="J57" s="13">
        <f t="shared" si="29"/>
        <v>23.69</v>
      </c>
      <c r="K57" s="34">
        <f t="shared" si="28"/>
        <v>29.612500000000001</v>
      </c>
      <c r="L57" s="15">
        <f t="shared" si="27"/>
        <v>3553.5</v>
      </c>
    </row>
    <row r="58" spans="2:12" ht="39.75" customHeight="1" thickBot="1">
      <c r="B58" s="49" t="s">
        <v>85</v>
      </c>
      <c r="C58" s="6" t="s">
        <v>95</v>
      </c>
      <c r="D58" s="54" t="s">
        <v>136</v>
      </c>
      <c r="E58" s="11" t="s">
        <v>157</v>
      </c>
      <c r="F58" s="8" t="s">
        <v>50</v>
      </c>
      <c r="G58" s="38">
        <f>15*8</f>
        <v>120</v>
      </c>
      <c r="H58" s="37">
        <v>14.47</v>
      </c>
      <c r="I58" s="32">
        <v>0.25</v>
      </c>
      <c r="J58" s="13">
        <f t="shared" si="29"/>
        <v>14.47</v>
      </c>
      <c r="K58" s="34">
        <f t="shared" si="28"/>
        <v>18.087500000000002</v>
      </c>
      <c r="L58" s="15">
        <f t="shared" si="27"/>
        <v>2170.5000000000005</v>
      </c>
    </row>
    <row r="59" spans="2:12" s="28" customFormat="1" ht="39.75" customHeight="1">
      <c r="B59" s="49" t="s">
        <v>222</v>
      </c>
      <c r="C59" s="29" t="s">
        <v>240</v>
      </c>
      <c r="D59" s="54" t="s">
        <v>136</v>
      </c>
      <c r="E59" s="31" t="s">
        <v>239</v>
      </c>
      <c r="F59" s="30" t="s">
        <v>41</v>
      </c>
      <c r="G59" s="38">
        <v>40</v>
      </c>
      <c r="H59" s="37">
        <v>17.88</v>
      </c>
      <c r="I59" s="32">
        <v>0.25</v>
      </c>
      <c r="J59" s="33">
        <f t="shared" si="29"/>
        <v>17.88</v>
      </c>
      <c r="K59" s="34">
        <f t="shared" si="28"/>
        <v>22.349999999999998</v>
      </c>
      <c r="L59" s="35">
        <f t="shared" si="27"/>
        <v>893.99999999999989</v>
      </c>
    </row>
    <row r="60" spans="2:12" s="28" customFormat="1" ht="20.100000000000001" customHeight="1">
      <c r="B60" s="59"/>
      <c r="C60" s="59"/>
      <c r="D60" s="59"/>
      <c r="E60" s="59"/>
      <c r="F60" s="59"/>
      <c r="G60" s="59"/>
      <c r="H60" s="59"/>
      <c r="I60" s="59"/>
      <c r="J60" s="59"/>
      <c r="K60" s="60" t="s">
        <v>167</v>
      </c>
      <c r="L60" s="61">
        <f>SUM(L54:L59)</f>
        <v>25921.5</v>
      </c>
    </row>
    <row r="61" spans="2:12" ht="20.100000000000001" customHeight="1" thickBot="1">
      <c r="B61" s="28"/>
      <c r="C61" s="56"/>
      <c r="D61" s="56"/>
      <c r="E61" s="56"/>
      <c r="F61" s="28"/>
      <c r="G61" s="28"/>
      <c r="H61" s="28"/>
      <c r="I61" s="28"/>
      <c r="J61" s="28"/>
      <c r="K61" s="28"/>
      <c r="L61" s="28"/>
    </row>
    <row r="62" spans="2:12" ht="20.100000000000001" customHeight="1" thickBot="1">
      <c r="B62" s="109" t="s">
        <v>158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1"/>
    </row>
    <row r="63" spans="2:12" ht="45.75" thickBot="1">
      <c r="B63" s="57" t="s">
        <v>86</v>
      </c>
      <c r="C63" s="57" t="s">
        <v>9</v>
      </c>
      <c r="D63" s="57" t="s">
        <v>10</v>
      </c>
      <c r="E63" s="58" t="s">
        <v>11</v>
      </c>
      <c r="F63" s="57" t="s">
        <v>12</v>
      </c>
      <c r="G63" s="57" t="s">
        <v>13</v>
      </c>
      <c r="H63" s="57" t="s">
        <v>19</v>
      </c>
      <c r="I63" s="57" t="s">
        <v>14</v>
      </c>
      <c r="J63" s="57" t="s">
        <v>18</v>
      </c>
      <c r="K63" s="58" t="s">
        <v>22</v>
      </c>
      <c r="L63" s="57" t="s">
        <v>17</v>
      </c>
    </row>
    <row r="64" spans="2:12" ht="30.75" thickBot="1">
      <c r="B64" s="50" t="s">
        <v>87</v>
      </c>
      <c r="C64" s="29" t="s">
        <v>159</v>
      </c>
      <c r="D64" s="53" t="s">
        <v>135</v>
      </c>
      <c r="E64" s="31" t="s">
        <v>160</v>
      </c>
      <c r="F64" s="30" t="s">
        <v>35</v>
      </c>
      <c r="G64" s="38">
        <v>1050</v>
      </c>
      <c r="H64" s="37">
        <v>5.68</v>
      </c>
      <c r="I64" s="32">
        <v>0.25</v>
      </c>
      <c r="J64" s="33">
        <f>H64</f>
        <v>5.68</v>
      </c>
      <c r="K64" s="34">
        <f>(J64*I64)+J64</f>
        <v>7.1</v>
      </c>
      <c r="L64" s="35">
        <f t="shared" ref="L64:L67" si="30">K64*G64</f>
        <v>7455</v>
      </c>
    </row>
    <row r="65" spans="2:12" ht="30.75" thickBot="1">
      <c r="B65" s="50" t="s">
        <v>186</v>
      </c>
      <c r="C65" s="29" t="s">
        <v>161</v>
      </c>
      <c r="D65" s="53" t="s">
        <v>135</v>
      </c>
      <c r="E65" s="31" t="s">
        <v>162</v>
      </c>
      <c r="F65" s="30" t="s">
        <v>35</v>
      </c>
      <c r="G65" s="38">
        <v>1050</v>
      </c>
      <c r="H65" s="37">
        <v>5.01</v>
      </c>
      <c r="I65" s="32">
        <v>0.25</v>
      </c>
      <c r="J65" s="33">
        <f t="shared" ref="J65:J67" si="31">H65</f>
        <v>5.01</v>
      </c>
      <c r="K65" s="34">
        <f>(J65*I65)+J65</f>
        <v>6.2624999999999993</v>
      </c>
      <c r="L65" s="35">
        <f t="shared" si="30"/>
        <v>6575.6249999999991</v>
      </c>
    </row>
    <row r="66" spans="2:12" ht="45.75" thickBot="1">
      <c r="B66" s="50" t="s">
        <v>187</v>
      </c>
      <c r="C66" s="29" t="s">
        <v>163</v>
      </c>
      <c r="D66" s="54" t="s">
        <v>136</v>
      </c>
      <c r="E66" s="31" t="s">
        <v>164</v>
      </c>
      <c r="F66" s="30" t="s">
        <v>35</v>
      </c>
      <c r="G66" s="38">
        <v>1050</v>
      </c>
      <c r="H66" s="37">
        <v>26.18</v>
      </c>
      <c r="I66" s="32">
        <v>0.25</v>
      </c>
      <c r="J66" s="33">
        <f t="shared" si="31"/>
        <v>26.18</v>
      </c>
      <c r="K66" s="34">
        <f>(J66*I66)+J66</f>
        <v>32.725000000000001</v>
      </c>
      <c r="L66" s="35">
        <f t="shared" si="30"/>
        <v>34361.25</v>
      </c>
    </row>
    <row r="67" spans="2:12" ht="45">
      <c r="B67" s="50" t="s">
        <v>190</v>
      </c>
      <c r="C67" s="29" t="s">
        <v>165</v>
      </c>
      <c r="D67" s="54" t="s">
        <v>136</v>
      </c>
      <c r="E67" s="31" t="s">
        <v>166</v>
      </c>
      <c r="F67" s="30" t="s">
        <v>35</v>
      </c>
      <c r="G67" s="38">
        <v>1050</v>
      </c>
      <c r="H67" s="37">
        <v>50.87</v>
      </c>
      <c r="I67" s="32">
        <v>0.25</v>
      </c>
      <c r="J67" s="33">
        <f t="shared" si="31"/>
        <v>50.87</v>
      </c>
      <c r="K67" s="34">
        <f>(J67*I67)+J67</f>
        <v>63.587499999999999</v>
      </c>
      <c r="L67" s="35">
        <f t="shared" si="30"/>
        <v>66766.875</v>
      </c>
    </row>
    <row r="68" spans="2:12" ht="20.100000000000001" customHeight="1">
      <c r="B68" s="59"/>
      <c r="C68" s="59"/>
      <c r="D68" s="59"/>
      <c r="E68" s="59"/>
      <c r="F68" s="59"/>
      <c r="G68" s="59"/>
      <c r="H68" s="59"/>
      <c r="I68" s="59"/>
      <c r="J68" s="59"/>
      <c r="K68" s="60" t="s">
        <v>167</v>
      </c>
      <c r="L68" s="61">
        <f>SUM(L64:L67)</f>
        <v>115158.75</v>
      </c>
    </row>
    <row r="69" spans="2:12" ht="20.100000000000001" customHeight="1" thickBot="1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2:12" ht="20.100000000000001" customHeight="1" thickBot="1">
      <c r="B70" s="109" t="s">
        <v>168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1"/>
    </row>
    <row r="71" spans="2:12" ht="45.75" thickBot="1">
      <c r="B71" s="4" t="s">
        <v>192</v>
      </c>
      <c r="C71" s="4" t="s">
        <v>9</v>
      </c>
      <c r="D71" s="4" t="s">
        <v>10</v>
      </c>
      <c r="E71" s="5" t="s">
        <v>11</v>
      </c>
      <c r="F71" s="4" t="s">
        <v>12</v>
      </c>
      <c r="G71" s="4" t="s">
        <v>13</v>
      </c>
      <c r="H71" s="4" t="s">
        <v>19</v>
      </c>
      <c r="I71" s="4" t="s">
        <v>14</v>
      </c>
      <c r="J71" s="4" t="s">
        <v>18</v>
      </c>
      <c r="K71" s="5" t="s">
        <v>22</v>
      </c>
      <c r="L71" s="4" t="s">
        <v>17</v>
      </c>
    </row>
    <row r="72" spans="2:12" ht="24.75" customHeight="1" thickBot="1">
      <c r="B72" s="49" t="s">
        <v>193</v>
      </c>
      <c r="C72" s="62" t="s">
        <v>46</v>
      </c>
      <c r="D72" s="53" t="s">
        <v>135</v>
      </c>
      <c r="E72" s="63" t="s">
        <v>47</v>
      </c>
      <c r="F72" s="30" t="s">
        <v>35</v>
      </c>
      <c r="G72" s="38">
        <v>60</v>
      </c>
      <c r="H72" s="37">
        <v>7.18</v>
      </c>
      <c r="I72" s="32">
        <v>0.25</v>
      </c>
      <c r="J72" s="33">
        <f>H72</f>
        <v>7.18</v>
      </c>
      <c r="K72" s="34">
        <f>(J72*I72)+J72</f>
        <v>8.9749999999999996</v>
      </c>
      <c r="L72" s="35">
        <f t="shared" ref="L72:L76" si="32">K72*G72</f>
        <v>538.5</v>
      </c>
    </row>
    <row r="73" spans="2:12" ht="30.75" thickBot="1">
      <c r="B73" s="49" t="s">
        <v>194</v>
      </c>
      <c r="C73" s="29" t="s">
        <v>161</v>
      </c>
      <c r="D73" s="53" t="s">
        <v>135</v>
      </c>
      <c r="E73" s="31" t="s">
        <v>162</v>
      </c>
      <c r="F73" s="30" t="s">
        <v>35</v>
      </c>
      <c r="G73" s="38">
        <v>60</v>
      </c>
      <c r="H73" s="37">
        <v>5.01</v>
      </c>
      <c r="I73" s="32">
        <v>0.25</v>
      </c>
      <c r="J73" s="33">
        <f>H73</f>
        <v>5.01</v>
      </c>
      <c r="K73" s="34">
        <f>(J73*I73)+J73</f>
        <v>6.2624999999999993</v>
      </c>
      <c r="L73" s="35">
        <f t="shared" si="32"/>
        <v>375.74999999999994</v>
      </c>
    </row>
    <row r="74" spans="2:12" ht="45.75" thickBot="1">
      <c r="B74" s="49" t="s">
        <v>197</v>
      </c>
      <c r="C74" s="29" t="s">
        <v>169</v>
      </c>
      <c r="D74" s="54" t="s">
        <v>136</v>
      </c>
      <c r="E74" s="31" t="s">
        <v>170</v>
      </c>
      <c r="F74" s="30" t="s">
        <v>35</v>
      </c>
      <c r="G74" s="38">
        <v>60</v>
      </c>
      <c r="H74" s="37">
        <v>24.35</v>
      </c>
      <c r="I74" s="32">
        <v>0.25</v>
      </c>
      <c r="J74" s="33">
        <f>H74</f>
        <v>24.35</v>
      </c>
      <c r="K74" s="34">
        <f>(J74*I74)+J74</f>
        <v>30.4375</v>
      </c>
      <c r="L74" s="35">
        <f t="shared" si="32"/>
        <v>1826.25</v>
      </c>
    </row>
    <row r="75" spans="2:12" ht="30.75" thickBot="1">
      <c r="B75" s="49" t="s">
        <v>200</v>
      </c>
      <c r="C75" s="29" t="s">
        <v>171</v>
      </c>
      <c r="D75" s="54" t="s">
        <v>136</v>
      </c>
      <c r="E75" s="31" t="s">
        <v>172</v>
      </c>
      <c r="F75" s="30" t="s">
        <v>35</v>
      </c>
      <c r="G75" s="38">
        <v>20</v>
      </c>
      <c r="H75" s="37">
        <v>315.51</v>
      </c>
      <c r="I75" s="32">
        <v>0.25</v>
      </c>
      <c r="J75" s="33">
        <f>H75</f>
        <v>315.51</v>
      </c>
      <c r="K75" s="34">
        <f>(J75*I75)+J75</f>
        <v>394.38749999999999</v>
      </c>
      <c r="L75" s="35">
        <f t="shared" si="32"/>
        <v>7887.75</v>
      </c>
    </row>
    <row r="76" spans="2:12" ht="30">
      <c r="B76" s="49" t="s">
        <v>223</v>
      </c>
      <c r="C76" s="29" t="s">
        <v>173</v>
      </c>
      <c r="D76" s="54" t="s">
        <v>136</v>
      </c>
      <c r="E76" s="31" t="s">
        <v>174</v>
      </c>
      <c r="F76" s="30" t="s">
        <v>50</v>
      </c>
      <c r="G76" s="38">
        <v>160</v>
      </c>
      <c r="H76" s="37">
        <v>21.57</v>
      </c>
      <c r="I76" s="32">
        <v>0.25</v>
      </c>
      <c r="J76" s="33">
        <f>H76</f>
        <v>21.57</v>
      </c>
      <c r="K76" s="34">
        <f>(J76*I76)+J76</f>
        <v>26.962499999999999</v>
      </c>
      <c r="L76" s="35">
        <f t="shared" si="32"/>
        <v>4314</v>
      </c>
    </row>
    <row r="77" spans="2:12" ht="20.100000000000001" customHeight="1">
      <c r="B77" s="59"/>
      <c r="C77" s="59"/>
      <c r="D77" s="59"/>
      <c r="E77" s="59"/>
      <c r="F77" s="59"/>
      <c r="G77" s="59"/>
      <c r="H77" s="59"/>
      <c r="I77" s="59"/>
      <c r="J77" s="59"/>
      <c r="K77" s="60" t="s">
        <v>167</v>
      </c>
      <c r="L77" s="64">
        <f>SUM(L72:L76)</f>
        <v>14942.25</v>
      </c>
    </row>
    <row r="78" spans="2:12" ht="20.100000000000001" customHeight="1" thickBot="1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2:12" ht="20.100000000000001" customHeight="1" thickBot="1">
      <c r="B79" s="109" t="s">
        <v>175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1"/>
    </row>
    <row r="80" spans="2:12" ht="45.75" thickBot="1">
      <c r="B80" s="4" t="s">
        <v>204</v>
      </c>
      <c r="C80" s="4" t="s">
        <v>9</v>
      </c>
      <c r="D80" s="4" t="s">
        <v>10</v>
      </c>
      <c r="E80" s="5" t="s">
        <v>11</v>
      </c>
      <c r="F80" s="4" t="s">
        <v>12</v>
      </c>
      <c r="G80" s="4" t="s">
        <v>13</v>
      </c>
      <c r="H80" s="4" t="s">
        <v>19</v>
      </c>
      <c r="I80" s="4" t="s">
        <v>14</v>
      </c>
      <c r="J80" s="4" t="s">
        <v>18</v>
      </c>
      <c r="K80" s="5" t="s">
        <v>22</v>
      </c>
      <c r="L80" s="4" t="s">
        <v>17</v>
      </c>
    </row>
    <row r="81" spans="2:12" ht="25.5" customHeight="1" thickBot="1">
      <c r="B81" s="49" t="s">
        <v>205</v>
      </c>
      <c r="C81" s="62" t="s">
        <v>46</v>
      </c>
      <c r="D81" s="53" t="s">
        <v>135</v>
      </c>
      <c r="E81" s="63" t="s">
        <v>47</v>
      </c>
      <c r="F81" s="30" t="s">
        <v>35</v>
      </c>
      <c r="G81" s="38">
        <v>400</v>
      </c>
      <c r="H81" s="37">
        <v>7.18</v>
      </c>
      <c r="I81" s="32">
        <v>0.25</v>
      </c>
      <c r="J81" s="33">
        <f>H81</f>
        <v>7.18</v>
      </c>
      <c r="K81" s="34">
        <f>(J81*I81)+J81</f>
        <v>8.9749999999999996</v>
      </c>
      <c r="L81" s="35">
        <f>K81*G81</f>
        <v>3590</v>
      </c>
    </row>
    <row r="82" spans="2:12" ht="24" customHeight="1" thickBot="1">
      <c r="B82" s="49" t="s">
        <v>208</v>
      </c>
      <c r="C82" s="29" t="s">
        <v>176</v>
      </c>
      <c r="D82" s="53" t="s">
        <v>135</v>
      </c>
      <c r="E82" s="31" t="s">
        <v>177</v>
      </c>
      <c r="F82" s="30" t="s">
        <v>35</v>
      </c>
      <c r="G82" s="38">
        <v>446</v>
      </c>
      <c r="H82" s="37">
        <v>2.97</v>
      </c>
      <c r="I82" s="32">
        <v>0.25</v>
      </c>
      <c r="J82" s="33">
        <f>H82</f>
        <v>2.97</v>
      </c>
      <c r="K82" s="34">
        <f>(J82*I82)+J82</f>
        <v>3.7125000000000004</v>
      </c>
      <c r="L82" s="35">
        <f>K82*G82</f>
        <v>1655.7750000000001</v>
      </c>
    </row>
    <row r="83" spans="2:12" ht="30.75" thickBot="1">
      <c r="B83" s="49" t="s">
        <v>211</v>
      </c>
      <c r="C83" s="62">
        <v>104642</v>
      </c>
      <c r="D83" s="54" t="s">
        <v>136</v>
      </c>
      <c r="E83" s="63" t="s">
        <v>178</v>
      </c>
      <c r="F83" s="30" t="s">
        <v>35</v>
      </c>
      <c r="G83" s="38">
        <v>400</v>
      </c>
      <c r="H83" s="37">
        <v>10.23</v>
      </c>
      <c r="I83" s="32">
        <v>0.25</v>
      </c>
      <c r="J83" s="33">
        <f>H83</f>
        <v>10.23</v>
      </c>
      <c r="K83" s="34">
        <f>(J83*I83)+J83</f>
        <v>12.787500000000001</v>
      </c>
      <c r="L83" s="35">
        <f>K83*G83</f>
        <v>5115.0000000000009</v>
      </c>
    </row>
    <row r="84" spans="2:12" ht="30">
      <c r="B84" s="49" t="s">
        <v>224</v>
      </c>
      <c r="C84" s="62">
        <v>102520</v>
      </c>
      <c r="D84" s="54" t="s">
        <v>136</v>
      </c>
      <c r="E84" s="63" t="s">
        <v>179</v>
      </c>
      <c r="F84" s="30" t="s">
        <v>35</v>
      </c>
      <c r="G84" s="38">
        <v>46</v>
      </c>
      <c r="H84" s="37">
        <v>77.11</v>
      </c>
      <c r="I84" s="32">
        <v>0.25</v>
      </c>
      <c r="J84" s="33">
        <f>H84</f>
        <v>77.11</v>
      </c>
      <c r="K84" s="34">
        <f>(J84*I84)+J84</f>
        <v>96.387500000000003</v>
      </c>
      <c r="L84" s="35">
        <f>K84*G84</f>
        <v>4433.8249999999998</v>
      </c>
    </row>
    <row r="85" spans="2:12" ht="20.100000000000001" customHeight="1">
      <c r="B85" s="59"/>
      <c r="C85" s="59"/>
      <c r="D85" s="59"/>
      <c r="E85" s="59"/>
      <c r="F85" s="59"/>
      <c r="G85" s="59"/>
      <c r="H85" s="59"/>
      <c r="I85" s="59"/>
      <c r="J85" s="59"/>
      <c r="K85" s="60" t="s">
        <v>167</v>
      </c>
      <c r="L85" s="61">
        <f>SUM(L81:L84)</f>
        <v>14794.600000000002</v>
      </c>
    </row>
    <row r="86" spans="2:12" ht="20.100000000000001" customHeight="1" thickBot="1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2:12" ht="20.100000000000001" customHeight="1" thickBot="1">
      <c r="B87" s="109" t="s">
        <v>180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1"/>
    </row>
    <row r="88" spans="2:12" ht="45.75" thickBot="1">
      <c r="B88" s="4" t="s">
        <v>212</v>
      </c>
      <c r="C88" s="4" t="s">
        <v>9</v>
      </c>
      <c r="D88" s="4" t="s">
        <v>10</v>
      </c>
      <c r="E88" s="5" t="s">
        <v>11</v>
      </c>
      <c r="F88" s="4" t="s">
        <v>12</v>
      </c>
      <c r="G88" s="4" t="s">
        <v>13</v>
      </c>
      <c r="H88" s="4" t="s">
        <v>19</v>
      </c>
      <c r="I88" s="4" t="s">
        <v>14</v>
      </c>
      <c r="J88" s="4" t="s">
        <v>18</v>
      </c>
      <c r="K88" s="5" t="s">
        <v>22</v>
      </c>
      <c r="L88" s="4" t="s">
        <v>17</v>
      </c>
    </row>
    <row r="89" spans="2:12" ht="24" customHeight="1" thickBot="1">
      <c r="B89" s="49" t="s">
        <v>213</v>
      </c>
      <c r="C89" s="62" t="s">
        <v>46</v>
      </c>
      <c r="D89" s="53" t="s">
        <v>135</v>
      </c>
      <c r="E89" s="63" t="s">
        <v>47</v>
      </c>
      <c r="F89" s="30" t="s">
        <v>35</v>
      </c>
      <c r="G89" s="38">
        <v>700</v>
      </c>
      <c r="H89" s="37">
        <v>7.18</v>
      </c>
      <c r="I89" s="32">
        <v>0.25</v>
      </c>
      <c r="J89" s="33">
        <f>H89</f>
        <v>7.18</v>
      </c>
      <c r="K89" s="34">
        <f>(J89*I89)+J89</f>
        <v>8.9749999999999996</v>
      </c>
      <c r="L89" s="35">
        <f t="shared" ref="L89:L93" si="33">K89*G89</f>
        <v>6282.5</v>
      </c>
    </row>
    <row r="90" spans="2:12" ht="31.5" customHeight="1" thickBot="1">
      <c r="B90" s="49" t="s">
        <v>214</v>
      </c>
      <c r="C90" s="29" t="s">
        <v>176</v>
      </c>
      <c r="D90" s="53" t="s">
        <v>135</v>
      </c>
      <c r="E90" s="31" t="s">
        <v>177</v>
      </c>
      <c r="F90" s="30" t="s">
        <v>35</v>
      </c>
      <c r="G90" s="38">
        <v>700</v>
      </c>
      <c r="H90" s="37">
        <v>2.97</v>
      </c>
      <c r="I90" s="32">
        <v>0.25</v>
      </c>
      <c r="J90" s="33">
        <f>H90</f>
        <v>2.97</v>
      </c>
      <c r="K90" s="34">
        <f>(J90*I90)+J90</f>
        <v>3.7125000000000004</v>
      </c>
      <c r="L90" s="35">
        <f t="shared" si="33"/>
        <v>2598.7500000000005</v>
      </c>
    </row>
    <row r="91" spans="2:12" ht="45.75" thickBot="1">
      <c r="B91" s="49" t="s">
        <v>215</v>
      </c>
      <c r="C91" s="29" t="s">
        <v>181</v>
      </c>
      <c r="D91" s="53" t="s">
        <v>135</v>
      </c>
      <c r="E91" s="65" t="s">
        <v>182</v>
      </c>
      <c r="F91" s="30" t="s">
        <v>35</v>
      </c>
      <c r="G91" s="38">
        <v>120</v>
      </c>
      <c r="H91" s="37">
        <v>33.54</v>
      </c>
      <c r="I91" s="32">
        <v>0.25</v>
      </c>
      <c r="J91" s="33">
        <f t="shared" ref="J91:J93" si="34">H91</f>
        <v>33.54</v>
      </c>
      <c r="K91" s="34">
        <f>(J91*I91)+J91</f>
        <v>41.924999999999997</v>
      </c>
      <c r="L91" s="35">
        <f t="shared" si="33"/>
        <v>5031</v>
      </c>
    </row>
    <row r="92" spans="2:12" ht="33" customHeight="1" thickBot="1">
      <c r="B92" s="49" t="s">
        <v>225</v>
      </c>
      <c r="C92" s="62">
        <v>96130</v>
      </c>
      <c r="D92" s="54" t="s">
        <v>136</v>
      </c>
      <c r="E92" s="63" t="s">
        <v>183</v>
      </c>
      <c r="F92" s="30" t="s">
        <v>35</v>
      </c>
      <c r="G92" s="38">
        <v>700</v>
      </c>
      <c r="H92" s="37">
        <v>17.87</v>
      </c>
      <c r="I92" s="32">
        <v>0.25</v>
      </c>
      <c r="J92" s="33">
        <f t="shared" si="34"/>
        <v>17.87</v>
      </c>
      <c r="K92" s="34">
        <f>(J92*I92)+J92</f>
        <v>22.337500000000002</v>
      </c>
      <c r="L92" s="35">
        <f t="shared" si="33"/>
        <v>15636.250000000002</v>
      </c>
    </row>
    <row r="93" spans="2:12" ht="30">
      <c r="B93" s="49" t="s">
        <v>226</v>
      </c>
      <c r="C93" s="62">
        <v>104642</v>
      </c>
      <c r="D93" s="54" t="s">
        <v>136</v>
      </c>
      <c r="E93" s="63" t="s">
        <v>178</v>
      </c>
      <c r="F93" s="30" t="s">
        <v>35</v>
      </c>
      <c r="G93" s="38">
        <v>700</v>
      </c>
      <c r="H93" s="37">
        <v>10.23</v>
      </c>
      <c r="I93" s="32">
        <v>0.25</v>
      </c>
      <c r="J93" s="33">
        <f t="shared" si="34"/>
        <v>10.23</v>
      </c>
      <c r="K93" s="34">
        <f>(J93*I93)+J93</f>
        <v>12.787500000000001</v>
      </c>
      <c r="L93" s="35">
        <f t="shared" si="33"/>
        <v>8951.2500000000018</v>
      </c>
    </row>
    <row r="94" spans="2:12" ht="20.100000000000001" customHeight="1">
      <c r="B94" s="59"/>
      <c r="C94" s="59"/>
      <c r="D94" s="59"/>
      <c r="E94" s="59"/>
      <c r="F94" s="59"/>
      <c r="G94" s="59"/>
      <c r="H94" s="59"/>
      <c r="I94" s="59"/>
      <c r="J94" s="59"/>
      <c r="K94" s="60" t="s">
        <v>167</v>
      </c>
      <c r="L94" s="61">
        <f>SUM(L89:L93)</f>
        <v>38499.75</v>
      </c>
    </row>
    <row r="95" spans="2:12" ht="20.100000000000001" customHeight="1" thickBot="1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2:12" ht="20.100000000000001" customHeight="1" thickBot="1">
      <c r="B96" s="109" t="s">
        <v>184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1"/>
    </row>
    <row r="97" spans="2:12" ht="45.75" thickBot="1">
      <c r="B97" s="4" t="s">
        <v>216</v>
      </c>
      <c r="C97" s="4" t="s">
        <v>9</v>
      </c>
      <c r="D97" s="4" t="s">
        <v>10</v>
      </c>
      <c r="E97" s="5" t="s">
        <v>11</v>
      </c>
      <c r="F97" s="4" t="s">
        <v>12</v>
      </c>
      <c r="G97" s="4" t="s">
        <v>13</v>
      </c>
      <c r="H97" s="4" t="s">
        <v>19</v>
      </c>
      <c r="I97" s="4" t="s">
        <v>14</v>
      </c>
      <c r="J97" s="4" t="s">
        <v>18</v>
      </c>
      <c r="K97" s="5" t="s">
        <v>22</v>
      </c>
      <c r="L97" s="4" t="s">
        <v>17</v>
      </c>
    </row>
    <row r="98" spans="2:12" ht="30.75" thickBot="1">
      <c r="B98" s="49" t="s">
        <v>227</v>
      </c>
      <c r="C98" s="62" t="s">
        <v>46</v>
      </c>
      <c r="D98" s="53" t="s">
        <v>185</v>
      </c>
      <c r="E98" s="63" t="s">
        <v>47</v>
      </c>
      <c r="F98" s="30" t="s">
        <v>35</v>
      </c>
      <c r="G98" s="38">
        <v>1000</v>
      </c>
      <c r="H98" s="37">
        <v>7.18</v>
      </c>
      <c r="I98" s="32">
        <v>0.25</v>
      </c>
      <c r="J98" s="33">
        <f>H98</f>
        <v>7.18</v>
      </c>
      <c r="K98" s="34">
        <f>(J98*I98)+J98</f>
        <v>8.9749999999999996</v>
      </c>
      <c r="L98" s="35">
        <f t="shared" ref="L98:L101" si="35">K98*G98</f>
        <v>8975</v>
      </c>
    </row>
    <row r="99" spans="2:12" ht="25.5" customHeight="1" thickBot="1">
      <c r="B99" s="49" t="s">
        <v>228</v>
      </c>
      <c r="C99" s="29" t="s">
        <v>176</v>
      </c>
      <c r="D99" s="53" t="s">
        <v>135</v>
      </c>
      <c r="E99" s="31" t="s">
        <v>177</v>
      </c>
      <c r="F99" s="30" t="s">
        <v>35</v>
      </c>
      <c r="G99" s="38">
        <v>1000</v>
      </c>
      <c r="H99" s="37">
        <v>2.97</v>
      </c>
      <c r="I99" s="32">
        <v>0.25</v>
      </c>
      <c r="J99" s="33">
        <f t="shared" ref="J99:J101" si="36">H99</f>
        <v>2.97</v>
      </c>
      <c r="K99" s="34">
        <f>(J99*I99)+J99</f>
        <v>3.7125000000000004</v>
      </c>
      <c r="L99" s="35">
        <f t="shared" si="35"/>
        <v>3712.5000000000005</v>
      </c>
    </row>
    <row r="100" spans="2:12" ht="30.75" thickBot="1">
      <c r="B100" s="49" t="s">
        <v>229</v>
      </c>
      <c r="C100" s="29" t="s">
        <v>188</v>
      </c>
      <c r="D100" s="54" t="s">
        <v>136</v>
      </c>
      <c r="E100" s="31" t="s">
        <v>189</v>
      </c>
      <c r="F100" s="30" t="s">
        <v>35</v>
      </c>
      <c r="G100" s="38">
        <v>1000</v>
      </c>
      <c r="H100" s="37">
        <v>17.87</v>
      </c>
      <c r="I100" s="32">
        <v>0.25</v>
      </c>
      <c r="J100" s="33">
        <f t="shared" si="36"/>
        <v>17.87</v>
      </c>
      <c r="K100" s="34">
        <f>(J100*I100)+J100</f>
        <v>22.337500000000002</v>
      </c>
      <c r="L100" s="35">
        <f t="shared" si="35"/>
        <v>22337.500000000004</v>
      </c>
    </row>
    <row r="101" spans="2:12" ht="30">
      <c r="B101" s="49" t="s">
        <v>230</v>
      </c>
      <c r="C101" s="62">
        <v>104642</v>
      </c>
      <c r="D101" s="54" t="s">
        <v>136</v>
      </c>
      <c r="E101" s="63" t="s">
        <v>178</v>
      </c>
      <c r="F101" s="30" t="s">
        <v>35</v>
      </c>
      <c r="G101" s="38">
        <v>1000</v>
      </c>
      <c r="H101" s="37">
        <v>10.23</v>
      </c>
      <c r="I101" s="32">
        <v>0.25</v>
      </c>
      <c r="J101" s="33">
        <f t="shared" si="36"/>
        <v>10.23</v>
      </c>
      <c r="K101" s="34">
        <f>(J101*I101)+J101</f>
        <v>12.787500000000001</v>
      </c>
      <c r="L101" s="35">
        <f t="shared" si="35"/>
        <v>12787.500000000002</v>
      </c>
    </row>
    <row r="102" spans="2:12" ht="20.100000000000001" customHeight="1">
      <c r="B102" s="59"/>
      <c r="C102" s="59"/>
      <c r="D102" s="59"/>
      <c r="E102" s="59"/>
      <c r="F102" s="59"/>
      <c r="G102" s="59"/>
      <c r="H102" s="59"/>
      <c r="I102" s="59"/>
      <c r="J102" s="59"/>
      <c r="K102" s="60" t="s">
        <v>167</v>
      </c>
      <c r="L102" s="61">
        <f>SUM(L98:L101)</f>
        <v>47812.5</v>
      </c>
    </row>
    <row r="103" spans="2:12" ht="20.100000000000001" customHeight="1" thickBot="1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2:12" ht="20.100000000000001" customHeight="1" thickBot="1">
      <c r="B104" s="109" t="s">
        <v>191</v>
      </c>
      <c r="C104" s="110"/>
      <c r="D104" s="110"/>
      <c r="E104" s="110"/>
      <c r="F104" s="110"/>
      <c r="G104" s="110"/>
      <c r="H104" s="110"/>
      <c r="I104" s="110"/>
      <c r="J104" s="110"/>
      <c r="K104" s="110"/>
      <c r="L104" s="111"/>
    </row>
    <row r="105" spans="2:12" ht="45.75" thickBot="1">
      <c r="B105" s="4" t="s">
        <v>217</v>
      </c>
      <c r="C105" s="4" t="s">
        <v>9</v>
      </c>
      <c r="D105" s="4" t="s">
        <v>10</v>
      </c>
      <c r="E105" s="5" t="s">
        <v>11</v>
      </c>
      <c r="F105" s="4" t="s">
        <v>12</v>
      </c>
      <c r="G105" s="4" t="s">
        <v>13</v>
      </c>
      <c r="H105" s="4" t="s">
        <v>19</v>
      </c>
      <c r="I105" s="4" t="s">
        <v>14</v>
      </c>
      <c r="J105" s="4" t="s">
        <v>18</v>
      </c>
      <c r="K105" s="5" t="s">
        <v>22</v>
      </c>
      <c r="L105" s="4" t="s">
        <v>17</v>
      </c>
    </row>
    <row r="106" spans="2:12" ht="30.75" thickBot="1">
      <c r="B106" s="49" t="s">
        <v>231</v>
      </c>
      <c r="C106" s="62" t="s">
        <v>46</v>
      </c>
      <c r="D106" s="53" t="s">
        <v>185</v>
      </c>
      <c r="E106" s="63" t="s">
        <v>47</v>
      </c>
      <c r="F106" s="30" t="s">
        <v>35</v>
      </c>
      <c r="G106" s="38">
        <v>330</v>
      </c>
      <c r="H106" s="37">
        <v>7.18</v>
      </c>
      <c r="I106" s="32">
        <v>0.25</v>
      </c>
      <c r="J106" s="33">
        <f>H106</f>
        <v>7.18</v>
      </c>
      <c r="K106" s="34">
        <f>(J106*I106)+J106</f>
        <v>8.9749999999999996</v>
      </c>
      <c r="L106" s="35">
        <f t="shared" ref="L106:L109" si="37">K106*G106</f>
        <v>2961.75</v>
      </c>
    </row>
    <row r="107" spans="2:12" ht="27.75" customHeight="1" thickBot="1">
      <c r="B107" s="49" t="s">
        <v>232</v>
      </c>
      <c r="C107" s="29" t="s">
        <v>195</v>
      </c>
      <c r="D107" s="53" t="s">
        <v>135</v>
      </c>
      <c r="E107" s="31" t="s">
        <v>196</v>
      </c>
      <c r="F107" s="30" t="s">
        <v>35</v>
      </c>
      <c r="G107" s="38">
        <v>330</v>
      </c>
      <c r="H107" s="37">
        <v>3.37</v>
      </c>
      <c r="I107" s="32">
        <v>0.25</v>
      </c>
      <c r="J107" s="33">
        <f>H107</f>
        <v>3.37</v>
      </c>
      <c r="K107" s="34">
        <f>(J107*I107)+J107</f>
        <v>4.2125000000000004</v>
      </c>
      <c r="L107" s="35">
        <f t="shared" si="37"/>
        <v>1390.1250000000002</v>
      </c>
    </row>
    <row r="108" spans="2:12" ht="33" customHeight="1" thickBot="1">
      <c r="B108" s="49" t="s">
        <v>233</v>
      </c>
      <c r="C108" s="29" t="s">
        <v>198</v>
      </c>
      <c r="D108" s="53" t="s">
        <v>135</v>
      </c>
      <c r="E108" s="31" t="s">
        <v>199</v>
      </c>
      <c r="F108" s="30" t="s">
        <v>35</v>
      </c>
      <c r="G108" s="38">
        <v>330</v>
      </c>
      <c r="H108" s="37">
        <v>35.11</v>
      </c>
      <c r="I108" s="32">
        <v>0.25</v>
      </c>
      <c r="J108" s="33">
        <f t="shared" ref="J108:J109" si="38">H108</f>
        <v>35.11</v>
      </c>
      <c r="K108" s="34">
        <f>(J108*I108)+J108</f>
        <v>43.887500000000003</v>
      </c>
      <c r="L108" s="35">
        <f t="shared" si="37"/>
        <v>14482.875000000002</v>
      </c>
    </row>
    <row r="109" spans="2:12" ht="30">
      <c r="B109" s="49" t="s">
        <v>234</v>
      </c>
      <c r="C109" s="29" t="s">
        <v>201</v>
      </c>
      <c r="D109" s="54" t="s">
        <v>136</v>
      </c>
      <c r="E109" s="31" t="s">
        <v>202</v>
      </c>
      <c r="F109" s="30" t="s">
        <v>35</v>
      </c>
      <c r="G109" s="38">
        <v>330</v>
      </c>
      <c r="H109" s="37">
        <v>14.64</v>
      </c>
      <c r="I109" s="32">
        <v>0.25</v>
      </c>
      <c r="J109" s="33">
        <f t="shared" si="38"/>
        <v>14.64</v>
      </c>
      <c r="K109" s="34">
        <f>(J109*I109)+J109</f>
        <v>18.3</v>
      </c>
      <c r="L109" s="35">
        <f t="shared" si="37"/>
        <v>6039</v>
      </c>
    </row>
    <row r="110" spans="2:12" ht="20.100000000000001" customHeight="1">
      <c r="B110" s="59"/>
      <c r="C110" s="59"/>
      <c r="D110" s="59"/>
      <c r="E110" s="59"/>
      <c r="F110" s="59"/>
      <c r="G110" s="59"/>
      <c r="H110" s="59"/>
      <c r="I110" s="59"/>
      <c r="J110" s="59"/>
      <c r="K110" s="60" t="s">
        <v>167</v>
      </c>
      <c r="L110" s="61">
        <f>SUM(L106:L109)</f>
        <v>24873.75</v>
      </c>
    </row>
    <row r="111" spans="2:12" ht="20.100000000000001" customHeight="1" thickBot="1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2:12" ht="20.100000000000001" customHeight="1" thickBot="1">
      <c r="B112" s="109" t="s">
        <v>203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1"/>
    </row>
    <row r="113" spans="2:12" ht="45.75" thickBot="1">
      <c r="B113" s="4" t="s">
        <v>218</v>
      </c>
      <c r="C113" s="4" t="s">
        <v>9</v>
      </c>
      <c r="D113" s="4" t="s">
        <v>10</v>
      </c>
      <c r="E113" s="5" t="s">
        <v>11</v>
      </c>
      <c r="F113" s="4" t="s">
        <v>12</v>
      </c>
      <c r="G113" s="4" t="s">
        <v>13</v>
      </c>
      <c r="H113" s="4" t="s">
        <v>19</v>
      </c>
      <c r="I113" s="4" t="s">
        <v>14</v>
      </c>
      <c r="J113" s="4" t="s">
        <v>18</v>
      </c>
      <c r="K113" s="5" t="s">
        <v>22</v>
      </c>
      <c r="L113" s="4" t="s">
        <v>17</v>
      </c>
    </row>
    <row r="114" spans="2:12" ht="35.25" customHeight="1" thickBot="1">
      <c r="B114" s="49" t="s">
        <v>235</v>
      </c>
      <c r="C114" s="29" t="s">
        <v>206</v>
      </c>
      <c r="D114" s="53" t="s">
        <v>135</v>
      </c>
      <c r="E114" s="31" t="s">
        <v>207</v>
      </c>
      <c r="F114" s="30" t="s">
        <v>35</v>
      </c>
      <c r="G114" s="38">
        <v>30</v>
      </c>
      <c r="H114" s="37">
        <v>4.5</v>
      </c>
      <c r="I114" s="32">
        <v>0.25</v>
      </c>
      <c r="J114" s="33">
        <f>H114</f>
        <v>4.5</v>
      </c>
      <c r="K114" s="34">
        <f>(J114*I114)+J114</f>
        <v>5.625</v>
      </c>
      <c r="L114" s="35">
        <f t="shared" ref="L114:L116" si="39">K114*G114</f>
        <v>168.75</v>
      </c>
    </row>
    <row r="115" spans="2:12" ht="35.25" customHeight="1" thickBot="1">
      <c r="B115" s="49" t="s">
        <v>236</v>
      </c>
      <c r="C115" s="29" t="s">
        <v>209</v>
      </c>
      <c r="D115" s="54" t="s">
        <v>136</v>
      </c>
      <c r="E115" s="31" t="s">
        <v>210</v>
      </c>
      <c r="F115" s="30" t="s">
        <v>35</v>
      </c>
      <c r="G115" s="38">
        <v>30</v>
      </c>
      <c r="H115" s="37">
        <v>20.18</v>
      </c>
      <c r="I115" s="32">
        <v>0.25</v>
      </c>
      <c r="J115" s="33">
        <f>H115</f>
        <v>20.18</v>
      </c>
      <c r="K115" s="34">
        <f t="shared" ref="K115:K116" si="40">(J115*I115)+J115</f>
        <v>25.225000000000001</v>
      </c>
      <c r="L115" s="35">
        <f t="shared" si="39"/>
        <v>756.75</v>
      </c>
    </row>
    <row r="116" spans="2:12" ht="26.25" customHeight="1">
      <c r="B116" s="49" t="s">
        <v>237</v>
      </c>
      <c r="C116" s="29" t="s">
        <v>46</v>
      </c>
      <c r="D116" s="53" t="s">
        <v>135</v>
      </c>
      <c r="E116" s="31" t="s">
        <v>47</v>
      </c>
      <c r="F116" s="30" t="s">
        <v>35</v>
      </c>
      <c r="G116" s="38">
        <v>30</v>
      </c>
      <c r="H116" s="37">
        <v>7.18</v>
      </c>
      <c r="I116" s="32">
        <v>0.25</v>
      </c>
      <c r="J116" s="33">
        <f>H116</f>
        <v>7.18</v>
      </c>
      <c r="K116" s="34">
        <f t="shared" si="40"/>
        <v>8.9749999999999996</v>
      </c>
      <c r="L116" s="35">
        <f t="shared" si="39"/>
        <v>269.25</v>
      </c>
    </row>
    <row r="117" spans="2:12" ht="20.100000000000001" customHeight="1">
      <c r="B117" s="59"/>
      <c r="C117" s="59"/>
      <c r="D117" s="59"/>
      <c r="E117" s="59"/>
      <c r="F117" s="59"/>
      <c r="G117" s="59"/>
      <c r="H117" s="59"/>
      <c r="I117" s="59"/>
      <c r="J117" s="59"/>
      <c r="K117" s="60" t="s">
        <v>167</v>
      </c>
      <c r="L117" s="61">
        <f>SUM(L114:L116)</f>
        <v>1194.75</v>
      </c>
    </row>
    <row r="118" spans="2:12" ht="20.100000000000001" customHeight="1" thickBot="1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2" ht="20.100000000000001" customHeight="1" thickBot="1">
      <c r="B119" s="109" t="s">
        <v>220</v>
      </c>
      <c r="C119" s="110"/>
      <c r="D119" s="110"/>
      <c r="E119" s="110"/>
      <c r="F119" s="110"/>
      <c r="G119" s="110"/>
      <c r="H119" s="110"/>
      <c r="I119" s="110"/>
      <c r="J119" s="110"/>
      <c r="K119" s="110"/>
      <c r="L119" s="111"/>
    </row>
    <row r="120" spans="2:12" ht="45.75" thickBot="1">
      <c r="B120" s="4" t="s">
        <v>219</v>
      </c>
      <c r="C120" s="4" t="s">
        <v>9</v>
      </c>
      <c r="D120" s="4" t="s">
        <v>10</v>
      </c>
      <c r="E120" s="5" t="s">
        <v>11</v>
      </c>
      <c r="F120" s="4" t="s">
        <v>12</v>
      </c>
      <c r="G120" s="4" t="s">
        <v>13</v>
      </c>
      <c r="H120" s="4" t="s">
        <v>19</v>
      </c>
      <c r="I120" s="4" t="s">
        <v>14</v>
      </c>
      <c r="J120" s="4" t="s">
        <v>18</v>
      </c>
      <c r="K120" s="5" t="s">
        <v>22</v>
      </c>
      <c r="L120" s="4" t="s">
        <v>17</v>
      </c>
    </row>
    <row r="121" spans="2:12" ht="23.25" customHeight="1">
      <c r="B121" s="49" t="s">
        <v>238</v>
      </c>
      <c r="C121" s="29" t="s">
        <v>46</v>
      </c>
      <c r="D121" s="53" t="s">
        <v>135</v>
      </c>
      <c r="E121" s="31" t="s">
        <v>47</v>
      </c>
      <c r="F121" s="30" t="s">
        <v>35</v>
      </c>
      <c r="G121" s="38">
        <v>1300</v>
      </c>
      <c r="H121" s="37">
        <v>7.18</v>
      </c>
      <c r="I121" s="32">
        <v>0.25</v>
      </c>
      <c r="J121" s="33">
        <f>H121</f>
        <v>7.18</v>
      </c>
      <c r="K121" s="34">
        <f t="shared" ref="K121" si="41">(J121*I121)+J121</f>
        <v>8.9749999999999996</v>
      </c>
      <c r="L121" s="35">
        <f t="shared" ref="L121" si="42">K121*G121</f>
        <v>11667.5</v>
      </c>
    </row>
    <row r="122" spans="2:12" ht="20.100000000000001" customHeight="1">
      <c r="B122" s="59"/>
      <c r="C122" s="59"/>
      <c r="D122" s="59"/>
      <c r="E122" s="59"/>
      <c r="F122" s="59"/>
      <c r="G122" s="59"/>
      <c r="H122" s="59"/>
      <c r="I122" s="59"/>
      <c r="J122" s="59"/>
      <c r="K122" s="60" t="s">
        <v>167</v>
      </c>
      <c r="L122" s="61">
        <f>SUM(L121:L121)</f>
        <v>11667.5</v>
      </c>
    </row>
  </sheetData>
  <mergeCells count="13">
    <mergeCell ref="B96:L96"/>
    <mergeCell ref="B104:L104"/>
    <mergeCell ref="B112:L112"/>
    <mergeCell ref="B119:L119"/>
    <mergeCell ref="B17:L17"/>
    <mergeCell ref="B23:L23"/>
    <mergeCell ref="B32:L32"/>
    <mergeCell ref="B52:L52"/>
    <mergeCell ref="B15:E15"/>
    <mergeCell ref="B62:L62"/>
    <mergeCell ref="B70:L70"/>
    <mergeCell ref="B79:L79"/>
    <mergeCell ref="B87:L87"/>
  </mergeCells>
  <pageMargins left="0.511811024" right="0.511811024" top="0.78740157499999996" bottom="0.78740157499999996" header="0.31496062000000002" footer="0.31496062000000002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zoomScale="120" zoomScaleNormal="120" workbookViewId="0">
      <selection activeCell="B28" sqref="B28:C29"/>
    </sheetView>
  </sheetViews>
  <sheetFormatPr defaultRowHeight="15"/>
  <cols>
    <col min="1" max="1" width="17" customWidth="1"/>
    <col min="2" max="2" width="14.28515625" customWidth="1"/>
    <col min="3" max="3" width="16.7109375" customWidth="1"/>
    <col min="4" max="4" width="17" customWidth="1"/>
    <col min="5" max="8" width="18.7109375" customWidth="1"/>
    <col min="9" max="9" width="15" customWidth="1"/>
  </cols>
  <sheetData>
    <row r="1" spans="1:9" ht="15" customHeight="1">
      <c r="A1" s="112" t="s">
        <v>111</v>
      </c>
      <c r="B1" s="113"/>
      <c r="C1" s="113"/>
      <c r="D1" s="113"/>
      <c r="E1" s="113"/>
      <c r="F1" s="113"/>
      <c r="G1" s="132" t="s">
        <v>112</v>
      </c>
      <c r="H1" s="122">
        <v>45814</v>
      </c>
    </row>
    <row r="2" spans="1:9" ht="15" customHeight="1">
      <c r="A2" s="114"/>
      <c r="B2" s="115"/>
      <c r="C2" s="115"/>
      <c r="D2" s="115"/>
      <c r="E2" s="115"/>
      <c r="F2" s="115"/>
      <c r="G2" s="133"/>
      <c r="H2" s="123"/>
    </row>
    <row r="3" spans="1:9" ht="51" customHeight="1">
      <c r="A3" s="124" t="s">
        <v>113</v>
      </c>
      <c r="B3" s="125" t="s">
        <v>114</v>
      </c>
      <c r="C3" s="116" t="s">
        <v>245</v>
      </c>
      <c r="D3" s="116"/>
      <c r="E3" s="117" t="s">
        <v>127</v>
      </c>
      <c r="F3" s="117"/>
      <c r="G3" s="134" t="s">
        <v>241</v>
      </c>
      <c r="H3" s="135"/>
    </row>
    <row r="4" spans="1:9" ht="19.5" customHeight="1">
      <c r="A4" s="124"/>
      <c r="B4" s="125"/>
      <c r="C4" s="116"/>
      <c r="D4" s="116"/>
      <c r="E4" s="117"/>
      <c r="F4" s="117"/>
      <c r="G4" s="66" t="s">
        <v>115</v>
      </c>
      <c r="H4" s="43">
        <v>0.25</v>
      </c>
    </row>
    <row r="5" spans="1:9" ht="19.5" customHeight="1">
      <c r="A5" s="124"/>
      <c r="B5" s="125"/>
      <c r="C5" s="116"/>
      <c r="D5" s="116"/>
      <c r="E5" s="117"/>
      <c r="F5" s="117"/>
      <c r="G5" s="66" t="s">
        <v>116</v>
      </c>
      <c r="H5" s="43">
        <v>0.25</v>
      </c>
    </row>
    <row r="6" spans="1:9" ht="5.0999999999999996" customHeight="1">
      <c r="A6" s="120"/>
      <c r="B6" s="121"/>
      <c r="C6" s="121"/>
      <c r="D6" s="121"/>
      <c r="E6" s="121"/>
      <c r="F6" s="121"/>
      <c r="G6" s="121"/>
      <c r="H6" s="121"/>
      <c r="I6" s="67"/>
    </row>
    <row r="7" spans="1:9" ht="22.5" customHeight="1">
      <c r="A7" s="137" t="s">
        <v>244</v>
      </c>
      <c r="B7" s="137"/>
      <c r="C7" s="137"/>
      <c r="D7" s="137"/>
      <c r="E7" s="137"/>
      <c r="F7" s="137"/>
      <c r="G7" s="137"/>
      <c r="H7" s="137"/>
    </row>
    <row r="8" spans="1:9" ht="5.0999999999999996" customHeight="1">
      <c r="A8" s="120"/>
      <c r="B8" s="121"/>
      <c r="C8" s="121"/>
      <c r="D8" s="121"/>
      <c r="E8" s="121"/>
      <c r="F8" s="121"/>
      <c r="G8" s="121"/>
      <c r="H8" s="121"/>
      <c r="I8" s="67"/>
    </row>
    <row r="9" spans="1:9">
      <c r="A9" s="42" t="s">
        <v>53</v>
      </c>
      <c r="B9" s="118" t="s">
        <v>117</v>
      </c>
      <c r="C9" s="118"/>
      <c r="D9" s="42" t="s">
        <v>118</v>
      </c>
      <c r="E9" s="42" t="s">
        <v>119</v>
      </c>
      <c r="F9" s="42" t="s">
        <v>120</v>
      </c>
      <c r="G9" s="42" t="s">
        <v>121</v>
      </c>
      <c r="H9" s="66" t="s">
        <v>122</v>
      </c>
    </row>
    <row r="10" spans="1:9" ht="17.100000000000001" customHeight="1">
      <c r="A10" s="119">
        <v>1</v>
      </c>
      <c r="B10" s="118" t="str">
        <f>'[1]PLANILHA DE PREÇO'!C11</f>
        <v>SERVIÇOS PRELIMINARES</v>
      </c>
      <c r="C10" s="118"/>
      <c r="D10" s="44">
        <v>1</v>
      </c>
      <c r="E10" s="44">
        <v>0.7</v>
      </c>
      <c r="F10" s="44">
        <v>0</v>
      </c>
      <c r="G10" s="44">
        <v>0.1</v>
      </c>
      <c r="H10" s="44">
        <v>0.2</v>
      </c>
    </row>
    <row r="11" spans="1:9" ht="17.100000000000001" customHeight="1">
      <c r="A11" s="119"/>
      <c r="B11" s="118"/>
      <c r="C11" s="118"/>
      <c r="D11" s="45">
        <f>'Itens Especificos '!F2</f>
        <v>9828.5999999999985</v>
      </c>
      <c r="E11" s="46">
        <f>E$10*$D$11</f>
        <v>6880.0199999999986</v>
      </c>
      <c r="F11" s="46">
        <f t="shared" ref="F11:H11" si="0">F$10*$D$11</f>
        <v>0</v>
      </c>
      <c r="G11" s="46">
        <f t="shared" si="0"/>
        <v>982.8599999999999</v>
      </c>
      <c r="H11" s="46">
        <f t="shared" si="0"/>
        <v>1965.7199999999998</v>
      </c>
      <c r="I11" s="41"/>
    </row>
    <row r="12" spans="1:9" ht="17.100000000000001" customHeight="1">
      <c r="A12" s="119">
        <v>2</v>
      </c>
      <c r="B12" s="118" t="str">
        <f>'[1]PLANILHA DE PREÇO'!C14</f>
        <v>DEMOLIÇÕES E REMOÇÕES</v>
      </c>
      <c r="C12" s="118"/>
      <c r="D12" s="44">
        <v>1</v>
      </c>
      <c r="E12" s="44">
        <v>0.25</v>
      </c>
      <c r="F12" s="44">
        <v>0.37</v>
      </c>
      <c r="G12" s="44">
        <v>0.33</v>
      </c>
      <c r="H12" s="44">
        <v>0.05</v>
      </c>
    </row>
    <row r="13" spans="1:9" ht="17.100000000000001" customHeight="1">
      <c r="A13" s="119"/>
      <c r="B13" s="118"/>
      <c r="C13" s="118"/>
      <c r="D13" s="45">
        <f>'Itens Especificos '!F3</f>
        <v>48015.625</v>
      </c>
      <c r="E13" s="46">
        <f>$D$13*E$12</f>
        <v>12003.90625</v>
      </c>
      <c r="F13" s="46">
        <f t="shared" ref="F13:H13" si="1">$D$13*F$12</f>
        <v>17765.78125</v>
      </c>
      <c r="G13" s="46">
        <f t="shared" si="1"/>
        <v>15845.15625</v>
      </c>
      <c r="H13" s="46">
        <f t="shared" si="1"/>
        <v>2400.78125</v>
      </c>
      <c r="I13" s="41"/>
    </row>
    <row r="14" spans="1:9" ht="17.100000000000001" customHeight="1">
      <c r="A14" s="119">
        <v>3</v>
      </c>
      <c r="B14" s="118" t="str">
        <f>'[1]PLANILHA DE PREÇO'!C27</f>
        <v>SISTEMA DE COBERTURA</v>
      </c>
      <c r="C14" s="118"/>
      <c r="D14" s="44">
        <v>1</v>
      </c>
      <c r="E14" s="44">
        <v>0.2</v>
      </c>
      <c r="F14" s="44">
        <v>0.28999999999999998</v>
      </c>
      <c r="G14" s="44">
        <v>0.3</v>
      </c>
      <c r="H14" s="44">
        <v>0.21</v>
      </c>
    </row>
    <row r="15" spans="1:9" ht="17.100000000000001" customHeight="1">
      <c r="A15" s="119"/>
      <c r="B15" s="118"/>
      <c r="C15" s="118"/>
      <c r="D15" s="45">
        <f>'Itens Especificos '!F4</f>
        <v>405355.97499999998</v>
      </c>
      <c r="E15" s="46">
        <f>E$14*$D$15</f>
        <v>81071.195000000007</v>
      </c>
      <c r="F15" s="46">
        <f t="shared" ref="F15:H15" si="2">F$14*$D$15</f>
        <v>117553.23274999998</v>
      </c>
      <c r="G15" s="46">
        <f t="shared" si="2"/>
        <v>121606.79249999998</v>
      </c>
      <c r="H15" s="46">
        <f t="shared" si="2"/>
        <v>85124.754749999993</v>
      </c>
      <c r="I15" s="41"/>
    </row>
    <row r="16" spans="1:9" ht="17.100000000000001" customHeight="1">
      <c r="A16" s="119">
        <v>4</v>
      </c>
      <c r="B16" s="118" t="s">
        <v>62</v>
      </c>
      <c r="C16" s="118"/>
      <c r="D16" s="44">
        <v>1</v>
      </c>
      <c r="E16" s="44">
        <v>0.1</v>
      </c>
      <c r="F16" s="44">
        <v>0.35</v>
      </c>
      <c r="G16" s="44">
        <v>0.35</v>
      </c>
      <c r="H16" s="44">
        <v>0.2</v>
      </c>
    </row>
    <row r="17" spans="1:9" ht="17.100000000000001" customHeight="1">
      <c r="A17" s="119"/>
      <c r="B17" s="118"/>
      <c r="C17" s="118"/>
      <c r="D17" s="45">
        <f>'Itens Especificos '!F5</f>
        <v>25921.5</v>
      </c>
      <c r="E17" s="46">
        <f>$D$17*E$16</f>
        <v>2592.15</v>
      </c>
      <c r="F17" s="46">
        <f t="shared" ref="F17:H17" si="3">$D$17*F$16</f>
        <v>9072.5249999999996</v>
      </c>
      <c r="G17" s="46">
        <f t="shared" si="3"/>
        <v>9072.5249999999996</v>
      </c>
      <c r="H17" s="46">
        <f t="shared" si="3"/>
        <v>5184.3</v>
      </c>
      <c r="I17" s="41"/>
    </row>
    <row r="18" spans="1:9" s="28" customFormat="1" ht="17.100000000000001" customHeight="1">
      <c r="A18" s="119">
        <v>5</v>
      </c>
      <c r="B18" s="118" t="str">
        <f>'Itens Especificos '!B62:L62</f>
        <v>TESTEIRAS METÁLICAS (FECHAMENTO COBERTURA)</v>
      </c>
      <c r="C18" s="118"/>
      <c r="D18" s="44">
        <v>1</v>
      </c>
      <c r="E18" s="44">
        <v>0.1</v>
      </c>
      <c r="F18" s="44">
        <v>0.25</v>
      </c>
      <c r="G18" s="44">
        <v>0.25</v>
      </c>
      <c r="H18" s="44">
        <v>0.4</v>
      </c>
      <c r="I18" s="41"/>
    </row>
    <row r="19" spans="1:9" s="28" customFormat="1" ht="17.100000000000001" customHeight="1">
      <c r="A19" s="119"/>
      <c r="B19" s="118"/>
      <c r="C19" s="118"/>
      <c r="D19" s="45">
        <f>'Itens Especificos '!L68</f>
        <v>115158.75</v>
      </c>
      <c r="E19" s="46">
        <f>E$18*$D$19</f>
        <v>11515.875</v>
      </c>
      <c r="F19" s="46">
        <f>F$18*$D$19</f>
        <v>28789.6875</v>
      </c>
      <c r="G19" s="46">
        <f>G18*$D$19</f>
        <v>28789.6875</v>
      </c>
      <c r="H19" s="46">
        <f>H$18*$D$19</f>
        <v>46063.5</v>
      </c>
      <c r="I19" s="41"/>
    </row>
    <row r="20" spans="1:9" s="28" customFormat="1" ht="17.100000000000001" customHeight="1">
      <c r="A20" s="119">
        <v>6</v>
      </c>
      <c r="B20" s="118" t="str">
        <f>'Itens Especificos '!B70:L70</f>
        <v xml:space="preserve">ESQUADRIAS METÁLICAS </v>
      </c>
      <c r="C20" s="118"/>
      <c r="D20" s="44">
        <v>1</v>
      </c>
      <c r="E20" s="44">
        <v>0.25</v>
      </c>
      <c r="F20" s="44">
        <v>0.25</v>
      </c>
      <c r="G20" s="44">
        <v>0.3</v>
      </c>
      <c r="H20" s="44">
        <v>0.2</v>
      </c>
      <c r="I20" s="41"/>
    </row>
    <row r="21" spans="1:9" s="28" customFormat="1" ht="17.100000000000001" customHeight="1">
      <c r="A21" s="119"/>
      <c r="B21" s="118"/>
      <c r="C21" s="118"/>
      <c r="D21" s="45">
        <f>'Itens Especificos '!L77</f>
        <v>14942.25</v>
      </c>
      <c r="E21" s="46">
        <f>E$20*$D$21</f>
        <v>3735.5625</v>
      </c>
      <c r="F21" s="46">
        <f t="shared" ref="F21:H21" si="4">F$20*$D$21</f>
        <v>3735.5625</v>
      </c>
      <c r="G21" s="46">
        <f t="shared" si="4"/>
        <v>4482.6750000000002</v>
      </c>
      <c r="H21" s="46">
        <f t="shared" si="4"/>
        <v>2988.4500000000003</v>
      </c>
      <c r="I21" s="41"/>
    </row>
    <row r="22" spans="1:9" s="28" customFormat="1" ht="17.100000000000001" customHeight="1">
      <c r="A22" s="119">
        <v>7</v>
      </c>
      <c r="B22" s="118" t="str">
        <f>'Itens Especificos '!B79:L79</f>
        <v>BASE DE COLUNAS E GUIAS</v>
      </c>
      <c r="C22" s="118"/>
      <c r="D22" s="44">
        <v>1</v>
      </c>
      <c r="E22" s="44">
        <v>0</v>
      </c>
      <c r="F22" s="44">
        <v>0</v>
      </c>
      <c r="G22" s="44">
        <v>1</v>
      </c>
      <c r="H22" s="44">
        <v>0</v>
      </c>
      <c r="I22" s="41"/>
    </row>
    <row r="23" spans="1:9" s="28" customFormat="1" ht="17.100000000000001" customHeight="1">
      <c r="A23" s="119"/>
      <c r="B23" s="118"/>
      <c r="C23" s="118"/>
      <c r="D23" s="45">
        <f>'Itens Especificos '!L85</f>
        <v>14794.600000000002</v>
      </c>
      <c r="E23" s="46">
        <f>E$22*$D$23</f>
        <v>0</v>
      </c>
      <c r="F23" s="46">
        <f t="shared" ref="F23:G23" si="5">F$22*$D$23</f>
        <v>0</v>
      </c>
      <c r="G23" s="46">
        <f t="shared" si="5"/>
        <v>14794.600000000002</v>
      </c>
      <c r="H23" s="46">
        <f>H$22*$D$23</f>
        <v>0</v>
      </c>
      <c r="I23" s="41"/>
    </row>
    <row r="24" spans="1:9" s="28" customFormat="1" ht="17.100000000000001" customHeight="1">
      <c r="A24" s="119">
        <v>8</v>
      </c>
      <c r="B24" s="118" t="str">
        <f>'Itens Especificos '!B87:L87</f>
        <v>PAREDES CIRCULAÇÃO EXTERNA</v>
      </c>
      <c r="C24" s="118"/>
      <c r="D24" s="44">
        <v>1</v>
      </c>
      <c r="E24" s="44">
        <v>0.1</v>
      </c>
      <c r="F24" s="44">
        <v>0.2</v>
      </c>
      <c r="G24" s="44">
        <v>0.3</v>
      </c>
      <c r="H24" s="44">
        <v>0.4</v>
      </c>
      <c r="I24" s="41"/>
    </row>
    <row r="25" spans="1:9" s="28" customFormat="1" ht="17.100000000000001" customHeight="1">
      <c r="A25" s="119"/>
      <c r="B25" s="118"/>
      <c r="C25" s="118"/>
      <c r="D25" s="45">
        <f>'Itens Especificos '!L94</f>
        <v>38499.75</v>
      </c>
      <c r="E25" s="46">
        <f>E$24*$D$25</f>
        <v>3849.9750000000004</v>
      </c>
      <c r="F25" s="46">
        <f t="shared" ref="F25:H25" si="6">F$24*$D$25</f>
        <v>7699.9500000000007</v>
      </c>
      <c r="G25" s="46">
        <f t="shared" si="6"/>
        <v>11549.924999999999</v>
      </c>
      <c r="H25" s="46">
        <f t="shared" si="6"/>
        <v>15399.900000000001</v>
      </c>
      <c r="I25" s="41"/>
    </row>
    <row r="26" spans="1:9" s="28" customFormat="1" ht="17.100000000000001" customHeight="1">
      <c r="A26" s="119">
        <v>9</v>
      </c>
      <c r="B26" s="118" t="str">
        <f>'Itens Especificos '!B96:L96</f>
        <v>PAREDES CIRCULAÇÃO INTERNA</v>
      </c>
      <c r="C26" s="118"/>
      <c r="D26" s="44">
        <v>1</v>
      </c>
      <c r="E26" s="44">
        <v>0.23</v>
      </c>
      <c r="F26" s="44">
        <v>0.3</v>
      </c>
      <c r="G26" s="44">
        <v>0.3</v>
      </c>
      <c r="H26" s="44">
        <v>0.17</v>
      </c>
      <c r="I26" s="41"/>
    </row>
    <row r="27" spans="1:9" s="28" customFormat="1" ht="17.100000000000001" customHeight="1">
      <c r="A27" s="119"/>
      <c r="B27" s="118"/>
      <c r="C27" s="118"/>
      <c r="D27" s="45">
        <f>'Itens Especificos '!L102</f>
        <v>47812.5</v>
      </c>
      <c r="E27" s="46">
        <f>E$26*$D$27</f>
        <v>10996.875</v>
      </c>
      <c r="F27" s="46">
        <f t="shared" ref="F27:H27" si="7">F$26*$D$27</f>
        <v>14343.75</v>
      </c>
      <c r="G27" s="46">
        <f t="shared" si="7"/>
        <v>14343.75</v>
      </c>
      <c r="H27" s="46">
        <f t="shared" si="7"/>
        <v>8128.1250000000009</v>
      </c>
      <c r="I27" s="41"/>
    </row>
    <row r="28" spans="1:9" s="28" customFormat="1" ht="17.100000000000001" customHeight="1">
      <c r="A28" s="119">
        <v>10</v>
      </c>
      <c r="B28" s="118" t="str">
        <f>'Itens Especificos '!B104:L104</f>
        <v>TETO - LAJE DE CIRCULAÇÃO</v>
      </c>
      <c r="C28" s="118"/>
      <c r="D28" s="44">
        <v>1</v>
      </c>
      <c r="E28" s="44">
        <v>0.25</v>
      </c>
      <c r="F28" s="44">
        <v>0.55000000000000004</v>
      </c>
      <c r="G28" s="44">
        <v>0.2</v>
      </c>
      <c r="H28" s="44">
        <v>0</v>
      </c>
      <c r="I28" s="41"/>
    </row>
    <row r="29" spans="1:9" s="28" customFormat="1" ht="17.100000000000001" customHeight="1">
      <c r="A29" s="119"/>
      <c r="B29" s="118"/>
      <c r="C29" s="118"/>
      <c r="D29" s="45">
        <f>'Itens Especificos '!L110</f>
        <v>24873.75</v>
      </c>
      <c r="E29" s="46">
        <f>E$28*$D$29</f>
        <v>6218.4375</v>
      </c>
      <c r="F29" s="46">
        <f t="shared" ref="F29:H29" si="8">F$28*$D$29</f>
        <v>13680.562500000002</v>
      </c>
      <c r="G29" s="46">
        <f t="shared" si="8"/>
        <v>4974.75</v>
      </c>
      <c r="H29" s="46">
        <f t="shared" si="8"/>
        <v>0</v>
      </c>
      <c r="I29" s="41"/>
    </row>
    <row r="30" spans="1:9" s="28" customFormat="1" ht="17.100000000000001" customHeight="1">
      <c r="A30" s="119">
        <v>11</v>
      </c>
      <c r="B30" s="118" t="str">
        <f>'Itens Especificos '!B112:L112</f>
        <v>PORTAS DE MADEIRA</v>
      </c>
      <c r="C30" s="118"/>
      <c r="D30" s="44">
        <v>1</v>
      </c>
      <c r="E30" s="44">
        <v>0</v>
      </c>
      <c r="F30" s="44">
        <v>0</v>
      </c>
      <c r="G30" s="44">
        <v>0</v>
      </c>
      <c r="H30" s="44">
        <v>1</v>
      </c>
      <c r="I30" s="41"/>
    </row>
    <row r="31" spans="1:9" s="28" customFormat="1" ht="17.100000000000001" customHeight="1">
      <c r="A31" s="119"/>
      <c r="B31" s="118"/>
      <c r="C31" s="118"/>
      <c r="D31" s="45">
        <f>'Itens Especificos '!L117</f>
        <v>1194.75</v>
      </c>
      <c r="E31" s="46">
        <f>E$30*$D$31</f>
        <v>0</v>
      </c>
      <c r="F31" s="46">
        <f t="shared" ref="F31:H31" si="9">F$30*$D$31</f>
        <v>0</v>
      </c>
      <c r="G31" s="46">
        <f t="shared" si="9"/>
        <v>0</v>
      </c>
      <c r="H31" s="46">
        <f t="shared" si="9"/>
        <v>1194.75</v>
      </c>
      <c r="I31" s="41"/>
    </row>
    <row r="32" spans="1:9" ht="17.100000000000001" customHeight="1">
      <c r="A32" s="119">
        <v>12</v>
      </c>
      <c r="B32" s="118" t="str">
        <f>'Itens Especificos '!B119:L119</f>
        <v xml:space="preserve">SERVIÇOS FINAIS </v>
      </c>
      <c r="C32" s="118"/>
      <c r="D32" s="44">
        <v>1</v>
      </c>
      <c r="E32" s="44">
        <v>0.1</v>
      </c>
      <c r="F32" s="44">
        <v>0.1</v>
      </c>
      <c r="G32" s="44">
        <v>0.1</v>
      </c>
      <c r="H32" s="44">
        <v>0.7</v>
      </c>
    </row>
    <row r="33" spans="1:9" ht="17.100000000000001" customHeight="1">
      <c r="A33" s="119"/>
      <c r="B33" s="118"/>
      <c r="C33" s="118"/>
      <c r="D33" s="45">
        <f>'Itens Especificos '!L122</f>
        <v>11667.5</v>
      </c>
      <c r="E33" s="46">
        <f>E$32*$D$33</f>
        <v>1166.75</v>
      </c>
      <c r="F33" s="46">
        <f>F$32*$D$33</f>
        <v>1166.75</v>
      </c>
      <c r="G33" s="46">
        <f>G$32*$D$33</f>
        <v>1166.75</v>
      </c>
      <c r="H33" s="46">
        <f>H$32*$D$33</f>
        <v>8167.2499999999991</v>
      </c>
      <c r="I33" s="41"/>
    </row>
    <row r="34" spans="1:9" ht="17.100000000000001" customHeight="1">
      <c r="A34" s="139" t="s">
        <v>128</v>
      </c>
      <c r="B34" s="140"/>
      <c r="C34" s="140"/>
      <c r="D34" s="141"/>
      <c r="E34" s="47">
        <f>(SUM(E11,E13,E15,E17,E19,E21,E23,E25,E27,E29,E31,E33)/$H$37)</f>
        <v>0.1847211580185909</v>
      </c>
      <c r="F34" s="47">
        <f>(SUM(F11,F13,F15,F17,F19,F21,F23,F25,F27,F29,F31,F33)/$H$37)</f>
        <v>0.28204394923367776</v>
      </c>
      <c r="G34" s="47">
        <f>(SUM(G11,G13,G15,G17,G19,G21,G23,G25,G27,G29,G31,G33)/$H$37)</f>
        <v>0.30025038237128704</v>
      </c>
      <c r="H34" s="47">
        <f>(SUM(H11,H13,H15,H17,H19,H21,H23,H25,H27,H29,H31,H33)/$H$37)</f>
        <v>0.23298451037644441</v>
      </c>
    </row>
    <row r="35" spans="1:9" ht="17.100000000000001" customHeight="1">
      <c r="A35" s="126" t="s">
        <v>123</v>
      </c>
      <c r="B35" s="126"/>
      <c r="C35" s="126"/>
      <c r="D35" s="126"/>
      <c r="E35" s="48">
        <f>SUM(E11,E13,E15,E17,E19,E21,E23,E25,E27,E29,E31,E33)</f>
        <v>140030.74625</v>
      </c>
      <c r="F35" s="48">
        <f>SUM(F11,F13,F15,F17,F19,F21,F23,F25,F27,F29,F31,F33)</f>
        <v>213807.80149999997</v>
      </c>
      <c r="G35" s="48">
        <f>SUM(G11,G13,G15,G17,G19,G21,G23,G25,G27,G29,G31,G33)</f>
        <v>227609.47124999994</v>
      </c>
      <c r="H35" s="48">
        <f>SUM(H11,H13,H15,H17,H33,H19,H21,H23,H25,H27,H29,H31)</f>
        <v>176617.53099999999</v>
      </c>
    </row>
    <row r="36" spans="1:9" ht="17.100000000000001" customHeight="1">
      <c r="A36" s="138" t="s">
        <v>124</v>
      </c>
      <c r="B36" s="138"/>
      <c r="C36" s="138"/>
      <c r="D36" s="138"/>
      <c r="E36" s="47">
        <f>E34</f>
        <v>0.1847211580185909</v>
      </c>
      <c r="F36" s="47">
        <f>F34+E36</f>
        <v>0.46676510725226866</v>
      </c>
      <c r="G36" s="47">
        <f t="shared" ref="G36:H37" si="10">G34+F36</f>
        <v>0.7670154896235557</v>
      </c>
      <c r="H36" s="47">
        <f t="shared" si="10"/>
        <v>1</v>
      </c>
    </row>
    <row r="37" spans="1:9" ht="17.100000000000001" customHeight="1">
      <c r="A37" s="126" t="s">
        <v>129</v>
      </c>
      <c r="B37" s="126"/>
      <c r="C37" s="126"/>
      <c r="D37" s="126"/>
      <c r="E37" s="48">
        <f>E35</f>
        <v>140030.74625</v>
      </c>
      <c r="F37" s="48">
        <f>F35+E37</f>
        <v>353838.54774999997</v>
      </c>
      <c r="G37" s="48">
        <f t="shared" si="10"/>
        <v>581448.01899999985</v>
      </c>
      <c r="H37" s="48">
        <f>H35+G37</f>
        <v>758065.54999999981</v>
      </c>
    </row>
    <row r="38" spans="1:9" ht="5.0999999999999996" customHeight="1">
      <c r="A38" s="136"/>
      <c r="B38" s="136"/>
      <c r="C38" s="136"/>
      <c r="D38" s="136"/>
      <c r="E38" s="136"/>
      <c r="F38" s="136"/>
      <c r="G38" s="136"/>
      <c r="H38" s="136"/>
    </row>
    <row r="39" spans="1:9" ht="15.95" customHeight="1">
      <c r="A39" s="127" t="s">
        <v>246</v>
      </c>
      <c r="B39" s="128"/>
      <c r="C39" s="128"/>
      <c r="D39" s="128"/>
      <c r="E39" s="128"/>
      <c r="F39" s="128"/>
      <c r="G39" s="128"/>
      <c r="H39" s="129"/>
    </row>
    <row r="40" spans="1:9" ht="5.0999999999999996" customHeight="1">
      <c r="A40" s="131"/>
      <c r="B40" s="131"/>
      <c r="C40" s="131"/>
      <c r="D40" s="131"/>
      <c r="E40" s="131"/>
      <c r="F40" s="131"/>
      <c r="G40" s="131"/>
      <c r="H40" s="131"/>
    </row>
    <row r="41" spans="1:9" ht="15.95" customHeight="1">
      <c r="A41" s="130" t="s">
        <v>125</v>
      </c>
      <c r="B41" s="130"/>
      <c r="C41" s="130"/>
      <c r="D41" s="130"/>
      <c r="E41" s="130"/>
      <c r="F41" s="130"/>
      <c r="G41" s="130"/>
      <c r="H41" s="130"/>
    </row>
    <row r="42" spans="1:9" ht="15.95" customHeight="1">
      <c r="A42" s="130" t="s">
        <v>126</v>
      </c>
      <c r="B42" s="130"/>
      <c r="C42" s="130"/>
      <c r="D42" s="130"/>
      <c r="E42" s="130"/>
      <c r="F42" s="130"/>
      <c r="G42" s="130"/>
      <c r="H42" s="130"/>
    </row>
    <row r="43" spans="1:9" ht="15.95" customHeight="1">
      <c r="A43" s="130" t="s">
        <v>242</v>
      </c>
      <c r="B43" s="130"/>
      <c r="C43" s="130"/>
      <c r="D43" s="130"/>
      <c r="E43" s="130"/>
      <c r="F43" s="130"/>
      <c r="G43" s="130"/>
      <c r="H43" s="130"/>
    </row>
    <row r="44" spans="1:9" ht="15.95" customHeight="1">
      <c r="A44" s="130" t="s">
        <v>243</v>
      </c>
      <c r="B44" s="130"/>
      <c r="C44" s="130"/>
      <c r="D44" s="130"/>
      <c r="E44" s="130"/>
      <c r="F44" s="130"/>
      <c r="G44" s="130"/>
      <c r="H44" s="130"/>
    </row>
    <row r="45" spans="1:9" ht="5.0999999999999996" customHeight="1">
      <c r="A45" s="130"/>
      <c r="B45" s="130"/>
      <c r="C45" s="130"/>
      <c r="D45" s="130"/>
      <c r="E45" s="130"/>
      <c r="F45" s="130"/>
      <c r="G45" s="130"/>
      <c r="H45" s="130"/>
    </row>
    <row r="48" spans="1:9">
      <c r="D48" s="41"/>
    </row>
  </sheetData>
  <mergeCells count="48">
    <mergeCell ref="A45:H45"/>
    <mergeCell ref="A43:H43"/>
    <mergeCell ref="G1:G2"/>
    <mergeCell ref="G3:H3"/>
    <mergeCell ref="A38:H38"/>
    <mergeCell ref="A7:H7"/>
    <mergeCell ref="A36:D36"/>
    <mergeCell ref="A16:A17"/>
    <mergeCell ref="B16:C17"/>
    <mergeCell ref="A32:A33"/>
    <mergeCell ref="B32:C33"/>
    <mergeCell ref="A18:A19"/>
    <mergeCell ref="B18:C19"/>
    <mergeCell ref="A28:A29"/>
    <mergeCell ref="B28:C29"/>
    <mergeCell ref="A20:A21"/>
    <mergeCell ref="A12:A13"/>
    <mergeCell ref="B12:C13"/>
    <mergeCell ref="A44:H44"/>
    <mergeCell ref="A40:H40"/>
    <mergeCell ref="A41:H41"/>
    <mergeCell ref="A42:H42"/>
    <mergeCell ref="A37:D37"/>
    <mergeCell ref="A34:D34"/>
    <mergeCell ref="A35:D35"/>
    <mergeCell ref="B20:C21"/>
    <mergeCell ref="A22:A23"/>
    <mergeCell ref="A39:H39"/>
    <mergeCell ref="A30:A31"/>
    <mergeCell ref="B30:C31"/>
    <mergeCell ref="A26:A27"/>
    <mergeCell ref="B26:C27"/>
    <mergeCell ref="A1:F2"/>
    <mergeCell ref="C3:D5"/>
    <mergeCell ref="E3:F5"/>
    <mergeCell ref="B22:C23"/>
    <mergeCell ref="A24:A25"/>
    <mergeCell ref="B24:C25"/>
    <mergeCell ref="B14:C15"/>
    <mergeCell ref="A6:H6"/>
    <mergeCell ref="H1:H2"/>
    <mergeCell ref="A8:H8"/>
    <mergeCell ref="A3:A5"/>
    <mergeCell ref="B3:B5"/>
    <mergeCell ref="A14:A15"/>
    <mergeCell ref="B9:C9"/>
    <mergeCell ref="A10:A11"/>
    <mergeCell ref="B10:C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K8" sqref="K8"/>
    </sheetView>
  </sheetViews>
  <sheetFormatPr defaultRowHeight="15"/>
  <cols>
    <col min="1" max="1" width="3.5703125" customWidth="1"/>
    <col min="2" max="2" width="10.5703125" style="28" customWidth="1"/>
    <col min="3" max="3" width="69.7109375" customWidth="1"/>
    <col min="4" max="5" width="18.42578125" customWidth="1"/>
    <col min="6" max="6" width="20.85546875" customWidth="1"/>
    <col min="7" max="7" width="22" customWidth="1"/>
  </cols>
  <sheetData>
    <row r="1" spans="1:10" ht="39.75" customHeight="1">
      <c r="B1" s="143" t="s">
        <v>258</v>
      </c>
      <c r="C1" s="144"/>
      <c r="D1" s="144"/>
      <c r="E1" s="144"/>
      <c r="F1" s="144"/>
      <c r="G1" s="145"/>
      <c r="H1" s="28"/>
      <c r="I1" s="28"/>
      <c r="J1" s="28"/>
    </row>
    <row r="2" spans="1:10" ht="30" customHeight="1">
      <c r="A2" s="56"/>
      <c r="B2" s="147" t="s">
        <v>256</v>
      </c>
      <c r="C2" s="147" t="s">
        <v>247</v>
      </c>
      <c r="D2" s="147" t="s">
        <v>105</v>
      </c>
      <c r="E2" s="149" t="s">
        <v>248</v>
      </c>
      <c r="F2" s="149" t="s">
        <v>249</v>
      </c>
      <c r="G2" s="147" t="s">
        <v>255</v>
      </c>
      <c r="H2" s="28"/>
      <c r="I2" s="28"/>
      <c r="J2" s="28"/>
    </row>
    <row r="3" spans="1:10" ht="30" customHeight="1">
      <c r="A3" s="56"/>
      <c r="B3" s="147"/>
      <c r="C3" s="148"/>
      <c r="D3" s="147"/>
      <c r="E3" s="149"/>
      <c r="F3" s="150"/>
      <c r="G3" s="148"/>
      <c r="H3" s="28"/>
      <c r="I3" s="28"/>
      <c r="J3" s="28"/>
    </row>
    <row r="4" spans="1:10" ht="90" customHeight="1">
      <c r="A4" s="56"/>
      <c r="B4" s="72" t="s">
        <v>133</v>
      </c>
      <c r="C4" s="70" t="s">
        <v>250</v>
      </c>
      <c r="D4" s="71" t="s">
        <v>251</v>
      </c>
      <c r="E4" s="72">
        <v>600</v>
      </c>
      <c r="F4" s="152">
        <v>7.4999999999999997E-2</v>
      </c>
      <c r="G4" s="73">
        <v>0.5</v>
      </c>
      <c r="H4" s="68"/>
    </row>
    <row r="5" spans="1:10" ht="90" customHeight="1">
      <c r="A5" s="56"/>
      <c r="B5" s="72" t="s">
        <v>73</v>
      </c>
      <c r="C5" s="74" t="s">
        <v>252</v>
      </c>
      <c r="D5" s="75" t="s">
        <v>24</v>
      </c>
      <c r="E5" s="75">
        <v>420</v>
      </c>
      <c r="F5" s="153">
        <v>0.05</v>
      </c>
      <c r="G5" s="76">
        <v>0.2</v>
      </c>
      <c r="H5" s="69"/>
    </row>
    <row r="6" spans="1:10" ht="90" customHeight="1">
      <c r="A6" s="56"/>
      <c r="B6" s="72" t="s">
        <v>78</v>
      </c>
      <c r="C6" s="74" t="s">
        <v>253</v>
      </c>
      <c r="D6" s="71" t="s">
        <v>251</v>
      </c>
      <c r="E6" s="71">
        <v>600</v>
      </c>
      <c r="F6" s="152">
        <v>5.5E-2</v>
      </c>
      <c r="G6" s="73">
        <v>0.15</v>
      </c>
      <c r="H6" s="68"/>
    </row>
    <row r="7" spans="1:10" ht="90" customHeight="1">
      <c r="B7" s="72" t="s">
        <v>190</v>
      </c>
      <c r="C7" s="74" t="s">
        <v>254</v>
      </c>
      <c r="D7" s="71" t="s">
        <v>251</v>
      </c>
      <c r="E7" s="154">
        <v>1049</v>
      </c>
      <c r="F7" s="152">
        <v>0.04</v>
      </c>
      <c r="G7" s="73">
        <v>0.1</v>
      </c>
      <c r="H7" s="68"/>
    </row>
    <row r="10" spans="1:10" ht="38.25" customHeight="1">
      <c r="B10" s="143" t="s">
        <v>257</v>
      </c>
      <c r="C10" s="144"/>
      <c r="D10" s="144"/>
      <c r="E10" s="145"/>
      <c r="F10" s="77"/>
      <c r="G10" s="28"/>
    </row>
    <row r="11" spans="1:10" ht="15" customHeight="1">
      <c r="B11" s="142" t="s">
        <v>256</v>
      </c>
      <c r="C11" s="142" t="s">
        <v>247</v>
      </c>
      <c r="D11" s="142" t="s">
        <v>105</v>
      </c>
      <c r="E11" s="149" t="s">
        <v>249</v>
      </c>
      <c r="F11" s="67"/>
      <c r="G11" s="28"/>
    </row>
    <row r="12" spans="1:10" ht="45.75" customHeight="1">
      <c r="B12" s="142"/>
      <c r="C12" s="146"/>
      <c r="D12" s="142"/>
      <c r="E12" s="150"/>
      <c r="F12" s="67"/>
      <c r="G12" s="28"/>
    </row>
    <row r="13" spans="1:10" ht="90" customHeight="1">
      <c r="B13" s="72" t="s">
        <v>133</v>
      </c>
      <c r="C13" s="70" t="s">
        <v>250</v>
      </c>
      <c r="D13" s="71" t="s">
        <v>251</v>
      </c>
      <c r="E13" s="151">
        <v>7.4999999999999997E-2</v>
      </c>
      <c r="F13" s="28"/>
      <c r="G13" s="28"/>
    </row>
    <row r="14" spans="1:10" ht="64.5" customHeight="1">
      <c r="B14" s="72" t="s">
        <v>73</v>
      </c>
      <c r="C14" s="74" t="s">
        <v>252</v>
      </c>
      <c r="D14" s="75" t="s">
        <v>24</v>
      </c>
      <c r="E14" s="151">
        <v>5.5E-2</v>
      </c>
      <c r="F14" s="28"/>
      <c r="G14" s="28"/>
      <c r="H14" s="28"/>
      <c r="I14" s="28"/>
    </row>
    <row r="15" spans="1:10" ht="74.25" customHeight="1">
      <c r="B15" s="72" t="s">
        <v>78</v>
      </c>
      <c r="C15" s="74" t="s">
        <v>253</v>
      </c>
      <c r="D15" s="71" t="s">
        <v>251</v>
      </c>
      <c r="E15" s="151">
        <v>0.05</v>
      </c>
      <c r="F15" s="28"/>
      <c r="G15" s="28"/>
      <c r="H15" s="28"/>
      <c r="I15" s="28"/>
    </row>
    <row r="16" spans="1:10" ht="72.75" customHeight="1">
      <c r="B16" s="72" t="s">
        <v>190</v>
      </c>
      <c r="C16" s="74" t="s">
        <v>254</v>
      </c>
      <c r="D16" s="71" t="s">
        <v>251</v>
      </c>
      <c r="E16" s="151">
        <v>0.04</v>
      </c>
      <c r="F16" s="28"/>
      <c r="G16" s="28"/>
      <c r="H16" s="28"/>
      <c r="I16" s="28"/>
    </row>
  </sheetData>
  <mergeCells count="12">
    <mergeCell ref="B1:G1"/>
    <mergeCell ref="C2:C3"/>
    <mergeCell ref="D2:D3"/>
    <mergeCell ref="E2:E3"/>
    <mergeCell ref="F2:F3"/>
    <mergeCell ref="G2:G3"/>
    <mergeCell ref="B2:B3"/>
    <mergeCell ref="B11:B12"/>
    <mergeCell ref="B10:E10"/>
    <mergeCell ref="C11:C12"/>
    <mergeCell ref="D11:D12"/>
    <mergeCell ref="E11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Detalhamento do BDI</vt:lpstr>
      <vt:lpstr>Itens Especificos </vt:lpstr>
      <vt:lpstr>Cronograma</vt:lpstr>
      <vt:lpstr>Curva ABC</vt:lpstr>
      <vt:lpstr>'Itens Especificos 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Giovannetti Prado</dc:creator>
  <cp:lastModifiedBy>Matheus Diego Alves de Oliveira</cp:lastModifiedBy>
  <dcterms:created xsi:type="dcterms:W3CDTF">2022-07-05T20:48:01Z</dcterms:created>
  <dcterms:modified xsi:type="dcterms:W3CDTF">2025-08-15T17:47:12Z</dcterms:modified>
</cp:coreProperties>
</file>